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66925"/>
  <mc:AlternateContent xmlns:mc="http://schemas.openxmlformats.org/markup-compatibility/2006">
    <mc:Choice Requires="x15">
      <x15ac:absPath xmlns:x15ac="http://schemas.microsoft.com/office/spreadsheetml/2010/11/ac" url="C:\Users\cogan\OneDrive\Documents\Johnco\Liberty Utilities\Missouri - Gas\WNAR April-2022\No Excess\"/>
    </mc:Choice>
  </mc:AlternateContent>
  <xr:revisionPtr revIDLastSave="0" documentId="8_{297CE5DB-C745-4750-931C-7E7C8B339C3E}" xr6:coauthVersionLast="47" xr6:coauthVersionMax="47" xr10:uidLastSave="{00000000-0000-0000-0000-000000000000}"/>
  <bookViews>
    <workbookView xWindow="-120" yWindow="-120" windowWidth="24240" windowHeight="13140" xr2:uid="{00000000-000D-0000-FFFF-FFFF00000000}"/>
  </bookViews>
  <sheets>
    <sheet name="Input" sheetId="1" r:id="rId1"/>
    <sheet name="Filing Requirements" sheetId="3" r:id="rId2"/>
    <sheet name="Worksheets" sheetId="2" r:id="rId3"/>
    <sheet name="Chillicothe HDD" sheetId="19" r:id="rId4"/>
    <sheet name="Rank NHDD Kirk" sheetId="16" r:id="rId5"/>
    <sheet name="CGI HDD" sheetId="20" r:id="rId6"/>
    <sheet name="Rank NHDD CGI" sheetId="15" r:id="rId7"/>
    <sheet name="NEMO Feeder RES" sheetId="6" r:id="rId8"/>
    <sheet name="NEMO Feeder SGS" sheetId="5" r:id="rId9"/>
    <sheet name="WEMO Feeder RES" sheetId="8" r:id="rId10"/>
    <sheet name="WEMO Feeder SGS" sheetId="7" r:id="rId11"/>
    <sheet name="SEMO Feeder RES" sheetId="10" r:id="rId12"/>
    <sheet name="SEMO Feeder SGS" sheetId="9" r:id="rId13"/>
    <sheet name="WSJ Rate Support" sheetId="4" r:id="rId14"/>
    <sheet name="Prior Yr CSWNA Summary" sheetId="11" r:id="rId15"/>
    <sheet name="Prior Yr SRR Summary" sheetId="13" r:id="rId16"/>
    <sheet name="Prior Filing Tariff Rates" sheetId="14" r:id="rId17"/>
    <sheet name="Cust Data" sheetId="17" r:id="rId18"/>
    <sheet name="WNAR Rev" sheetId="18" r:id="rId19"/>
  </sheets>
  <definedNames>
    <definedName name="_xlnm.Print_Area" localSheetId="3">'Chillicothe HDD'!$A$4:$E$394</definedName>
    <definedName name="_xlnm.Print_Area" localSheetId="1">'Filing Requirements'!$A$1:$P$72</definedName>
    <definedName name="_xlnm.Print_Area" localSheetId="0">Input!$A$1:$M$76</definedName>
    <definedName name="_xlnm.Print_Area" localSheetId="7">'NEMO Feeder RES'!$A$1:$F$23</definedName>
    <definedName name="_xlnm.Print_Area" localSheetId="8">'NEMO Feeder SGS'!$A$1:$F$22</definedName>
    <definedName name="_xlnm.Print_Area" localSheetId="16">'Prior Filing Tariff Rates'!$A$1:$T$70</definedName>
    <definedName name="_xlnm.Print_Area" localSheetId="14">'Prior Yr CSWNA Summary'!$A$1:$M$20</definedName>
    <definedName name="_xlnm.Print_Area" localSheetId="15">'Prior Yr SRR Summary'!$A$1:$M$84</definedName>
    <definedName name="_xlnm.Print_Area" localSheetId="11">'SEMO Feeder RES'!$A$1:$F$23</definedName>
    <definedName name="_xlnm.Print_Area" localSheetId="12">'SEMO Feeder SGS'!$A$1:$F$23</definedName>
    <definedName name="_xlnm.Print_Area" localSheetId="9">'WEMO Feeder RES'!$A$1:$F$23</definedName>
    <definedName name="_xlnm.Print_Area" localSheetId="10">'WEMO Feeder SGS'!$A$1:$F$22</definedName>
    <definedName name="_xlnm.Print_Area" localSheetId="18">'WNAR Rev'!$A$1:$M$55</definedName>
    <definedName name="_xlnm.Print_Area" localSheetId="2">Worksheets!$A$1:$P$59</definedName>
    <definedName name="_xlnm.Print_Area" localSheetId="13">'WSJ Rate Support'!$A$1:$K$45</definedName>
    <definedName name="_xlnm.Print_Titles" localSheetId="3">'Chillicothe HDD'!$4:$8</definedName>
    <definedName name="_xlnm.Print_Titles" localSheetId="1">'Filing Requirements'!$1:$5</definedName>
    <definedName name="_xlnm.Print_Titles" localSheetId="15">'Prior Yr SRR Summary'!$1:$6</definedName>
    <definedName name="_xlnm.Print_Titles" localSheetId="18">'WNAR Rev'!$1:$4</definedName>
    <definedName name="_xlnm.Print_Titles" localSheetId="2">Worksheets!$1:$8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3" i="1" l="1"/>
  <c r="K12" i="1"/>
  <c r="B72" i="18"/>
  <c r="M60" i="13" l="1"/>
  <c r="K60" i="13"/>
  <c r="I60" i="13"/>
  <c r="E60" i="13"/>
  <c r="H56" i="13"/>
  <c r="G56" i="13"/>
  <c r="D56" i="13"/>
  <c r="C56" i="13"/>
  <c r="H54" i="13"/>
  <c r="G54" i="13"/>
  <c r="D54" i="13"/>
  <c r="C54" i="13"/>
  <c r="K31" i="4" l="1"/>
  <c r="K30" i="4"/>
  <c r="F375" i="19" l="1"/>
  <c r="F12" i="19" l="1"/>
  <c r="G43" i="1" l="1"/>
  <c r="G42" i="1"/>
  <c r="G41" i="1"/>
  <c r="F41" i="1"/>
  <c r="C43" i="1"/>
  <c r="C42" i="1"/>
  <c r="C41" i="1"/>
  <c r="C73" i="18" l="1"/>
  <c r="D73" i="18"/>
  <c r="E73" i="18"/>
  <c r="F73" i="18"/>
  <c r="G73" i="18"/>
  <c r="H73" i="18"/>
  <c r="I73" i="18"/>
  <c r="J73" i="18"/>
  <c r="K73" i="18"/>
  <c r="L73" i="18"/>
  <c r="M73" i="18"/>
  <c r="C74" i="18"/>
  <c r="D74" i="18"/>
  <c r="E74" i="18"/>
  <c r="F74" i="18"/>
  <c r="G74" i="18"/>
  <c r="H74" i="18"/>
  <c r="I74" i="18"/>
  <c r="J74" i="18"/>
  <c r="K74" i="18"/>
  <c r="L74" i="18"/>
  <c r="M74" i="18"/>
  <c r="C75" i="18"/>
  <c r="D75" i="18"/>
  <c r="E75" i="18"/>
  <c r="F75" i="18"/>
  <c r="G75" i="18"/>
  <c r="H75" i="18"/>
  <c r="I75" i="18"/>
  <c r="J75" i="18"/>
  <c r="K75" i="18"/>
  <c r="L75" i="18"/>
  <c r="M75" i="18"/>
  <c r="B73" i="18"/>
  <c r="B75" i="18"/>
  <c r="B74" i="18" l="1"/>
  <c r="D8" i="9"/>
  <c r="D9" i="9"/>
  <c r="D10" i="9"/>
  <c r="D11" i="9"/>
  <c r="D12" i="9"/>
  <c r="D13" i="9"/>
  <c r="D14" i="9"/>
  <c r="D15" i="9"/>
  <c r="D16" i="9"/>
  <c r="D17" i="9"/>
  <c r="D18" i="9"/>
  <c r="C72" i="18"/>
  <c r="C37" i="18"/>
  <c r="D37" i="18"/>
  <c r="D72" i="18" s="1"/>
  <c r="E37" i="18"/>
  <c r="E72" i="18" s="1"/>
  <c r="F37" i="18"/>
  <c r="F72" i="18" s="1"/>
  <c r="G37" i="18"/>
  <c r="G72" i="18" s="1"/>
  <c r="H37" i="18"/>
  <c r="H72" i="18" s="1"/>
  <c r="I37" i="18"/>
  <c r="I72" i="18" s="1"/>
  <c r="J37" i="18"/>
  <c r="J72" i="18" s="1"/>
  <c r="K37" i="18"/>
  <c r="K72" i="18" s="1"/>
  <c r="L37" i="18"/>
  <c r="L72" i="18" s="1"/>
  <c r="M37" i="18"/>
  <c r="M72" i="18" s="1"/>
  <c r="C20" i="18"/>
  <c r="D20" i="18"/>
  <c r="E20" i="18"/>
  <c r="F20" i="18"/>
  <c r="G20" i="18"/>
  <c r="H20" i="18"/>
  <c r="I20" i="18"/>
  <c r="J20" i="18"/>
  <c r="K20" i="18"/>
  <c r="L20" i="18"/>
  <c r="M20" i="18"/>
  <c r="C54" i="18"/>
  <c r="D54" i="18"/>
  <c r="E54" i="18"/>
  <c r="F54" i="18"/>
  <c r="G54" i="18"/>
  <c r="H54" i="18"/>
  <c r="I54" i="18"/>
  <c r="J54" i="18"/>
  <c r="K54" i="18"/>
  <c r="L54" i="18"/>
  <c r="M54" i="18"/>
  <c r="B54" i="18" l="1"/>
  <c r="B37" i="18"/>
  <c r="B20" i="18"/>
  <c r="F373" i="19" l="1"/>
  <c r="F372" i="19"/>
  <c r="F371" i="19"/>
  <c r="F370" i="19"/>
  <c r="F369" i="19"/>
  <c r="F368" i="19"/>
  <c r="F367" i="19"/>
  <c r="F366" i="19"/>
  <c r="F365" i="19"/>
  <c r="F364" i="19"/>
  <c r="F363" i="19"/>
  <c r="F362" i="19"/>
  <c r="F361" i="19"/>
  <c r="F360" i="19"/>
  <c r="F359" i="19"/>
  <c r="F358" i="19"/>
  <c r="F357" i="19"/>
  <c r="F356" i="19"/>
  <c r="F355" i="19"/>
  <c r="F354" i="19"/>
  <c r="F353" i="19"/>
  <c r="F352" i="19"/>
  <c r="F351" i="19"/>
  <c r="F350" i="19"/>
  <c r="F349" i="19"/>
  <c r="F348" i="19"/>
  <c r="F347" i="19"/>
  <c r="F346" i="19"/>
  <c r="F345" i="19"/>
  <c r="F344" i="19"/>
  <c r="F343" i="19"/>
  <c r="F342" i="19"/>
  <c r="F341" i="19"/>
  <c r="F340" i="19"/>
  <c r="F339" i="19"/>
  <c r="F338" i="19"/>
  <c r="F337" i="19"/>
  <c r="F336" i="19"/>
  <c r="F335" i="19"/>
  <c r="F334" i="19"/>
  <c r="F333" i="19"/>
  <c r="F332" i="19"/>
  <c r="F331" i="19"/>
  <c r="F330" i="19"/>
  <c r="F329" i="19"/>
  <c r="F328" i="19"/>
  <c r="F327" i="19"/>
  <c r="F326" i="19"/>
  <c r="F324" i="19"/>
  <c r="F323" i="19"/>
  <c r="F322" i="19"/>
  <c r="F321" i="19"/>
  <c r="F320" i="19"/>
  <c r="F319" i="19"/>
  <c r="F318" i="19"/>
  <c r="F317" i="19"/>
  <c r="F316" i="19"/>
  <c r="F315" i="19"/>
  <c r="F314" i="19"/>
  <c r="F313" i="19"/>
  <c r="F312" i="19"/>
  <c r="F311" i="19"/>
  <c r="F310" i="19"/>
  <c r="F309" i="19"/>
  <c r="F308" i="19"/>
  <c r="F307" i="19"/>
  <c r="F306" i="19"/>
  <c r="F305" i="19"/>
  <c r="F304" i="19"/>
  <c r="F303" i="19"/>
  <c r="F302" i="19"/>
  <c r="F301" i="19"/>
  <c r="F300" i="19"/>
  <c r="F299" i="19"/>
  <c r="F298" i="19"/>
  <c r="F297" i="19"/>
  <c r="F296" i="19"/>
  <c r="F295" i="19"/>
  <c r="F294" i="19"/>
  <c r="F293" i="19"/>
  <c r="F292" i="19"/>
  <c r="F291" i="19"/>
  <c r="F290" i="19"/>
  <c r="F289" i="19"/>
  <c r="F288" i="19"/>
  <c r="F287" i="19"/>
  <c r="F286" i="19"/>
  <c r="F285" i="19"/>
  <c r="F284" i="19"/>
  <c r="F283" i="19"/>
  <c r="F282" i="19"/>
  <c r="F281" i="19"/>
  <c r="F280" i="19"/>
  <c r="F279" i="19"/>
  <c r="F278" i="19"/>
  <c r="F277" i="19"/>
  <c r="F276" i="19"/>
  <c r="F275" i="19"/>
  <c r="F274" i="19"/>
  <c r="F273" i="19"/>
  <c r="F272" i="19"/>
  <c r="F271" i="19"/>
  <c r="F270" i="19"/>
  <c r="F269" i="19"/>
  <c r="F268" i="19"/>
  <c r="F267" i="19"/>
  <c r="F266" i="19"/>
  <c r="F265" i="19"/>
  <c r="F264" i="19"/>
  <c r="F263" i="19"/>
  <c r="F262" i="19"/>
  <c r="F261" i="19"/>
  <c r="F260" i="19"/>
  <c r="F259" i="19"/>
  <c r="F258" i="19"/>
  <c r="F257" i="19"/>
  <c r="F256" i="19"/>
  <c r="F255" i="19"/>
  <c r="F254" i="19"/>
  <c r="F253" i="19"/>
  <c r="F252" i="19"/>
  <c r="F251" i="19"/>
  <c r="F250" i="19"/>
  <c r="F249" i="19"/>
  <c r="F248" i="19"/>
  <c r="F247" i="19"/>
  <c r="F246" i="19"/>
  <c r="F245" i="19"/>
  <c r="F244" i="19"/>
  <c r="F243" i="19"/>
  <c r="F242" i="19"/>
  <c r="F241" i="19"/>
  <c r="F240" i="19"/>
  <c r="F239" i="19"/>
  <c r="F238" i="19"/>
  <c r="F237" i="19"/>
  <c r="F236" i="19"/>
  <c r="F235" i="19"/>
  <c r="F234" i="19"/>
  <c r="F233" i="19"/>
  <c r="F232" i="19"/>
  <c r="F231" i="19"/>
  <c r="F230" i="19"/>
  <c r="F229" i="19"/>
  <c r="F228" i="19"/>
  <c r="F227" i="19"/>
  <c r="F226" i="19"/>
  <c r="F225" i="19"/>
  <c r="F224" i="19"/>
  <c r="F223" i="19"/>
  <c r="F222" i="19"/>
  <c r="F221" i="19"/>
  <c r="F220" i="19"/>
  <c r="F219" i="19"/>
  <c r="F218" i="19"/>
  <c r="F217" i="19"/>
  <c r="F216" i="19"/>
  <c r="F215" i="19"/>
  <c r="F214" i="19"/>
  <c r="F213" i="19"/>
  <c r="F212" i="19"/>
  <c r="F211" i="19"/>
  <c r="F210" i="19"/>
  <c r="F209" i="19"/>
  <c r="F208" i="19"/>
  <c r="F207" i="19"/>
  <c r="F206" i="19"/>
  <c r="F205" i="19"/>
  <c r="F204" i="19"/>
  <c r="F203" i="19"/>
  <c r="F202" i="19"/>
  <c r="F201" i="19"/>
  <c r="F200" i="19"/>
  <c r="F199" i="19"/>
  <c r="F198" i="19"/>
  <c r="F197" i="19"/>
  <c r="F196" i="19"/>
  <c r="F195" i="19"/>
  <c r="F194" i="19"/>
  <c r="F193" i="19"/>
  <c r="F192" i="19"/>
  <c r="F191" i="19"/>
  <c r="F190" i="19"/>
  <c r="F189" i="19"/>
  <c r="F188" i="19"/>
  <c r="F187" i="19"/>
  <c r="F186" i="19"/>
  <c r="F185" i="19"/>
  <c r="F184" i="19"/>
  <c r="F183" i="19"/>
  <c r="F182" i="19"/>
  <c r="F181" i="19"/>
  <c r="F180" i="19"/>
  <c r="F179" i="19"/>
  <c r="F178" i="19"/>
  <c r="F177" i="19"/>
  <c r="F176" i="19"/>
  <c r="F175" i="19"/>
  <c r="F174" i="19"/>
  <c r="F173" i="19"/>
  <c r="F172" i="19"/>
  <c r="F171" i="19"/>
  <c r="F170" i="19"/>
  <c r="F169" i="19"/>
  <c r="F168" i="19"/>
  <c r="F167" i="19"/>
  <c r="F166" i="19"/>
  <c r="F165" i="19"/>
  <c r="F164" i="19"/>
  <c r="F163" i="19"/>
  <c r="F162" i="19"/>
  <c r="F161" i="19"/>
  <c r="F160" i="19"/>
  <c r="F159" i="19"/>
  <c r="F158" i="19"/>
  <c r="F157" i="19"/>
  <c r="F156" i="19"/>
  <c r="F155" i="19"/>
  <c r="F154" i="19"/>
  <c r="F153" i="19"/>
  <c r="F152" i="19"/>
  <c r="F151" i="19"/>
  <c r="F150" i="19"/>
  <c r="F149" i="19"/>
  <c r="F148" i="19"/>
  <c r="F147" i="19"/>
  <c r="F146" i="19"/>
  <c r="F145" i="19"/>
  <c r="F144" i="19"/>
  <c r="F143" i="19"/>
  <c r="F142" i="19"/>
  <c r="F141" i="19"/>
  <c r="F140" i="19"/>
  <c r="F139" i="19"/>
  <c r="F138" i="19"/>
  <c r="F137" i="19"/>
  <c r="F136" i="19"/>
  <c r="F135" i="19"/>
  <c r="F134" i="19"/>
  <c r="F133"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1" i="19"/>
  <c r="F10" i="19"/>
  <c r="F9" i="19"/>
  <c r="F373" i="20"/>
  <c r="F372" i="20"/>
  <c r="F371" i="20"/>
  <c r="F370" i="20"/>
  <c r="F369" i="20"/>
  <c r="F368" i="20"/>
  <c r="F367" i="20"/>
  <c r="F366" i="20"/>
  <c r="F365" i="20"/>
  <c r="F364" i="20"/>
  <c r="F363" i="20"/>
  <c r="F362" i="20"/>
  <c r="F361" i="20"/>
  <c r="F360" i="20"/>
  <c r="F359" i="20"/>
  <c r="F358" i="20"/>
  <c r="F357" i="20"/>
  <c r="F356" i="20"/>
  <c r="F355" i="20"/>
  <c r="F354" i="20"/>
  <c r="F353" i="20"/>
  <c r="F352" i="20"/>
  <c r="F351" i="20"/>
  <c r="F350" i="20"/>
  <c r="F349" i="20"/>
  <c r="F348" i="20"/>
  <c r="F347" i="20"/>
  <c r="F346" i="20"/>
  <c r="F345" i="20"/>
  <c r="F344" i="20"/>
  <c r="F343" i="20"/>
  <c r="F342" i="20"/>
  <c r="F341" i="20"/>
  <c r="F340" i="20"/>
  <c r="F339" i="20"/>
  <c r="F338" i="20"/>
  <c r="F337" i="20"/>
  <c r="F336" i="20"/>
  <c r="F335" i="20"/>
  <c r="F334" i="20"/>
  <c r="F333" i="20"/>
  <c r="F332" i="20"/>
  <c r="F331" i="20"/>
  <c r="F330" i="20"/>
  <c r="F329" i="20"/>
  <c r="F328" i="20"/>
  <c r="F327" i="20"/>
  <c r="F326" i="20"/>
  <c r="F325" i="20"/>
  <c r="F324" i="20"/>
  <c r="F323" i="20"/>
  <c r="F322" i="20"/>
  <c r="F321" i="20"/>
  <c r="F320" i="20"/>
  <c r="F319" i="20"/>
  <c r="F318" i="20"/>
  <c r="F317" i="20"/>
  <c r="F316" i="20"/>
  <c r="F315" i="20"/>
  <c r="F314" i="20"/>
  <c r="F313" i="20"/>
  <c r="F312" i="20"/>
  <c r="F311" i="20"/>
  <c r="F310" i="20"/>
  <c r="F309" i="20"/>
  <c r="F308" i="20"/>
  <c r="F307" i="20"/>
  <c r="F306" i="20"/>
  <c r="F305" i="20"/>
  <c r="F304" i="20"/>
  <c r="F303" i="20"/>
  <c r="F302" i="20"/>
  <c r="F301" i="20"/>
  <c r="F300" i="20"/>
  <c r="F299" i="20"/>
  <c r="F298" i="20"/>
  <c r="F297" i="20"/>
  <c r="F296" i="20"/>
  <c r="F295" i="20"/>
  <c r="F294" i="20"/>
  <c r="F293" i="20"/>
  <c r="F292" i="20"/>
  <c r="F291" i="20"/>
  <c r="F290" i="20"/>
  <c r="F289" i="20"/>
  <c r="F288" i="20"/>
  <c r="F287" i="20"/>
  <c r="F286" i="20"/>
  <c r="F285" i="20"/>
  <c r="F284" i="20"/>
  <c r="F283" i="20"/>
  <c r="F282" i="20"/>
  <c r="F281" i="20"/>
  <c r="F280" i="20"/>
  <c r="F279" i="20"/>
  <c r="F278" i="20"/>
  <c r="F277" i="20"/>
  <c r="F276" i="20"/>
  <c r="F275" i="20"/>
  <c r="F274" i="20"/>
  <c r="F273" i="20"/>
  <c r="F272" i="20"/>
  <c r="F271" i="20"/>
  <c r="F270" i="20"/>
  <c r="F269" i="20"/>
  <c r="F268" i="20"/>
  <c r="F267" i="20"/>
  <c r="F266" i="20"/>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F138" i="20"/>
  <c r="F137" i="20"/>
  <c r="F136" i="20"/>
  <c r="F135" i="20"/>
  <c r="F134" i="20"/>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69" i="20"/>
  <c r="F68" i="20"/>
  <c r="F67" i="20"/>
  <c r="F66" i="20"/>
  <c r="F65" i="20"/>
  <c r="F64" i="20"/>
  <c r="F63" i="20"/>
  <c r="F62" i="20"/>
  <c r="F61" i="20"/>
  <c r="F60" i="20"/>
  <c r="F59" i="20"/>
  <c r="F58" i="20"/>
  <c r="F57" i="20"/>
  <c r="F56" i="20"/>
  <c r="F55" i="20"/>
  <c r="F54" i="20"/>
  <c r="F53" i="20"/>
  <c r="F52" i="20"/>
  <c r="F51" i="20"/>
  <c r="F50" i="20"/>
  <c r="F49" i="20"/>
  <c r="F48" i="20"/>
  <c r="F47" i="20"/>
  <c r="F46" i="20"/>
  <c r="F45" i="20"/>
  <c r="F44" i="20"/>
  <c r="F43" i="20"/>
  <c r="F42" i="20"/>
  <c r="F41" i="20"/>
  <c r="F40" i="20"/>
  <c r="F39" i="20"/>
  <c r="F38"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375" i="20" l="1"/>
  <c r="G25" i="1"/>
  <c r="F25" i="1"/>
  <c r="C25" i="1"/>
  <c r="B25" i="1"/>
  <c r="A25" i="1"/>
  <c r="G24" i="1"/>
  <c r="F24" i="1"/>
  <c r="C24" i="1"/>
  <c r="B24" i="1"/>
  <c r="A24" i="1"/>
  <c r="A21" i="1"/>
  <c r="G18" i="1"/>
  <c r="G17" i="1"/>
  <c r="F18" i="1"/>
  <c r="F17" i="1"/>
  <c r="C18" i="1"/>
  <c r="E18" i="1" s="1"/>
  <c r="C17" i="1"/>
  <c r="E17" i="1" s="1"/>
  <c r="B18" i="1"/>
  <c r="D18" i="1" s="1"/>
  <c r="B17" i="1"/>
  <c r="D17" i="1" s="1"/>
  <c r="C3" i="18" l="1"/>
  <c r="D3" i="18" s="1"/>
  <c r="A33" i="1" l="1"/>
  <c r="K32" i="4" l="1"/>
  <c r="K33" i="4" s="1"/>
  <c r="K34" i="4" s="1"/>
  <c r="K35" i="4" s="1"/>
  <c r="K36" i="4" s="1"/>
  <c r="K37" i="4" s="1"/>
  <c r="K38" i="4" s="1"/>
  <c r="K39" i="4" s="1"/>
  <c r="K40" i="4" s="1"/>
  <c r="K41" i="4" s="1"/>
  <c r="K42" i="4" s="1"/>
  <c r="K43" i="4" s="1"/>
  <c r="K44" i="4" s="1"/>
  <c r="K45" i="4" s="1"/>
  <c r="E3" i="18" l="1"/>
  <c r="F3" i="18" s="1"/>
  <c r="G3" i="18" s="1"/>
  <c r="H3" i="18" s="1"/>
  <c r="I3" i="18" s="1"/>
  <c r="J3" i="18" s="1"/>
  <c r="K3" i="18" s="1"/>
  <c r="L3" i="18" s="1"/>
  <c r="M3" i="18" s="1"/>
  <c r="B12" i="17" l="1"/>
  <c r="C12" i="17" s="1"/>
  <c r="D12" i="17" s="1"/>
  <c r="E12" i="17" s="1"/>
  <c r="F12" i="17" s="1"/>
  <c r="G12" i="17" s="1"/>
  <c r="H12" i="17" s="1"/>
  <c r="I12" i="17" s="1"/>
  <c r="J12" i="17" s="1"/>
  <c r="K12" i="17" s="1"/>
  <c r="L12" i="17" s="1"/>
  <c r="M12" i="17" s="1"/>
  <c r="A17" i="1" l="1"/>
  <c r="A12" i="1"/>
  <c r="B7" i="1"/>
  <c r="I45" i="4" l="1"/>
  <c r="G45" i="4"/>
  <c r="I44" i="4"/>
  <c r="G44" i="4"/>
  <c r="I43" i="4"/>
  <c r="G43" i="4"/>
  <c r="I42" i="4"/>
  <c r="G42" i="4"/>
  <c r="I41" i="4"/>
  <c r="G41" i="4"/>
  <c r="I40" i="4"/>
  <c r="G40" i="4"/>
  <c r="I39" i="4"/>
  <c r="G39" i="4"/>
  <c r="I38" i="4"/>
  <c r="G38" i="4"/>
  <c r="I37" i="4"/>
  <c r="G37" i="4"/>
  <c r="I36" i="4"/>
  <c r="G36" i="4"/>
  <c r="I35" i="4"/>
  <c r="G35" i="4"/>
  <c r="I34" i="4"/>
  <c r="G34" i="4"/>
  <c r="I33" i="4"/>
  <c r="G33" i="4"/>
  <c r="I32" i="4"/>
  <c r="G32" i="4"/>
  <c r="I31" i="4"/>
  <c r="G31" i="4"/>
  <c r="I30" i="4"/>
  <c r="G30" i="4"/>
  <c r="D7" i="8" l="1"/>
  <c r="D7" i="9" l="1"/>
  <c r="D18" i="10"/>
  <c r="D17" i="10"/>
  <c r="D16" i="10"/>
  <c r="D15" i="10"/>
  <c r="D14" i="10"/>
  <c r="D13" i="10"/>
  <c r="D12" i="10"/>
  <c r="D11" i="10"/>
  <c r="D10" i="10"/>
  <c r="D9" i="10"/>
  <c r="D8" i="10"/>
  <c r="D7" i="10"/>
  <c r="D18" i="7"/>
  <c r="D17" i="7"/>
  <c r="D16" i="7"/>
  <c r="D15" i="7"/>
  <c r="D14" i="7"/>
  <c r="D13" i="7"/>
  <c r="D12" i="7"/>
  <c r="D11" i="7"/>
  <c r="D10" i="7"/>
  <c r="D9" i="7"/>
  <c r="D8" i="7"/>
  <c r="D7" i="7"/>
  <c r="D18" i="8"/>
  <c r="D17" i="8"/>
  <c r="D16" i="8"/>
  <c r="D15" i="8"/>
  <c r="D14" i="8"/>
  <c r="D13" i="8"/>
  <c r="D12" i="8"/>
  <c r="D11" i="8"/>
  <c r="D10" i="8"/>
  <c r="D9" i="8"/>
  <c r="D8" i="8"/>
  <c r="D18" i="5"/>
  <c r="D17" i="5"/>
  <c r="D16" i="5"/>
  <c r="D15" i="5"/>
  <c r="D14" i="5"/>
  <c r="D13" i="5"/>
  <c r="D12" i="5"/>
  <c r="D11" i="5"/>
  <c r="D10" i="5"/>
  <c r="D9" i="5"/>
  <c r="D8" i="5"/>
  <c r="D7" i="5"/>
  <c r="D8" i="6"/>
  <c r="D9" i="6"/>
  <c r="D10" i="6"/>
  <c r="D11" i="6"/>
  <c r="D12" i="6"/>
  <c r="D13" i="6"/>
  <c r="D14" i="6"/>
  <c r="D15" i="6"/>
  <c r="D16" i="6"/>
  <c r="D17" i="6"/>
  <c r="D18" i="6"/>
  <c r="D7" i="6"/>
  <c r="D19" i="10" l="1"/>
  <c r="D19" i="6"/>
  <c r="D19" i="8"/>
  <c r="D19" i="9"/>
  <c r="D19" i="5"/>
  <c r="D19" i="7"/>
  <c r="A18" i="1" l="1"/>
  <c r="A13" i="1"/>
  <c r="A2" i="9" l="1"/>
  <c r="A2" i="10"/>
  <c r="A2" i="7"/>
  <c r="A2" i="8"/>
  <c r="A2" i="5"/>
  <c r="A2" i="6"/>
  <c r="C6" i="1" l="1"/>
  <c r="D6" i="1"/>
  <c r="C49" i="1" l="1"/>
  <c r="C50" i="1"/>
  <c r="C51" i="1"/>
  <c r="C52" i="1"/>
  <c r="C53" i="1"/>
  <c r="C54" i="1"/>
  <c r="C55" i="1"/>
  <c r="C56" i="1"/>
  <c r="C57" i="1"/>
  <c r="C58" i="1"/>
  <c r="C59" i="1"/>
  <c r="C48" i="1"/>
  <c r="E43" i="1" l="1"/>
  <c r="E42" i="1"/>
  <c r="E41" i="1"/>
  <c r="F43" i="1"/>
  <c r="F42" i="1"/>
  <c r="D43" i="1"/>
  <c r="D42" i="1"/>
  <c r="D41" i="1"/>
  <c r="B43" i="1"/>
  <c r="B42" i="1"/>
  <c r="B41" i="1"/>
  <c r="D57" i="1" l="1"/>
  <c r="D54" i="1"/>
  <c r="D50" i="1"/>
  <c r="A48" i="1"/>
  <c r="A41" i="1"/>
  <c r="A42" i="1" s="1"/>
  <c r="A43" i="1" s="1"/>
  <c r="A34" i="1"/>
  <c r="A35" i="1" s="1"/>
  <c r="G19" i="1"/>
  <c r="F19" i="1"/>
  <c r="E19" i="1"/>
  <c r="D19" i="1"/>
  <c r="C19" i="1"/>
  <c r="B19" i="1"/>
  <c r="G14" i="1"/>
  <c r="F14" i="1"/>
  <c r="E14" i="1"/>
  <c r="D14" i="1"/>
  <c r="C14" i="1"/>
  <c r="B14" i="1"/>
  <c r="A49" i="1" l="1"/>
  <c r="A50" i="1" s="1"/>
  <c r="A51" i="1" s="1"/>
  <c r="A52" i="1" s="1"/>
  <c r="A53" i="1" s="1"/>
  <c r="A54" i="1" s="1"/>
  <c r="A55" i="1" s="1"/>
  <c r="A56" i="1" s="1"/>
  <c r="A57" i="1" s="1"/>
  <c r="A58" i="1" s="1"/>
  <c r="A59" i="1" s="1"/>
  <c r="D49" i="1"/>
  <c r="D52" i="1"/>
  <c r="D55" i="1"/>
  <c r="D53" i="1"/>
  <c r="D48" i="1"/>
  <c r="D51" i="1"/>
  <c r="D56" i="1"/>
  <c r="D58" i="1"/>
  <c r="D59" i="1"/>
  <c r="G26" i="1" l="1"/>
  <c r="F26" i="1"/>
  <c r="E25" i="1" l="1"/>
  <c r="D25" i="1" l="1"/>
  <c r="E24" i="1" l="1"/>
  <c r="C26" i="1"/>
  <c r="E26" i="1" l="1"/>
  <c r="D24" i="1"/>
  <c r="D26" i="1" s="1"/>
  <c r="B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James Young</author>
    <author>John Cogan</author>
  </authors>
  <commentList>
    <comment ref="K12" authorId="0" shapeId="0" xr:uid="{3A3CEB2D-3B19-4E2B-B81C-EABCAC5A0D89}">
      <text>
        <r>
          <rPr>
            <b/>
            <sz val="9"/>
            <color indexed="81"/>
            <rFont val="Tahoma"/>
            <family val="2"/>
          </rPr>
          <t>James Young:</t>
        </r>
        <r>
          <rPr>
            <sz val="9"/>
            <color indexed="81"/>
            <rFont val="Tahoma"/>
            <family val="2"/>
          </rPr>
          <t xml:space="preserve">
April 2021 is the prior year for April 2022 filing
</t>
        </r>
      </text>
    </comment>
    <comment ref="K13" authorId="0" shapeId="0" xr:uid="{606CC5B0-CD4E-4B2B-A4A2-D33880FAAA25}">
      <text>
        <r>
          <rPr>
            <b/>
            <sz val="9"/>
            <color indexed="81"/>
            <rFont val="Tahoma"/>
            <family val="2"/>
          </rPr>
          <t>James Young:</t>
        </r>
        <r>
          <rPr>
            <sz val="9"/>
            <color indexed="81"/>
            <rFont val="Tahoma"/>
            <family val="2"/>
          </rPr>
          <t xml:space="preserve">
April 2021 is the prior year for April 2022 filing
</t>
        </r>
      </text>
    </comment>
    <comment ref="C41" authorId="1" shapeId="0" xr:uid="{50D5CF8A-817C-4E97-B4EF-80CC81A0722A}">
      <text>
        <r>
          <rPr>
            <b/>
            <sz val="9"/>
            <color indexed="81"/>
            <rFont val="Tahoma"/>
            <family val="2"/>
          </rPr>
          <t>John Cogan:</t>
        </r>
        <r>
          <rPr>
            <sz val="9"/>
            <color indexed="81"/>
            <rFont val="Tahoma"/>
            <family val="2"/>
          </rPr>
          <t xml:space="preserve">
Sum of sales and trasport.</t>
        </r>
      </text>
    </comment>
    <comment ref="E41" authorId="1" shapeId="0" xr:uid="{B6118BD8-DEC8-43DA-9049-949AD9007A25}">
      <text>
        <r>
          <rPr>
            <b/>
            <sz val="9"/>
            <color indexed="81"/>
            <rFont val="Tahoma"/>
            <family val="2"/>
          </rPr>
          <t>John Cogan:</t>
        </r>
        <r>
          <rPr>
            <sz val="9"/>
            <color indexed="81"/>
            <rFont val="Tahoma"/>
            <family val="2"/>
          </rPr>
          <t xml:space="preserve">
</t>
        </r>
      </text>
    </comment>
    <comment ref="G41" authorId="1" shapeId="0" xr:uid="{AB5E42CF-D9C8-4FF2-8E52-3132F9C4BDE5}">
      <text>
        <r>
          <rPr>
            <b/>
            <sz val="9"/>
            <color indexed="81"/>
            <rFont val="Tahoma"/>
            <family val="2"/>
          </rPr>
          <t>John Cogan:</t>
        </r>
        <r>
          <rPr>
            <sz val="9"/>
            <color indexed="81"/>
            <rFont val="Tahoma"/>
            <family val="2"/>
          </rPr>
          <t xml:space="preserve">
Sum of sales and transport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tc={75645285-A207-452E-92D3-D8F538F06600}</author>
  </authors>
  <commentList>
    <comment ref="E1" authorId="0" shapeId="0" xr:uid="{75645285-A207-452E-92D3-D8F538F06600}">
      <text>
        <t>[Threaded comment]
Your version of Excel allows you to read this threaded comment; however, any edits to it will get removed if the file is opened in a newer version of Excel. Learn more: https://go.microsoft.com/fwlink/?linkid=870924
Comment:
    Could not access the link</t>
      </text>
    </comment>
  </commentList>
</comments>
</file>

<file path=xl/sharedStrings.xml><?xml version="1.0" encoding="utf-8"?>
<sst xmlns="http://schemas.openxmlformats.org/spreadsheetml/2006/main" count="1810" uniqueCount="502">
  <si>
    <t>Weather Normalization Adjustment Rider</t>
  </si>
  <si>
    <t>Semiannual Adjustment Filing</t>
  </si>
  <si>
    <t>Semiannual Filing Effective Date&gt;&gt;</t>
  </si>
  <si>
    <t>May</t>
  </si>
  <si>
    <t>June</t>
  </si>
  <si>
    <t>July</t>
  </si>
  <si>
    <t>August</t>
  </si>
  <si>
    <t>September</t>
  </si>
  <si>
    <t>October</t>
  </si>
  <si>
    <t>Billing Determinants</t>
  </si>
  <si>
    <t>per ccf on upward adjustments</t>
  </si>
  <si>
    <t>Reconciling Period Adjustment</t>
  </si>
  <si>
    <t>CSWNA</t>
  </si>
  <si>
    <t>SRR</t>
  </si>
  <si>
    <t>Total WNA Adjustment</t>
  </si>
  <si>
    <t>Reconciling Period Rates</t>
  </si>
  <si>
    <t>Total WNA</t>
  </si>
  <si>
    <t>Prior Semiannual Filing Rates</t>
  </si>
  <si>
    <t>Projection Periods Sales (Ccf)</t>
  </si>
  <si>
    <t>Carrying Cost Interest Rates - Prime Lending per WSJ 1st Business of Month</t>
  </si>
  <si>
    <t>Contents/Worksheets</t>
  </si>
  <si>
    <t>Name</t>
  </si>
  <si>
    <t>Description</t>
  </si>
  <si>
    <t>Type</t>
  </si>
  <si>
    <t>Input Source/Path</t>
  </si>
  <si>
    <t>Filing Requirements</t>
  </si>
  <si>
    <t>Details on the WNAR tariff filing timeframe and requirements.</t>
  </si>
  <si>
    <t>Input</t>
  </si>
  <si>
    <t>Per WNAR currently effective tariff</t>
  </si>
  <si>
    <t>Filing Inputs</t>
  </si>
  <si>
    <t xml:space="preserve"> Rates - Sheets 67.2-67.5</t>
  </si>
  <si>
    <t>CSWNA Summary</t>
  </si>
  <si>
    <t>Summary and calculation of resulting CSWNA rates.</t>
  </si>
  <si>
    <t>Calculation</t>
  </si>
  <si>
    <t>Summary</t>
  </si>
  <si>
    <t>CSWNA Res NEMO</t>
  </si>
  <si>
    <t xml:space="preserve">Residential NEMO WNAR and WRVR cycle and monthly adjustment details. </t>
  </si>
  <si>
    <t>Res NEMO</t>
  </si>
  <si>
    <t>CSWNA SGS NEMO</t>
  </si>
  <si>
    <t xml:space="preserve">SGS NEMO WNAR and WRVR cycle and monthly adjustment details. </t>
  </si>
  <si>
    <t>CSWNA Res WEMO</t>
  </si>
  <si>
    <t xml:space="preserve">Residential WEMO WNAR and WRVR cycle and monthly adjustment details. </t>
  </si>
  <si>
    <t>CSWNA SGS WEMO</t>
  </si>
  <si>
    <t xml:space="preserve">SGS WEMO WNAR and WRVR cycle and monthly adjustment details. </t>
  </si>
  <si>
    <t>CSWNA Res SEMO</t>
  </si>
  <si>
    <t xml:space="preserve">Residential SEMO WNAR and WRVR cycle and monthly adjustment details. </t>
  </si>
  <si>
    <t>CSWNA SGS SEMO</t>
  </si>
  <si>
    <t xml:space="preserve">SGS SEMO WNAR and WRVR cycle and monthly adjustment details. </t>
  </si>
  <si>
    <t>SRR Summary</t>
  </si>
  <si>
    <t>Summary calculation of Semiannual Reconciliation Rate ("SRR")</t>
  </si>
  <si>
    <t>SRR Res NEMO</t>
  </si>
  <si>
    <t>Residential NEMO CSWNA and SRR Reconciliation</t>
  </si>
  <si>
    <t>SRR SGS NEMO</t>
  </si>
  <si>
    <t>SGS NEMO CSWNA and SRR Reconciliation</t>
  </si>
  <si>
    <t>SRR Res WEMO</t>
  </si>
  <si>
    <t>Residential WEMO CSWNA and SRR Reconciliation</t>
  </si>
  <si>
    <t>SRR SGS WEMO</t>
  </si>
  <si>
    <t>SGS WEMO CSWNA and SRR Reconciliation</t>
  </si>
  <si>
    <t>SRR Res SEMO</t>
  </si>
  <si>
    <t>Residential SEMO CSWNA and SRR Reconciliation</t>
  </si>
  <si>
    <t>SRR SGS SEMO</t>
  </si>
  <si>
    <t>SGS SEMO CSWNA and SRR Reconciliation</t>
  </si>
  <si>
    <t>Input &gt;&gt;&gt;</t>
  </si>
  <si>
    <t>Blank</t>
  </si>
  <si>
    <t>Input_NEMO</t>
  </si>
  <si>
    <t>NEMO Residential and SGS Monthly cycle customer weather and bill count detail</t>
  </si>
  <si>
    <t>Input-NEMO</t>
  </si>
  <si>
    <t>Actual data range was Nov-17- Jan-19</t>
  </si>
  <si>
    <t>Built using Meter Reading, HDD Summary, &amp; Customer Count by Cycle.</t>
  </si>
  <si>
    <t>Input_WEMO</t>
  </si>
  <si>
    <t>WEMO Residential and SGS Monthly cycle customer weather and bill count detail</t>
  </si>
  <si>
    <t>Input_SEMO</t>
  </si>
  <si>
    <t>SEMO Residential and SGS Monthly cycle customer weather and bill count detail</t>
  </si>
  <si>
    <t>HDD_Summary</t>
  </si>
  <si>
    <t>Historical daily Actual and Normal HDDs by weather station.</t>
  </si>
  <si>
    <t>HDD Summary</t>
  </si>
  <si>
    <t>Customer Count By Cycle</t>
  </si>
  <si>
    <t>Customer count by cycle/month and rate schedule.</t>
  </si>
  <si>
    <t>Customer Count by Cycle</t>
  </si>
  <si>
    <t>Staff_Kirk_NHDD</t>
  </si>
  <si>
    <t>Staff_CGI_NHDD</t>
  </si>
  <si>
    <t>Actual_Kirk_HDD</t>
  </si>
  <si>
    <t>Filing period actual HDDs for Kirksville weather (Station ID: 234544).</t>
  </si>
  <si>
    <t>Actual HDDs</t>
  </si>
  <si>
    <t>Actual_CGI_HDD</t>
  </si>
  <si>
    <t>Filing period actual HDDs for Cape Girardeau FAA lAirport, Mo  (Station ID: 231289).</t>
  </si>
  <si>
    <t>Meter Reading_NEMO</t>
  </si>
  <si>
    <t xml:space="preserve">NEMO filing period cycle/month meter reading schedule </t>
  </si>
  <si>
    <t>Meter Reading Cycle Schedules</t>
  </si>
  <si>
    <t>Meter Reading_WEMO</t>
  </si>
  <si>
    <t xml:space="preserve">WEMO filing period cycle/month meter reading schedule </t>
  </si>
  <si>
    <t>Meter Reading_SEMO</t>
  </si>
  <si>
    <t xml:space="preserve">SEMO filing period cycle/month meter reading schedule </t>
  </si>
  <si>
    <t>WEATHER NORMAILZATION ADJUSTMENT RIDER</t>
  </si>
  <si>
    <t>Filing requirements:</t>
  </si>
  <si>
    <t xml:space="preserve">  Frequency</t>
  </si>
  <si>
    <t>Semiannually</t>
  </si>
  <si>
    <t xml:space="preserve">  When</t>
  </si>
  <si>
    <t>Thirty (30) days prior to the first effective date reference in the CSWNA table to adjust the WNA Rider.</t>
  </si>
  <si>
    <t xml:space="preserve">  Effective Period</t>
  </si>
  <si>
    <t>Each CSWNA and SRR will remain in effect for twelve (12) months.</t>
  </si>
  <si>
    <t xml:space="preserve"> WNA Adjustment Limit</t>
  </si>
  <si>
    <t>Unlimited</t>
  </si>
  <si>
    <t>per ccf on downward adjustments and subject to carry cost as follows:</t>
  </si>
  <si>
    <t>Rate</t>
  </si>
  <si>
    <t>=</t>
  </si>
  <si>
    <t>The Wall Street Journal prime lending rate as published on the first business day of each month, minus 2%.</t>
  </si>
  <si>
    <t>Principle</t>
  </si>
  <si>
    <t>Average of the  beginning and ending monthly WNA balances.</t>
  </si>
  <si>
    <t>In no case shall the carrying cost be less then zero.</t>
  </si>
  <si>
    <t>WNA Factor is to be calculated for each billing cycle and billing month as follows:</t>
  </si>
  <si>
    <r>
      <t>WNA</t>
    </r>
    <r>
      <rPr>
        <vertAlign val="subscript"/>
        <sz val="16"/>
        <color theme="1"/>
        <rFont val="Calibri"/>
        <family val="2"/>
        <scheme val="minor"/>
      </rPr>
      <t>i</t>
    </r>
  </si>
  <si>
    <t>∑</t>
  </si>
  <si>
    <t>((</t>
  </si>
  <si>
    <r>
      <t>NDD</t>
    </r>
    <r>
      <rPr>
        <vertAlign val="subscript"/>
        <sz val="14"/>
        <color theme="1"/>
        <rFont val="Calibri"/>
        <family val="2"/>
        <scheme val="minor"/>
      </rPr>
      <t>ij</t>
    </r>
  </si>
  <si>
    <r>
      <t>ADD</t>
    </r>
    <r>
      <rPr>
        <vertAlign val="subscript"/>
        <sz val="16"/>
        <color theme="1"/>
        <rFont val="Calibri"/>
        <family val="2"/>
        <scheme val="minor"/>
      </rPr>
      <t>ij</t>
    </r>
  </si>
  <si>
    <t>)</t>
  </si>
  <si>
    <t>-</t>
  </si>
  <si>
    <r>
      <t>C</t>
    </r>
    <r>
      <rPr>
        <vertAlign val="subscript"/>
        <sz val="16"/>
        <color theme="1"/>
        <rFont val="Calibri"/>
        <family val="2"/>
        <scheme val="minor"/>
      </rPr>
      <t>ij</t>
    </r>
  </si>
  <si>
    <t>b</t>
  </si>
  <si>
    <t>j=1</t>
  </si>
  <si>
    <t>i</t>
  </si>
  <si>
    <t>the applicable billing cycle month</t>
  </si>
  <si>
    <t>Weather Normalization Adjustment</t>
  </si>
  <si>
    <t>j</t>
  </si>
  <si>
    <t>the billing cycle</t>
  </si>
  <si>
    <t>the total normal heating degree days based upon Staff's daily normal weather as determined in the most recent rate case.</t>
  </si>
  <si>
    <t>the total actual heating degree days, base 650 at the applicable weather station; Kirksville, MO for the Northeast and West district and Cape Girardeau, MO for the Southeast district.</t>
  </si>
  <si>
    <t>the total number of customer charges charged in billing cycle j and billing month i.</t>
  </si>
  <si>
    <t>the applicable coefficient; 0.1125474 for residential class and 0.2389388 for the SGS class in the Northeast and West district, and 0.1108690 for residential call and 0.2371604 for the SGS class in the Southeast district.</t>
  </si>
  <si>
    <t>Monthly WNAi</t>
  </si>
  <si>
    <r>
      <t>WNA</t>
    </r>
    <r>
      <rPr>
        <vertAlign val="subscript"/>
        <sz val="16"/>
        <color theme="1"/>
        <rFont val="Calibri"/>
        <family val="2"/>
        <scheme val="minor"/>
      </rPr>
      <t>i</t>
    </r>
    <r>
      <rPr>
        <sz val="11"/>
        <color theme="1"/>
        <rFont val="Calibri"/>
        <family val="2"/>
        <scheme val="minor"/>
      </rPr>
      <t xml:space="preserve"> x Weighted Volumetric Rate ("WRVR")</t>
    </r>
    <r>
      <rPr>
        <vertAlign val="subscript"/>
        <sz val="16"/>
        <color theme="1"/>
        <rFont val="Calibri"/>
        <family val="2"/>
        <scheme val="minor"/>
      </rPr>
      <t>i</t>
    </r>
  </si>
  <si>
    <t>Residential WRVR</t>
  </si>
  <si>
    <t>Winter Billing Months (November thru April)</t>
  </si>
  <si>
    <t>Northeast &amp; West District</t>
  </si>
  <si>
    <t>As established at the conclusion of each general rate case.</t>
  </si>
  <si>
    <t>For Case No. GR-2018-0013 =</t>
  </si>
  <si>
    <t>Summer Billing Months (May thru October)</t>
  </si>
  <si>
    <t>As a determined at the conclusion of each general rate case as the percentage of total residential customers whose usage ends in the first block multiplied by the volumetric rate of the block plus the percentage of total residential customers whose usage ends in the second rate block multiplied by the volumetric rate of that block.</t>
  </si>
  <si>
    <t>Currently effective percentages of 1st Block:</t>
  </si>
  <si>
    <t>SGS WRVR</t>
  </si>
  <si>
    <t>shall be equal to the SGS Distribution Commodity rate established at the conclusion of each general rate case</t>
  </si>
  <si>
    <t>GR-2018-0013</t>
  </si>
  <si>
    <t>Southeast District</t>
  </si>
  <si>
    <t>shall be equal to the Residential Distribution Commodity rate established at the conclusion of each general rate case</t>
  </si>
  <si>
    <t>Current Semiannual WNA shall be the sum of the billing cycle WNA for each of the six Monthly WNA within the applicable six month period divided by the annual volumetric billing determinates set for the residential class in the most recent rate case.</t>
  </si>
  <si>
    <t>Semiannual Reconciliation Rate</t>
  </si>
  <si>
    <t>Three (3) months prior to end of twelve (12) months of billing of each CSWNA:</t>
  </si>
  <si>
    <t>Compute the over- or under-billing of the numerator of the CSWNA shall be based on</t>
  </si>
  <si>
    <t>Nine (9) months actual sales</t>
  </si>
  <si>
    <t>Three (3) months projected sales</t>
  </si>
  <si>
    <r>
      <t xml:space="preserve">The over/under billing amount shall be adjusted as ordered by the Commission, </t>
    </r>
    <r>
      <rPr>
        <u/>
        <sz val="11"/>
        <color theme="1"/>
        <rFont val="Calibri"/>
        <family val="2"/>
        <scheme val="minor"/>
      </rPr>
      <t>if applicable</t>
    </r>
    <r>
      <rPr>
        <sz val="11"/>
        <color theme="1"/>
        <rFont val="Calibri"/>
        <family val="2"/>
        <scheme val="minor"/>
      </rPr>
      <t>.</t>
    </r>
  </si>
  <si>
    <t>Resulting over/under billing amount shall be divided by the annual volumetric billing determinates set for the residential rate class in the most recent rate case.</t>
  </si>
  <si>
    <t>Three (3) months prior to the end of the twelve (12) months of billing of each SRR:</t>
  </si>
  <si>
    <t>Compute the over- or under-billing of the numerator of the SRR shall be based on</t>
  </si>
  <si>
    <t>Any remaining over/under billing from the SRR shall be applied to the next SSR.</t>
  </si>
  <si>
    <t>The three (3) months projected sales associated with each CSWNA and SRR shall be trued-up with actuals upon calculation of the next applicable SSR.</t>
  </si>
  <si>
    <t>https://en.wikipedia.org/wiki/Wall_Street_Journal_prime_rate</t>
  </si>
  <si>
    <t>Historical data for the WSJ prime rate[edit]</t>
  </si>
  <si>
    <t>1990-1999</t>
  </si>
  <si>
    <t>   </t>
  </si>
  <si>
    <t>Date of Change</t>
  </si>
  <si>
    <t>Prime Rate</t>
  </si>
  <si>
    <t>DoW</t>
  </si>
  <si>
    <t>Interest</t>
  </si>
  <si>
    <t>Month</t>
  </si>
  <si>
    <t>Sep</t>
  </si>
  <si>
    <t>Oct</t>
  </si>
  <si>
    <t>Nov</t>
  </si>
  <si>
    <t>Dec</t>
  </si>
  <si>
    <t>Jan</t>
  </si>
  <si>
    <t>Feb</t>
  </si>
  <si>
    <t>Mar</t>
  </si>
  <si>
    <t>Apr</t>
  </si>
  <si>
    <t>Jun</t>
  </si>
  <si>
    <t>Jul</t>
  </si>
  <si>
    <t>Aug</t>
  </si>
  <si>
    <t>SGS-Commercial</t>
  </si>
  <si>
    <t>Customer Count</t>
  </si>
  <si>
    <t>Weather Normalized Usage Per Customer</t>
  </si>
  <si>
    <t>Normalized Usage</t>
  </si>
  <si>
    <t>Commodity Charge</t>
  </si>
  <si>
    <t>Commodity Revenue</t>
  </si>
  <si>
    <t>Total Count</t>
  </si>
  <si>
    <t>Customer Charge</t>
  </si>
  <si>
    <t>Annualized Usage Charge</t>
  </si>
  <si>
    <t>Annualized Customer Charge</t>
  </si>
  <si>
    <t>Total Annualized Revenues</t>
  </si>
  <si>
    <t>SGS-Transport</t>
  </si>
  <si>
    <t xml:space="preserve">  WNA Rate Adjustment Limit</t>
  </si>
  <si>
    <t>Source: Tariff Sheet No. 67.1 Section 6</t>
  </si>
  <si>
    <t>Liberty Utilities (Midstates Natural Gas) Corp.</t>
  </si>
  <si>
    <t>NEMO Residential</t>
  </si>
  <si>
    <t>SEMO Residential</t>
  </si>
  <si>
    <t>Wall Street Journal Published Prime Lending Rates</t>
  </si>
  <si>
    <t>Date</t>
  </si>
  <si>
    <t>Musa Haroon</t>
  </si>
  <si>
    <t>From Input Cust Data tab.</t>
  </si>
  <si>
    <t>Information</t>
  </si>
  <si>
    <t>NEMO Feeder RES</t>
  </si>
  <si>
    <t>NEMO Feeder SGS</t>
  </si>
  <si>
    <t>WEMO Feeder RES</t>
  </si>
  <si>
    <t>WEMO Feeder SGS</t>
  </si>
  <si>
    <t>SEMO Feeder RES</t>
  </si>
  <si>
    <t>SEMO Feeder SGS</t>
  </si>
  <si>
    <t>Current calendar year monthly customer and consumption estimates.</t>
  </si>
  <si>
    <t>WSJ Rate Support</t>
  </si>
  <si>
    <t>Interest rate source per tariff</t>
  </si>
  <si>
    <t>Worksheets</t>
  </si>
  <si>
    <t>File Name:    WNAR Filing MMM-YY Process_Input</t>
  </si>
  <si>
    <t>File Name:    WNAR Filing Workpapers MMM-YY</t>
  </si>
  <si>
    <t>Date that rates will be effective.</t>
  </si>
  <si>
    <t>Rate, see WSJ Rate Support tab.</t>
  </si>
  <si>
    <t>Per tariff Sheet No. 67.1 Section 6.  b.</t>
  </si>
  <si>
    <t xml:space="preserve">Posted Rate Minus </t>
  </si>
  <si>
    <t>Monthly</t>
  </si>
  <si>
    <t>Annual Posted</t>
  </si>
  <si>
    <t>NEMO SGS</t>
  </si>
  <si>
    <t>WEMO SGS</t>
  </si>
  <si>
    <t>SEMO SGS</t>
  </si>
  <si>
    <t>Manual Enter</t>
  </si>
  <si>
    <t>Liberty (Midstates Gas) Corp.</t>
  </si>
  <si>
    <t>Misouri</t>
  </si>
  <si>
    <t>WEMO Residential</t>
  </si>
  <si>
    <t>Invalid date error will appear if incorrect month or day is entered.</t>
  </si>
  <si>
    <t>WRVR Month Rate Table</t>
  </si>
  <si>
    <t>Month No.</t>
  </si>
  <si>
    <t>Rate Month</t>
  </si>
  <si>
    <t>Table used to search for the appropriate WRVR rate for each month each district CSWNA tab.</t>
  </si>
  <si>
    <t>January</t>
  </si>
  <si>
    <t>Winter</t>
  </si>
  <si>
    <t>February</t>
  </si>
  <si>
    <t>March</t>
  </si>
  <si>
    <t>April</t>
  </si>
  <si>
    <t>November</t>
  </si>
  <si>
    <t>December</t>
  </si>
  <si>
    <t>2006–present</t>
  </si>
  <si>
    <t>It appears that the last filing used data from the last rate case.</t>
  </si>
  <si>
    <t>See Musa's email of 7/26/19</t>
  </si>
  <si>
    <t>Extract from weather file -KIRK</t>
  </si>
  <si>
    <t>Extract from weather file -KCIG</t>
  </si>
  <si>
    <t>Staff NHDDs Ranked</t>
  </si>
  <si>
    <t>NEMO Res</t>
  </si>
  <si>
    <t>WEMO Res</t>
  </si>
  <si>
    <t>SEMO Res</t>
  </si>
  <si>
    <t>Residential</t>
  </si>
  <si>
    <t>Small GS</t>
  </si>
  <si>
    <t>NEMO</t>
  </si>
  <si>
    <t>WEMO</t>
  </si>
  <si>
    <t>NEMO &amp; WEMO</t>
  </si>
  <si>
    <t>SEMO</t>
  </si>
  <si>
    <t>Current Period Adjustment</t>
  </si>
  <si>
    <t>Total Adjustment</t>
  </si>
  <si>
    <t>CSWNA Billing Summary</t>
  </si>
  <si>
    <t>Total Billings</t>
  </si>
  <si>
    <t>SRR Billing Summary</t>
  </si>
  <si>
    <t/>
  </si>
  <si>
    <t>Total SRR</t>
  </si>
  <si>
    <t>Tariff Rates</t>
  </si>
  <si>
    <t>Sheets 67.2 through 67.5</t>
  </si>
  <si>
    <t>Historical WNA Rider Rate Table</t>
  </si>
  <si>
    <t>SGS</t>
  </si>
  <si>
    <t>Rate First</t>
  </si>
  <si>
    <t>Rate Ending</t>
  </si>
  <si>
    <t>Period</t>
  </si>
  <si>
    <t>Effective</t>
  </si>
  <si>
    <t>Months</t>
  </si>
  <si>
    <t>(Semiannual)</t>
  </si>
  <si>
    <t>Notes/Source</t>
  </si>
  <si>
    <t>CWNA</t>
  </si>
  <si>
    <t>Residential Rates for Northeast and West District (Sheet No. 67.2)</t>
  </si>
  <si>
    <t>CWNA Table:</t>
  </si>
  <si>
    <t>From CSWNA Summary</t>
  </si>
  <si>
    <t>From Historical WNA Rider Rate Table</t>
  </si>
  <si>
    <t>SRR Table:</t>
  </si>
  <si>
    <t>From SRR Summary</t>
  </si>
  <si>
    <t>WNA Rider Rate:</t>
  </si>
  <si>
    <t>Sum CWNA &amp; SRR Effective during period.</t>
  </si>
  <si>
    <t>Residential Rates for Southeast District (Sheet No. 67.3)</t>
  </si>
  <si>
    <t>SGS Rates for Northeast and West District (Sheet No. 67.4)</t>
  </si>
  <si>
    <t>SGS Rates for Southeast District (Sheet No. 67.5)</t>
  </si>
  <si>
    <t>Prior filing Tariff Rates tab</t>
  </si>
  <si>
    <t>Respective "Feeder" tab.</t>
  </si>
  <si>
    <t xml:space="preserve">    Prior Filing Estimated Months</t>
  </si>
  <si>
    <t xml:space="preserve">    Current Period</t>
  </si>
  <si>
    <t>Total NEMO &amp; WEMO</t>
  </si>
  <si>
    <t>Budget Data</t>
  </si>
  <si>
    <t>STATION: CAPE_GIRARDEAU_FAA_AIRP, MO   (Station ID: 231289)</t>
  </si>
  <si>
    <t>Averages of Daily HDD From Ranked Monthly Data (Worst 30 January Days 1981-2010, 2d Worst, etc.)</t>
  </si>
  <si>
    <t>Averages of Daily CDD From Ranked Monthly Data (Worst 30 July Days 1981-2010, 2d Worst, etc.)</t>
  </si>
  <si>
    <t>Averages of Daily TAVG From Ranked Monthly Data (Worst 30 January Days 1981-2010, 2d Worst, etc.)</t>
  </si>
  <si>
    <t>With Values Then Assigned To Average Coldest January Date, 2d Coldest, etc.</t>
  </si>
  <si>
    <t>With Values Then Assigned To Average Warmest July Date, 2d Warmest, etc.</t>
  </si>
  <si>
    <t xml:space="preserve"> </t>
  </si>
  <si>
    <t>Max</t>
  </si>
  <si>
    <t>Min</t>
  </si>
  <si>
    <t>Annual</t>
  </si>
  <si>
    <t>STATION: KIRKSVILLE, MO   (Station ID: 234544)</t>
  </si>
  <si>
    <t xml:space="preserve">Prior Semiannual Filing Ending SRR Balance </t>
  </si>
  <si>
    <t>X-Check</t>
  </si>
  <si>
    <t>WNA</t>
  </si>
  <si>
    <t>Customer</t>
  </si>
  <si>
    <t>Consumption</t>
  </si>
  <si>
    <t>60-GRF</t>
  </si>
  <si>
    <t>61-GRF</t>
  </si>
  <si>
    <t>62-GRF</t>
  </si>
  <si>
    <t>63-GRF</t>
  </si>
  <si>
    <t>60-GCSF</t>
  </si>
  <si>
    <t>NEMO Commercial Small Firm</t>
  </si>
  <si>
    <t>61-GCSF</t>
  </si>
  <si>
    <t>WEMO Commercial Small Firm</t>
  </si>
  <si>
    <t>62-GCSF</t>
  </si>
  <si>
    <t>SEMO Commercial Small Firm</t>
  </si>
  <si>
    <t>63-GCSF</t>
  </si>
  <si>
    <t>Tariff ID</t>
  </si>
  <si>
    <t>(Multiple Items)</t>
  </si>
  <si>
    <t>umTariffID</t>
  </si>
  <si>
    <t>Cycle</t>
  </si>
  <si>
    <t>01</t>
  </si>
  <si>
    <t>02</t>
  </si>
  <si>
    <t>03</t>
  </si>
  <si>
    <t>04</t>
  </si>
  <si>
    <t>05</t>
  </si>
  <si>
    <t>06</t>
  </si>
  <si>
    <t>07</t>
  </si>
  <si>
    <t>08</t>
  </si>
  <si>
    <t>09</t>
  </si>
  <si>
    <t>10</t>
  </si>
  <si>
    <t>11</t>
  </si>
  <si>
    <t>12</t>
  </si>
  <si>
    <t>13</t>
  </si>
  <si>
    <t>14</t>
  </si>
  <si>
    <t>15</t>
  </si>
  <si>
    <t>16</t>
  </si>
  <si>
    <t>17</t>
  </si>
  <si>
    <t>18</t>
  </si>
  <si>
    <t>19</t>
  </si>
  <si>
    <t>Grand Total</t>
  </si>
  <si>
    <t>April 2020</t>
  </si>
  <si>
    <t>May 2020</t>
  </si>
  <si>
    <t>June 2020</t>
  </si>
  <si>
    <t>July 2020</t>
  </si>
  <si>
    <t>Accounting Month</t>
  </si>
  <si>
    <t>Flow/Traiff Month</t>
  </si>
  <si>
    <t>CSWNA Consumption</t>
  </si>
  <si>
    <t>CSWNA Period</t>
  </si>
  <si>
    <t>CSWNA Revenue</t>
  </si>
  <si>
    <t>SRR Revenue</t>
  </si>
  <si>
    <t>Period Computed From Filing Effective Date</t>
  </si>
  <si>
    <t>Rank NHDD Kirk</t>
  </si>
  <si>
    <t>Rank NHDD CGI</t>
  </si>
  <si>
    <t>Staff's Ranked Normalized HDDs for Kirksville</t>
  </si>
  <si>
    <t>Staff's Ranked Normalized HDDs for Cape Girardeau FAA Airport, MO ("CGI")</t>
  </si>
  <si>
    <t>Staff's semi-annual update</t>
  </si>
  <si>
    <t>Prior CSWNA Summary</t>
  </si>
  <si>
    <t>Prior SRR Summary</t>
  </si>
  <si>
    <t>Prior Rate-Sheets 67.2 - 67.5</t>
  </si>
  <si>
    <t>From prior semi-annual WNAR filing.</t>
  </si>
  <si>
    <t>Cust Data</t>
  </si>
  <si>
    <t>Report of customer count by billing cycle by month</t>
  </si>
  <si>
    <t>See Support Folder: 8850-WNAR-REV.402 YYYY.MM.DD (wp)</t>
  </si>
  <si>
    <t>WNAR Rev</t>
  </si>
  <si>
    <t>Report of WNAR billed revenue over recovery period</t>
  </si>
  <si>
    <t xml:space="preserve">See Support Folder: </t>
  </si>
  <si>
    <t>Requires manual shifting prior to entering new effective date in imput file.</t>
  </si>
  <si>
    <t>Ranked Normal HDDs for Kirksville weather (Station ID: 234544).</t>
  </si>
  <si>
    <t>RankedNormal HDDs for Cape Girardeau FAA Airport, Mo  (Station ID: 231289).</t>
  </si>
  <si>
    <t>Retrieval</t>
  </si>
  <si>
    <t>From Input File</t>
  </si>
  <si>
    <t>X</t>
  </si>
  <si>
    <t>Source: Prior filng CSWNA Summary</t>
  </si>
  <si>
    <t>Prior filng CSWNA Summary tab</t>
  </si>
  <si>
    <t>Source: Prior filing WNA Excess Limit Balance Tab</t>
  </si>
  <si>
    <t>WNA Recovery</t>
  </si>
  <si>
    <t>WNA Amount to be Recovered</t>
  </si>
  <si>
    <t>Effective Rates</t>
  </si>
  <si>
    <t>Total</t>
  </si>
  <si>
    <t>Daily Data Between Two Dates</t>
  </si>
  <si>
    <t xml:space="preserve"> CHILLICOTHE 2S (MO)</t>
  </si>
  <si>
    <t xml:space="preserve"> USC00231580</t>
  </si>
  <si>
    <t>TMAX</t>
  </si>
  <si>
    <t>TMIN</t>
  </si>
  <si>
    <t>MEAN</t>
  </si>
  <si>
    <t>HDD1</t>
  </si>
  <si>
    <t>Sum:</t>
  </si>
  <si>
    <t>Count:</t>
  </si>
  <si>
    <t>Average:</t>
  </si>
  <si>
    <t>Median:</t>
  </si>
  <si>
    <t>Low Value:</t>
  </si>
  <si>
    <t>High Value:</t>
  </si>
  <si>
    <t>M = Missing</t>
  </si>
  <si>
    <t>T = Trace</t>
  </si>
  <si>
    <t>Degree Day Notes:</t>
  </si>
  <si>
    <t>1. Base Temperature = 65F</t>
  </si>
  <si>
    <t>Time of observation may vary by station</t>
  </si>
  <si>
    <t xml:space="preserve"> date</t>
  </si>
  <si>
    <t xml:space="preserve"> and/or variable</t>
  </si>
  <si>
    <t>Midwestern Regional Climate Center</t>
  </si>
  <si>
    <t>cli-MATE: MRCC Application Tools Environment</t>
  </si>
  <si>
    <t xml:space="preserve"> CAPE GIRARDEAU MUNICIPAL AP (MO)</t>
  </si>
  <si>
    <t xml:space="preserve"> USW00003935</t>
  </si>
  <si>
    <t>August 2020</t>
  </si>
  <si>
    <t>September 2020</t>
  </si>
  <si>
    <t>October 2020</t>
  </si>
  <si>
    <t>November 2020</t>
  </si>
  <si>
    <t>December 2020</t>
  </si>
  <si>
    <t>Month Is Accounting Month</t>
  </si>
  <si>
    <t>Production Month Is Accounting Month Minus 1</t>
  </si>
  <si>
    <t>CSWNA Reconiliation Summary</t>
  </si>
  <si>
    <t>(Overr)/Under Recovery</t>
  </si>
  <si>
    <t>To be implemented 10/1/2021.</t>
  </si>
  <si>
    <t>January 2021</t>
  </si>
  <si>
    <t>CSWNA Unadjusted</t>
  </si>
  <si>
    <t>WNA Limit Adjustment</t>
  </si>
  <si>
    <t>CSWNA Adjusted</t>
  </si>
  <si>
    <t xml:space="preserve">Proposed WNA </t>
  </si>
  <si>
    <t>WNA Change Form Prior Period</t>
  </si>
  <si>
    <t>WNA Change Limit</t>
  </si>
  <si>
    <t>Excess Limit Amount</t>
  </si>
  <si>
    <t>Paste a copy of the "Customer Count Data" file beginning at row 17 under columns A - M.</t>
  </si>
  <si>
    <r>
      <t>For the</t>
    </r>
    <r>
      <rPr>
        <u/>
        <sz val="11"/>
        <color theme="1"/>
        <rFont val="Calibri"/>
        <family val="2"/>
        <scheme val="minor"/>
      </rPr>
      <t xml:space="preserve"> April</t>
    </r>
    <r>
      <rPr>
        <sz val="11"/>
        <color theme="1"/>
        <rFont val="Calibri"/>
        <family val="2"/>
        <scheme val="minor"/>
      </rPr>
      <t xml:space="preserve"> filing the Customer Count Data needs to be for the period </t>
    </r>
    <r>
      <rPr>
        <u/>
        <sz val="11"/>
        <color theme="1"/>
        <rFont val="Calibri"/>
        <family val="2"/>
        <scheme val="minor"/>
      </rPr>
      <t>May - January</t>
    </r>
    <r>
      <rPr>
        <sz val="11"/>
        <color theme="1"/>
        <rFont val="Calibri"/>
        <family val="2"/>
        <scheme val="minor"/>
      </rPr>
      <t xml:space="preserve"> accounting months.</t>
    </r>
  </si>
  <si>
    <r>
      <t xml:space="preserve">For the </t>
    </r>
    <r>
      <rPr>
        <u/>
        <sz val="11"/>
        <color theme="1"/>
        <rFont val="Calibri"/>
        <family val="2"/>
        <scheme val="minor"/>
      </rPr>
      <t>October</t>
    </r>
    <r>
      <rPr>
        <sz val="11"/>
        <color theme="1"/>
        <rFont val="Calibri"/>
        <family val="2"/>
        <scheme val="minor"/>
      </rPr>
      <t xml:space="preserve"> filing the Customer Count Data needs to be for the period </t>
    </r>
    <r>
      <rPr>
        <u/>
        <sz val="11"/>
        <color theme="1"/>
        <rFont val="Calibri"/>
        <family val="2"/>
        <scheme val="minor"/>
      </rPr>
      <t xml:space="preserve">Febuary - July </t>
    </r>
    <r>
      <rPr>
        <sz val="11"/>
        <color theme="1"/>
        <rFont val="Calibri"/>
        <family val="2"/>
        <scheme val="minor"/>
      </rPr>
      <t>accounting months.</t>
    </r>
  </si>
  <si>
    <t>&lt;&lt;Used for index lookups.</t>
  </si>
  <si>
    <t>Each filing period, copy &amp; paste value the last 4 rows the Historical WNA Ride Rate Table to the first 4 rows.  The 5th row will be automatically populated as filing schedules are update for the current filing.</t>
  </si>
  <si>
    <t>2021 S1</t>
  </si>
  <si>
    <t>2020 S2</t>
  </si>
  <si>
    <t>Var</t>
  </si>
  <si>
    <t>These values are for test purposes only and should be set to zero for initial production.</t>
  </si>
  <si>
    <t>S2</t>
  </si>
  <si>
    <t>S1</t>
  </si>
  <si>
    <t>WNA Rider</t>
  </si>
  <si>
    <t>Check</t>
  </si>
  <si>
    <t>Rates In Tariff Order</t>
  </si>
  <si>
    <t>Callculated - WNA Recovery minus WNA Amount to be Recovered</t>
  </si>
  <si>
    <t>From CSWNA Summary above</t>
  </si>
  <si>
    <t>From Tab  "Rates - Sheets 67.2-67.5</t>
  </si>
  <si>
    <t>Calculated</t>
  </si>
  <si>
    <t>From Input: Per Section 6.a. of the WNAR tariff.</t>
  </si>
  <si>
    <t>Chillicothe HDD</t>
  </si>
  <si>
    <t>CGI HDD</t>
  </si>
  <si>
    <t>https://mrcc.illinois.edu/</t>
  </si>
  <si>
    <t>Daily temperature for the filing historical period.</t>
  </si>
  <si>
    <t>cli-MATE: MRCC Application Tools Environment (illinois.edu)</t>
  </si>
  <si>
    <t>Source: Prior Yr Semi Annual filing SRR Class/Area tab</t>
  </si>
  <si>
    <r>
      <t xml:space="preserve">Data source from District Feeder sheet - True Up - Confidential provided by Musa Haroon.  </t>
    </r>
    <r>
      <rPr>
        <u/>
        <sz val="11"/>
        <color theme="1"/>
        <rFont val="Calibri"/>
        <family val="2"/>
        <scheme val="minor"/>
      </rPr>
      <t>Schedules are from last rate case filing.</t>
    </r>
  </si>
  <si>
    <t>estimating methodolies is employed.</t>
  </si>
  <si>
    <t>Note:  The prior filing estimates generally will be the same</t>
  </si>
  <si>
    <t>as current year unless a new rate case is files are a change</t>
  </si>
  <si>
    <t>Generated at: 8/4/2021 7:00:00 PM CDT</t>
  </si>
  <si>
    <t>Generated at: 8/4/2021 6:57:11 PM CDT</t>
  </si>
  <si>
    <t>Fractional HDD Calc</t>
  </si>
  <si>
    <t>February 2021</t>
  </si>
  <si>
    <t>March 2021</t>
  </si>
  <si>
    <t>(All)</t>
  </si>
  <si>
    <t>SRR Consumption</t>
  </si>
  <si>
    <t>Total Revenue WEMO</t>
  </si>
  <si>
    <t>Total Revenue NEMO</t>
  </si>
  <si>
    <t>Total Revenue SEMO</t>
  </si>
  <si>
    <t>This schedule is based off of billing meaning revenues would show the opposite sign</t>
  </si>
  <si>
    <t>Prior SRR Summary Tab - SRR Adjustment 1/ line.</t>
  </si>
  <si>
    <t>yyyymm</t>
  </si>
  <si>
    <t>yyyy</t>
  </si>
  <si>
    <t>mm</t>
  </si>
  <si>
    <t>dd</t>
  </si>
  <si>
    <t>tmax</t>
  </si>
  <si>
    <t>tmin</t>
  </si>
  <si>
    <t>tavg</t>
  </si>
  <si>
    <t>hdd</t>
  </si>
  <si>
    <t>cdd</t>
  </si>
  <si>
    <t>prcp</t>
  </si>
  <si>
    <t>Per Staff Ranked File - Test Year Observations</t>
  </si>
  <si>
    <t>Generated at: 2/27/2022 5:40:18 PM CST</t>
  </si>
  <si>
    <t>Generated at: 2/27/2022 5:56:11 PM CST</t>
  </si>
  <si>
    <t>Updated 2/27/22</t>
  </si>
  <si>
    <t>2021 S1 WNA Proposed</t>
  </si>
  <si>
    <t>2020 S2 WNA</t>
  </si>
  <si>
    <t>CSWNA Net Recovery 1/</t>
  </si>
  <si>
    <t>True-Up of CSWNA S1</t>
  </si>
  <si>
    <t>Delete Columns After Links Broken</t>
  </si>
  <si>
    <t>2021 S2</t>
  </si>
  <si>
    <t>NEMO60-GRF - CSWNA S1</t>
  </si>
  <si>
    <t>NEMO63-GRF - CSWNA S1</t>
  </si>
  <si>
    <t>NEMO-GRF - CSWNA S1</t>
  </si>
  <si>
    <t>NEMO60-GCSF - CSWNA S1</t>
  </si>
  <si>
    <t>NEMO63-GCSF - CSWNA S1</t>
  </si>
  <si>
    <t>NEMO-GCSF - CSWNA S1</t>
  </si>
  <si>
    <t>WEMO61-GRF - CSWNA S1</t>
  </si>
  <si>
    <t>WEMO61-GCSF - CSWNA S1</t>
  </si>
  <si>
    <t>SEMO62-GRF - CSWNA S1</t>
  </si>
  <si>
    <t>SEMO62-GCSF - CSWNA S1</t>
  </si>
  <si>
    <t>NEMO60-GRF - SRR S1</t>
  </si>
  <si>
    <t>NEMO63-GRF - SRR S1</t>
  </si>
  <si>
    <t>NEMO-GRF - SRR S1</t>
  </si>
  <si>
    <t>NEMO60-GCSF - SRR S1</t>
  </si>
  <si>
    <t>NEMO63-GCSF - SRR S1</t>
  </si>
  <si>
    <t>NEMO-GCSF - SRR S1</t>
  </si>
  <si>
    <t>WEMO61-GRF - SRR S1</t>
  </si>
  <si>
    <t>WEMO61-GCSF - SRR S1</t>
  </si>
  <si>
    <t>SEMO62-GRF - SRR S1</t>
  </si>
  <si>
    <t>SEMO62-GCSF - SRR S1</t>
  </si>
  <si>
    <t>Total S1 Revenue (Credit is a debit to rev.)</t>
  </si>
  <si>
    <t>Reconciling Period CSWNA Total Adjustment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</si>
</sst>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44" formatCode="_(&quot;$&quot;* #,##0.00_);_(&quot;$&quot;* \(#,##0.00\);_(&quot;$&quot;* &quot;-&quot;??_);_(@_)"/>
    <numFmt numFmtId="43" formatCode="_(* #,##0.00_);_(* \(#,##0.00\);_(* &quot;-&quot;??_);_(@_)"/>
    <numFmt numFmtId="164" formatCode="_(* #,##0_);_(* \(#,##0\);_(* &quot;-&quot;??_);_(@_)"/>
    <numFmt numFmtId="165" formatCode="_(&quot;$&quot;* #,##0.00000_);_(&quot;$&quot;* \(#,##0.00000\);_(&quot;$&quot;* &quot;-&quot;??_);_(@_)"/>
    <numFmt numFmtId="166" formatCode="0.0%"/>
    <numFmt numFmtId="167" formatCode="_(&quot;$&quot;* #,##0_);_(&quot;$&quot;* \(#,##0\);_(&quot;$&quot;* &quot;-&quot;??_);_(@_)"/>
    <numFmt numFmtId="168" formatCode="&quot;$&quot;#,##0.00000_);\(&quot;$&quot;#,##0.00000\)"/>
    <numFmt numFmtId="169" formatCode="[$-409]mmmm\-yy;@"/>
    <numFmt numFmtId="170" formatCode="0.0000%"/>
    <numFmt numFmtId="171" formatCode="m/d/yyyy;@"/>
    <numFmt numFmtId="172" formatCode="mm/dd/yy;@"/>
    <numFmt numFmtId="173" formatCode="0.0000"/>
    <numFmt numFmtId="174" formatCode="#,##0.00000_);\(#,##0.00000\)"/>
    <numFmt numFmtId="175" formatCode="#,##0.0_);[Red]\(#,##0.0\)"/>
    <numFmt numFmtId="176" formatCode="#,##0.0000_);[Red]\(#,##0.0000\)"/>
    <numFmt numFmtId="177" formatCode="_(* #,##0.00000_);_(* \(#,##0.00000\);_(* &quot;-&quot;??_);_(@_)"/>
    <numFmt numFmtId="178" formatCode="_(&quot;$&quot;* #,##0.00000_);_(&quot;$&quot;* \(#,##0.00000\);_(&quot;$&quot;* &quot;-&quot;?????_);_(@_)"/>
    <numFmt numFmtId="179" formatCode="[$-409]d\-mmm;@"/>
  </numFmts>
  <fonts count="3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1"/>
      <color rgb="FF7030A0"/>
      <name val="Calibri"/>
      <family val="2"/>
      <scheme val="minor"/>
    </font>
    <font>
      <sz val="11"/>
      <name val="Calibri"/>
      <family val="2"/>
      <scheme val="minor"/>
    </font>
    <font>
      <b/>
      <u/>
      <sz val="11"/>
      <color theme="1"/>
      <name val="Calibri"/>
      <family val="2"/>
      <scheme val="minor"/>
    </font>
    <font>
      <u/>
      <sz val="11"/>
      <color theme="1"/>
      <name val="Calibri"/>
      <family val="2"/>
      <scheme val="minor"/>
    </font>
    <font>
      <sz val="14"/>
      <color theme="1"/>
      <name val="Calibri"/>
      <family val="2"/>
      <scheme val="minor"/>
    </font>
    <font>
      <vertAlign val="subscript"/>
      <sz val="16"/>
      <color theme="1"/>
      <name val="Calibri"/>
      <family val="2"/>
      <scheme val="minor"/>
    </font>
    <font>
      <sz val="14"/>
      <color rgb="FF222222"/>
      <name val="Times New Roman"/>
      <family val="1"/>
    </font>
    <font>
      <vertAlign val="subscript"/>
      <sz val="14"/>
      <color theme="1"/>
      <name val="Calibri"/>
      <family val="2"/>
      <scheme val="minor"/>
    </font>
    <font>
      <sz val="14"/>
      <color theme="1"/>
      <name val="Symbol"/>
      <family val="1"/>
      <charset val="2"/>
    </font>
    <font>
      <u/>
      <sz val="11"/>
      <color theme="10"/>
      <name val="Calibri"/>
      <family val="2"/>
      <scheme val="minor"/>
    </font>
    <font>
      <sz val="8"/>
      <name val="Calibri"/>
      <family val="2"/>
      <scheme val="minor"/>
    </font>
    <font>
      <sz val="12"/>
      <name val="Arial"/>
      <family val="2"/>
    </font>
    <font>
      <b/>
      <sz val="10"/>
      <name val="Arial"/>
      <family val="2"/>
    </font>
    <font>
      <sz val="10"/>
      <name val="Arial"/>
      <family val="2"/>
    </font>
    <font>
      <b/>
      <sz val="11"/>
      <name val="Calibri"/>
      <family val="2"/>
      <scheme val="minor"/>
    </font>
    <font>
      <sz val="14"/>
      <name val="Calibri"/>
      <family val="2"/>
      <scheme val="minor"/>
    </font>
    <font>
      <sz val="11"/>
      <color rgb="FF7030A0"/>
      <name val="Calibri"/>
      <family val="2"/>
      <scheme val="minor"/>
    </font>
    <font>
      <b/>
      <i/>
      <u/>
      <sz val="11"/>
      <color theme="1"/>
      <name val="Calibri"/>
      <family val="2"/>
      <scheme val="minor"/>
    </font>
    <font>
      <b/>
      <sz val="10"/>
      <name val="Courier New"/>
      <family val="3"/>
    </font>
    <font>
      <b/>
      <sz val="16"/>
      <name val="Arial"/>
      <family val="2"/>
    </font>
    <font>
      <sz val="11"/>
      <color rgb="FF202122"/>
      <name val="Arial"/>
      <family val="2"/>
    </font>
    <font>
      <b/>
      <sz val="11"/>
      <color rgb="FF202122"/>
      <name val="Arial"/>
      <family val="2"/>
    </font>
    <font>
      <b/>
      <sz val="12"/>
      <color theme="1"/>
      <name val="Calibri"/>
      <family val="2"/>
      <scheme val="minor"/>
    </font>
    <font>
      <b/>
      <sz val="11"/>
      <color rgb="FFFF0000"/>
      <name val="Calibri"/>
      <family val="2"/>
      <scheme val="minor"/>
    </font>
    <font>
      <sz val="9"/>
      <color indexed="81"/>
      <name val="Tahoma"/>
      <family val="2"/>
    </font>
    <font>
      <b/>
      <sz val="9"/>
      <color indexed="81"/>
      <name val="Tahoma"/>
      <family val="2"/>
    </font>
  </fonts>
  <fills count="24">
    <fill>
      <patternFill patternType="none"/>
    </fill>
    <fill>
      <patternFill patternType="gray125"/>
    </fill>
    <fill>
      <patternFill patternType="solid">
        <fgColor theme="6" tint="0.79998168889431442"/>
        <bgColor indexed="64"/>
      </patternFill>
    </fill>
    <fill>
      <patternFill patternType="solid">
        <fgColor rgb="FF5B9BD5"/>
        <bgColor indexed="64"/>
      </patternFill>
    </fill>
    <fill>
      <patternFill patternType="solid">
        <fgColor rgb="FF5A9BD6"/>
        <bgColor indexed="64"/>
      </patternFill>
    </fill>
    <fill>
      <patternFill patternType="solid">
        <fgColor rgb="FFFFFF00"/>
        <bgColor indexed="64"/>
      </patternFill>
    </fill>
    <fill>
      <patternFill patternType="solid">
        <fgColor rgb="FFFFFFFF"/>
        <bgColor indexed="64"/>
      </patternFill>
    </fill>
    <fill>
      <patternFill patternType="solid">
        <fgColor theme="7"/>
        <bgColor indexed="64"/>
      </patternFill>
    </fill>
    <fill>
      <patternFill patternType="solid">
        <fgColor rgb="FF7030A0"/>
        <bgColor indexed="64"/>
      </patternFill>
    </fill>
    <fill>
      <patternFill patternType="solid">
        <fgColor theme="8"/>
        <bgColor indexed="64"/>
      </patternFill>
    </fill>
    <fill>
      <patternFill patternType="solid">
        <fgColor rgb="FF5A9ED6"/>
        <bgColor indexed="64"/>
      </patternFill>
    </fill>
    <fill>
      <patternFill patternType="solid">
        <fgColor theme="4" tint="0.79998168889431442"/>
        <bgColor indexed="64"/>
      </patternFill>
    </fill>
    <fill>
      <patternFill patternType="solid">
        <fgColor rgb="FF5B9ED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2"/>
        <bgColor indexed="64"/>
      </patternFill>
    </fill>
    <fill>
      <patternFill patternType="solid">
        <fgColor theme="7" tint="0.59999389629810485"/>
        <bgColor indexed="64"/>
      </patternFill>
    </fill>
    <fill>
      <patternFill patternType="solid">
        <fgColor rgb="FFF8F9FA"/>
        <bgColor indexed="64"/>
      </patternFill>
    </fill>
    <fill>
      <patternFill patternType="solid">
        <fgColor rgb="FFEAECF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92D050"/>
        <bgColor indexed="64"/>
      </patternFill>
    </fill>
  </fills>
  <borders count="38">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top style="thin">
        <color indexed="8"/>
      </top>
      <bottom/>
      <diagonal/>
    </border>
    <border>
      <left style="thin">
        <color indexed="8"/>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A2A9B1"/>
      </left>
      <right style="medium">
        <color rgb="FFA2A9B1"/>
      </right>
      <top style="medium">
        <color rgb="FFA2A9B1"/>
      </top>
      <bottom style="medium">
        <color rgb="FFA2A9B1"/>
      </bottom>
      <diagonal/>
    </border>
    <border>
      <left style="medium">
        <color rgb="FFA2A9B1"/>
      </left>
      <right/>
      <top style="medium">
        <color rgb="FFA2A9B1"/>
      </top>
      <bottom style="medium">
        <color rgb="FFA2A9B1"/>
      </bottom>
      <diagonal/>
    </border>
    <border>
      <left/>
      <right style="medium">
        <color rgb="FFA2A9B1"/>
      </right>
      <top style="medium">
        <color rgb="FFA2A9B1"/>
      </top>
      <bottom style="medium">
        <color rgb="FFA2A9B1"/>
      </bottom>
      <diagonal/>
    </border>
    <border>
      <left/>
      <right style="medium">
        <color indexed="64"/>
      </right>
      <top style="medium">
        <color indexed="64"/>
      </top>
      <bottom style="medium">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8" fillId="0" borderId="0"/>
    <xf numFmtId="9" fontId="18" fillId="0" borderId="0" applyFont="0" applyFill="0" applyBorder="0" applyAlignment="0" applyProtection="0"/>
  </cellStyleXfs>
  <cellXfs count="391">
    <xf numFmtId="0" fontId="0" fillId="0" borderId="0" xfId="0"/>
    <xf numFmtId="0" fontId="4" fillId="0" borderId="0" xfId="0" applyFont="1" applyAlignment="1">
      <alignment horizontal="center"/>
    </xf>
    <xf numFmtId="0" fontId="0" fillId="0" borderId="0" xfId="0" applyAlignment="1">
      <alignment horizontal="center"/>
    </xf>
    <xf numFmtId="0" fontId="0" fillId="0" borderId="0" xfId="0" applyAlignment="1">
      <alignment wrapText="1"/>
    </xf>
    <xf numFmtId="14" fontId="5" fillId="2" borderId="0" xfId="0" applyNumberFormat="1" applyFont="1" applyFill="1" applyAlignment="1">
      <alignment horizontal="center" vertical="center"/>
    </xf>
    <xf numFmtId="0" fontId="2" fillId="3" borderId="0" xfId="0" applyFont="1" applyFill="1"/>
    <xf numFmtId="0" fontId="6" fillId="0" borderId="0" xfId="0" applyFont="1" applyAlignment="1">
      <alignment horizontal="right" vertical="center"/>
    </xf>
    <xf numFmtId="0" fontId="6" fillId="0" borderId="0" xfId="0" quotePrefix="1" applyFont="1" applyAlignment="1">
      <alignment horizontal="right" vertical="center"/>
    </xf>
    <xf numFmtId="0" fontId="0" fillId="0" borderId="0" xfId="0" applyAlignment="1">
      <alignment vertical="top" wrapText="1"/>
    </xf>
    <xf numFmtId="0" fontId="2" fillId="4" borderId="0" xfId="0" applyFont="1" applyFill="1"/>
    <xf numFmtId="0" fontId="0" fillId="4" borderId="0" xfId="0" applyFill="1"/>
    <xf numFmtId="44" fontId="0" fillId="0" borderId="0" xfId="2" applyFont="1"/>
    <xf numFmtId="168" fontId="0" fillId="0" borderId="2" xfId="0" applyNumberFormat="1" applyBorder="1" applyAlignment="1">
      <alignment horizontal="right"/>
    </xf>
    <xf numFmtId="0" fontId="7" fillId="0" borderId="0" xfId="0" applyFont="1"/>
    <xf numFmtId="164" fontId="5" fillId="0" borderId="0" xfId="1" applyNumberFormat="1" applyFont="1"/>
    <xf numFmtId="0" fontId="0" fillId="0" borderId="0" xfId="0" applyAlignment="1">
      <alignment horizontal="center" wrapText="1"/>
    </xf>
    <xf numFmtId="169" fontId="0" fillId="0" borderId="0" xfId="0" applyNumberFormat="1"/>
    <xf numFmtId="10" fontId="5" fillId="2" borderId="0" xfId="3" applyNumberFormat="1" applyFont="1" applyFill="1"/>
    <xf numFmtId="10" fontId="0" fillId="0" borderId="0" xfId="3" applyNumberFormat="1" applyFont="1"/>
    <xf numFmtId="170" fontId="0" fillId="0" borderId="0" xfId="3" applyNumberFormat="1" applyFont="1"/>
    <xf numFmtId="0" fontId="3" fillId="0" borderId="0" xfId="0" applyFont="1"/>
    <xf numFmtId="14" fontId="5" fillId="0" borderId="0" xfId="0" applyNumberFormat="1" applyFont="1"/>
    <xf numFmtId="171" fontId="0" fillId="0" borderId="0" xfId="0" applyNumberFormat="1"/>
    <xf numFmtId="14" fontId="0" fillId="0" borderId="0" xfId="0" applyNumberFormat="1"/>
    <xf numFmtId="0" fontId="3" fillId="0" borderId="0" xfId="0" applyFont="1" applyAlignment="1">
      <alignment horizontal="center"/>
    </xf>
    <xf numFmtId="0" fontId="3" fillId="0" borderId="3" xfId="0" applyFont="1" applyBorder="1" applyAlignment="1">
      <alignment horizontal="center"/>
    </xf>
    <xf numFmtId="0" fontId="6" fillId="0" borderId="0" xfId="0" applyFont="1"/>
    <xf numFmtId="0" fontId="0" fillId="5" borderId="0" xfId="0" applyFill="1"/>
    <xf numFmtId="16" fontId="0" fillId="0" borderId="0" xfId="0" quotePrefix="1" applyNumberFormat="1" applyAlignment="1">
      <alignment horizontal="center"/>
    </xf>
    <xf numFmtId="0" fontId="0" fillId="0" borderId="0" xfId="0" quotePrefix="1" applyAlignment="1">
      <alignment horizontal="center"/>
    </xf>
    <xf numFmtId="0" fontId="0" fillId="0" borderId="0" xfId="0" quotePrefix="1"/>
    <xf numFmtId="0" fontId="9" fillId="0" borderId="0" xfId="0" applyFont="1"/>
    <xf numFmtId="0" fontId="9" fillId="0" borderId="0" xfId="0" applyFont="1" applyAlignment="1">
      <alignment horizontal="center"/>
    </xf>
    <xf numFmtId="0" fontId="9" fillId="0" borderId="0" xfId="0" quotePrefix="1" applyFont="1" applyAlignment="1">
      <alignment horizontal="center"/>
    </xf>
    <xf numFmtId="0" fontId="11" fillId="0" borderId="0" xfId="0" applyFont="1" applyAlignment="1">
      <alignment horizontal="center"/>
    </xf>
    <xf numFmtId="0" fontId="9" fillId="0" borderId="0" xfId="0" quotePrefix="1" applyFont="1"/>
    <xf numFmtId="0" fontId="13" fillId="0" borderId="0" xfId="0" applyFont="1"/>
    <xf numFmtId="0" fontId="13" fillId="0" borderId="0" xfId="0" applyFont="1" applyAlignment="1">
      <alignment vertical="center"/>
    </xf>
    <xf numFmtId="165" fontId="0" fillId="0" borderId="0" xfId="2" applyNumberFormat="1" applyFont="1" applyAlignment="1">
      <alignment horizontal="center"/>
    </xf>
    <xf numFmtId="0" fontId="0" fillId="0" borderId="0" xfId="0" applyAlignment="1">
      <alignment vertical="center" wrapText="1"/>
    </xf>
    <xf numFmtId="166" fontId="0" fillId="0" borderId="0" xfId="3" applyNumberFormat="1" applyFont="1"/>
    <xf numFmtId="44" fontId="0" fillId="0" borderId="0" xfId="0" applyNumberFormat="1"/>
    <xf numFmtId="0" fontId="0" fillId="0" borderId="0" xfId="0" applyAlignment="1">
      <alignment vertical="center"/>
    </xf>
    <xf numFmtId="0" fontId="0" fillId="0" borderId="0" xfId="0" quotePrefix="1" applyAlignment="1">
      <alignment vertical="center"/>
    </xf>
    <xf numFmtId="0" fontId="3" fillId="0" borderId="3" xfId="0" applyFont="1" applyBorder="1" applyAlignment="1">
      <alignment horizontal="center"/>
    </xf>
    <xf numFmtId="0" fontId="0" fillId="0" borderId="0" xfId="0" applyAlignment="1">
      <alignment horizontal="center" wrapText="1"/>
    </xf>
    <xf numFmtId="0" fontId="14" fillId="0" borderId="0" xfId="4" applyAlignment="1">
      <alignment vertical="center"/>
    </xf>
    <xf numFmtId="0" fontId="3" fillId="6" borderId="6" xfId="0" applyFont="1" applyFill="1" applyBorder="1" applyAlignment="1">
      <alignment horizontal="center" vertical="center" wrapText="1"/>
    </xf>
    <xf numFmtId="15" fontId="0" fillId="6" borderId="6" xfId="0" applyNumberFormat="1" applyFill="1" applyBorder="1" applyAlignment="1">
      <alignment horizontal="center" vertical="center" wrapText="1"/>
    </xf>
    <xf numFmtId="10" fontId="0" fillId="6" borderId="6" xfId="0" applyNumberFormat="1" applyFill="1" applyBorder="1" applyAlignment="1">
      <alignment horizontal="center" vertical="center" wrapText="1"/>
    </xf>
    <xf numFmtId="0" fontId="0" fillId="0" borderId="0" xfId="0" applyAlignment="1">
      <alignment horizontal="center"/>
    </xf>
    <xf numFmtId="172" fontId="0" fillId="0" borderId="0" xfId="0" applyNumberFormat="1"/>
    <xf numFmtId="10" fontId="0" fillId="0" borderId="0" xfId="0" applyNumberFormat="1"/>
    <xf numFmtId="0" fontId="3" fillId="0" borderId="3" xfId="0" applyFont="1" applyBorder="1"/>
    <xf numFmtId="0" fontId="3" fillId="0" borderId="3" xfId="0" applyFont="1" applyBorder="1" applyAlignment="1">
      <alignment wrapText="1"/>
    </xf>
    <xf numFmtId="164" fontId="3" fillId="0" borderId="3" xfId="1" applyNumberFormat="1" applyFont="1" applyBorder="1" applyAlignment="1">
      <alignment wrapText="1"/>
    </xf>
    <xf numFmtId="173" fontId="17" fillId="0" borderId="8" xfId="5" applyNumberFormat="1" applyFont="1" applyBorder="1"/>
    <xf numFmtId="164" fontId="0" fillId="0" borderId="0" xfId="1" applyNumberFormat="1" applyFont="1"/>
    <xf numFmtId="167" fontId="0" fillId="0" borderId="0" xfId="2" applyNumberFormat="1" applyFont="1"/>
    <xf numFmtId="173" fontId="17" fillId="0" borderId="9" xfId="5" applyNumberFormat="1" applyFont="1" applyBorder="1"/>
    <xf numFmtId="0" fontId="0" fillId="0" borderId="3" xfId="0" applyBorder="1"/>
    <xf numFmtId="164" fontId="0" fillId="0" borderId="3" xfId="1" applyNumberFormat="1" applyFont="1" applyBorder="1"/>
    <xf numFmtId="167" fontId="0" fillId="0" borderId="3" xfId="2" applyNumberFormat="1" applyFont="1" applyBorder="1"/>
    <xf numFmtId="167" fontId="0" fillId="0" borderId="0" xfId="0" applyNumberFormat="1"/>
    <xf numFmtId="0" fontId="0" fillId="0" borderId="3" xfId="0" applyBorder="1" applyAlignment="1">
      <alignment wrapText="1"/>
    </xf>
    <xf numFmtId="167" fontId="0" fillId="0" borderId="3" xfId="0" applyNumberFormat="1" applyBorder="1"/>
    <xf numFmtId="173" fontId="17" fillId="0" borderId="8" xfId="6" applyNumberFormat="1" applyFont="1" applyBorder="1"/>
    <xf numFmtId="173" fontId="17" fillId="0" borderId="9" xfId="6" applyNumberFormat="1" applyFont="1" applyBorder="1"/>
    <xf numFmtId="173" fontId="18" fillId="0" borderId="8" xfId="7" applyNumberFormat="1" applyFont="1" applyBorder="1"/>
    <xf numFmtId="173" fontId="18" fillId="0" borderId="9" xfId="7" applyNumberFormat="1" applyFont="1" applyBorder="1"/>
    <xf numFmtId="173" fontId="17" fillId="0" borderId="8" xfId="8" applyNumberFormat="1" applyFont="1" applyBorder="1"/>
    <xf numFmtId="173" fontId="17" fillId="0" borderId="9" xfId="8" applyNumberFormat="1" applyFont="1" applyBorder="1"/>
    <xf numFmtId="0" fontId="3" fillId="0" borderId="0" xfId="0" applyFont="1" applyAlignment="1">
      <alignment wrapText="1"/>
    </xf>
    <xf numFmtId="173" fontId="17" fillId="0" borderId="8" xfId="9" applyNumberFormat="1" applyFont="1" applyBorder="1"/>
    <xf numFmtId="173" fontId="17" fillId="0" borderId="9" xfId="9" applyNumberFormat="1" applyFont="1" applyBorder="1"/>
    <xf numFmtId="173" fontId="17" fillId="0" borderId="8" xfId="10" applyNumberFormat="1" applyFont="1" applyBorder="1"/>
    <xf numFmtId="173" fontId="17" fillId="0" borderId="9" xfId="10" applyNumberFormat="1" applyFont="1" applyBorder="1"/>
    <xf numFmtId="164" fontId="19" fillId="0" borderId="0" xfId="1" applyNumberFormat="1" applyFont="1" applyFill="1"/>
    <xf numFmtId="0" fontId="6" fillId="0" borderId="0" xfId="0" applyFont="1" applyFill="1"/>
    <xf numFmtId="7" fontId="20" fillId="0" borderId="0" xfId="4" applyNumberFormat="1" applyFont="1"/>
    <xf numFmtId="0" fontId="0" fillId="0" borderId="3" xfId="0" applyFill="1" applyBorder="1"/>
    <xf numFmtId="0" fontId="3" fillId="0" borderId="0" xfId="0" applyFont="1" applyAlignment="1">
      <alignment horizontal="left"/>
    </xf>
    <xf numFmtId="10" fontId="5" fillId="2" borderId="0" xfId="3" applyNumberFormat="1" applyFont="1" applyFill="1" applyAlignment="1">
      <alignment horizontal="right" wrapText="1"/>
    </xf>
    <xf numFmtId="44" fontId="5" fillId="2" borderId="0" xfId="2" applyFont="1" applyFill="1"/>
    <xf numFmtId="0" fontId="0" fillId="0" borderId="0" xfId="0" applyAlignment="1">
      <alignment horizontal="left" vertical="top"/>
    </xf>
    <xf numFmtId="0" fontId="0" fillId="0" borderId="0" xfId="0" quotePrefix="1" applyAlignment="1">
      <alignment horizontal="left" vertical="top"/>
    </xf>
    <xf numFmtId="0" fontId="9" fillId="0" borderId="0" xfId="0" applyFont="1" applyAlignment="1">
      <alignment vertical="top"/>
    </xf>
    <xf numFmtId="0" fontId="9" fillId="0" borderId="0" xfId="0" quotePrefix="1" applyFont="1" applyAlignment="1">
      <alignment horizontal="center" vertical="top"/>
    </xf>
    <xf numFmtId="0" fontId="9" fillId="0" borderId="0" xfId="0" quotePrefix="1" applyFont="1" applyAlignment="1">
      <alignment horizontal="center" vertical="center"/>
    </xf>
    <xf numFmtId="0" fontId="9" fillId="0" borderId="0" xfId="0" applyFont="1" applyAlignment="1">
      <alignment vertical="center"/>
    </xf>
    <xf numFmtId="0" fontId="0" fillId="7" borderId="0" xfId="0" applyFill="1"/>
    <xf numFmtId="169" fontId="0" fillId="0" borderId="13" xfId="0" applyNumberFormat="1" applyBorder="1" applyAlignment="1">
      <alignment horizontal="right"/>
    </xf>
    <xf numFmtId="0" fontId="0" fillId="0" borderId="12" xfId="0" applyBorder="1" applyAlignment="1">
      <alignment horizontal="center"/>
    </xf>
    <xf numFmtId="0" fontId="0" fillId="0" borderId="14" xfId="0" applyNumberFormat="1" applyBorder="1"/>
    <xf numFmtId="0" fontId="0" fillId="0" borderId="0" xfId="0" applyBorder="1"/>
    <xf numFmtId="0" fontId="0" fillId="0" borderId="15" xfId="0" applyNumberFormat="1" applyBorder="1"/>
    <xf numFmtId="0" fontId="3" fillId="0" borderId="19" xfId="0" applyFont="1" applyBorder="1" applyAlignment="1">
      <alignment horizontal="center" vertical="center" wrapText="1"/>
    </xf>
    <xf numFmtId="15" fontId="0" fillId="0" borderId="19" xfId="0" applyNumberFormat="1" applyBorder="1" applyAlignment="1">
      <alignment vertical="center" wrapText="1"/>
    </xf>
    <xf numFmtId="10" fontId="0" fillId="0" borderId="19" xfId="0" applyNumberFormat="1" applyBorder="1" applyAlignment="1">
      <alignment vertical="center" wrapText="1"/>
    </xf>
    <xf numFmtId="0" fontId="2" fillId="8" borderId="0" xfId="0" applyFont="1" applyFill="1" applyAlignment="1">
      <alignment horizontal="center" vertical="center"/>
    </xf>
    <xf numFmtId="0" fontId="2" fillId="9" borderId="13" xfId="0" applyFont="1" applyFill="1" applyBorder="1"/>
    <xf numFmtId="164" fontId="2" fillId="9" borderId="20" xfId="1" applyNumberFormat="1" applyFont="1" applyFill="1" applyBorder="1" applyAlignment="1">
      <alignment horizontal="center"/>
    </xf>
    <xf numFmtId="0" fontId="2" fillId="10" borderId="14" xfId="0" applyFont="1" applyFill="1" applyBorder="1"/>
    <xf numFmtId="0" fontId="2" fillId="9" borderId="0" xfId="0" applyFont="1" applyFill="1" applyAlignment="1">
      <alignment horizontal="center"/>
    </xf>
    <xf numFmtId="0" fontId="2" fillId="9" borderId="21" xfId="0" applyFont="1" applyFill="1" applyBorder="1" applyAlignment="1">
      <alignment horizontal="center"/>
    </xf>
    <xf numFmtId="0" fontId="2" fillId="9" borderId="15" xfId="0" applyFont="1" applyFill="1" applyBorder="1"/>
    <xf numFmtId="0" fontId="2" fillId="0" borderId="0" xfId="0" applyFont="1" applyFill="1" applyBorder="1" applyAlignment="1">
      <alignment horizontal="right"/>
    </xf>
    <xf numFmtId="0" fontId="2" fillId="9" borderId="3" xfId="0" applyFont="1" applyFill="1" applyBorder="1" applyAlignment="1">
      <alignment horizontal="right"/>
    </xf>
    <xf numFmtId="0" fontId="2" fillId="9" borderId="22" xfId="0" applyFont="1" applyFill="1" applyBorder="1" applyAlignment="1">
      <alignment horizontal="right"/>
    </xf>
    <xf numFmtId="0" fontId="6" fillId="11" borderId="10" xfId="0" applyFont="1" applyFill="1" applyBorder="1" applyAlignment="1">
      <alignment horizontal="right" vertical="center"/>
    </xf>
    <xf numFmtId="0" fontId="6" fillId="11" borderId="2" xfId="0" applyFont="1" applyFill="1" applyBorder="1" applyAlignment="1">
      <alignment horizontal="right" vertical="center"/>
    </xf>
    <xf numFmtId="0" fontId="6" fillId="11" borderId="2" xfId="0" quotePrefix="1" applyFont="1" applyFill="1" applyBorder="1" applyAlignment="1">
      <alignment horizontal="right" vertical="center"/>
    </xf>
    <xf numFmtId="0" fontId="6" fillId="11" borderId="11" xfId="0" applyFont="1" applyFill="1" applyBorder="1" applyAlignment="1">
      <alignment horizontal="right" vertical="center"/>
    </xf>
    <xf numFmtId="0" fontId="0" fillId="0" borderId="0" xfId="0" applyAlignment="1">
      <alignment horizontal="right" vertical="center"/>
    </xf>
    <xf numFmtId="0" fontId="0" fillId="0" borderId="0" xfId="0" applyFill="1" applyBorder="1"/>
    <xf numFmtId="0" fontId="2" fillId="9" borderId="19" xfId="0" applyFont="1" applyFill="1" applyBorder="1"/>
    <xf numFmtId="0" fontId="0" fillId="0" borderId="0" xfId="2" applyNumberFormat="1" applyFont="1"/>
    <xf numFmtId="0" fontId="2" fillId="12" borderId="0" xfId="0" applyFont="1" applyFill="1"/>
    <xf numFmtId="167" fontId="0" fillId="0" borderId="12" xfId="2" applyNumberFormat="1" applyFont="1" applyBorder="1"/>
    <xf numFmtId="3" fontId="0" fillId="0" borderId="0" xfId="0" applyNumberFormat="1"/>
    <xf numFmtId="0" fontId="2" fillId="9" borderId="23" xfId="0" applyFont="1" applyFill="1" applyBorder="1"/>
    <xf numFmtId="165" fontId="2" fillId="9" borderId="24" xfId="2" applyNumberFormat="1" applyFont="1" applyFill="1" applyBorder="1"/>
    <xf numFmtId="164" fontId="0" fillId="0" borderId="0" xfId="0" applyNumberFormat="1" applyBorder="1"/>
    <xf numFmtId="164" fontId="0" fillId="0" borderId="0" xfId="0" applyNumberFormat="1"/>
    <xf numFmtId="164" fontId="2" fillId="0" borderId="0" xfId="1" applyNumberFormat="1" applyFont="1" applyAlignment="1">
      <alignment horizontal="center"/>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right"/>
    </xf>
    <xf numFmtId="0" fontId="6" fillId="11" borderId="0" xfId="0" applyFont="1" applyFill="1" applyAlignment="1">
      <alignment horizontal="right" vertical="center"/>
    </xf>
    <xf numFmtId="0" fontId="6" fillId="11" borderId="0" xfId="0" quotePrefix="1" applyFont="1" applyFill="1" applyAlignment="1">
      <alignment horizontal="right" vertical="center"/>
    </xf>
    <xf numFmtId="14" fontId="0" fillId="0" borderId="0" xfId="0" applyNumberFormat="1" applyAlignment="1">
      <alignment horizontal="left"/>
    </xf>
    <xf numFmtId="0" fontId="2" fillId="0" borderId="0" xfId="0" applyFont="1"/>
    <xf numFmtId="44" fontId="0" fillId="0" borderId="0" xfId="0" applyNumberFormat="1" applyAlignment="1">
      <alignment horizontal="center"/>
    </xf>
    <xf numFmtId="165" fontId="2" fillId="0" borderId="0" xfId="2" applyNumberFormat="1" applyFont="1"/>
    <xf numFmtId="0" fontId="0" fillId="0" borderId="0" xfId="0" applyAlignment="1">
      <alignment horizontal="left"/>
    </xf>
    <xf numFmtId="0" fontId="0" fillId="0" borderId="14" xfId="0" applyBorder="1"/>
    <xf numFmtId="0" fontId="19" fillId="0" borderId="0" xfId="0" applyFont="1"/>
    <xf numFmtId="0" fontId="8" fillId="0" borderId="14" xfId="0" applyFont="1" applyBorder="1"/>
    <xf numFmtId="0" fontId="0" fillId="0" borderId="21" xfId="0" applyBorder="1"/>
    <xf numFmtId="14" fontId="21" fillId="13" borderId="14" xfId="0" applyNumberFormat="1" applyFont="1" applyFill="1" applyBorder="1"/>
    <xf numFmtId="174" fontId="5" fillId="14" borderId="21" xfId="1" applyNumberFormat="1" applyFont="1" applyFill="1" applyBorder="1"/>
    <xf numFmtId="174" fontId="0" fillId="0" borderId="0" xfId="1" applyNumberFormat="1" applyFont="1"/>
    <xf numFmtId="174" fontId="3" fillId="0" borderId="0" xfId="1" applyNumberFormat="1" applyFont="1" applyFill="1" applyBorder="1"/>
    <xf numFmtId="0" fontId="0" fillId="0" borderId="15" xfId="0" applyBorder="1"/>
    <xf numFmtId="0" fontId="0" fillId="0" borderId="22" xfId="0" applyBorder="1"/>
    <xf numFmtId="167" fontId="0" fillId="0" borderId="1" xfId="2" applyNumberFormat="1" applyFont="1" applyBorder="1"/>
    <xf numFmtId="0" fontId="0" fillId="15" borderId="0" xfId="0" applyFill="1"/>
    <xf numFmtId="168" fontId="0" fillId="0" borderId="0" xfId="0" applyNumberFormat="1" applyBorder="1" applyAlignment="1">
      <alignment horizontal="right"/>
    </xf>
    <xf numFmtId="0" fontId="22" fillId="0" borderId="0" xfId="0" applyFont="1"/>
    <xf numFmtId="168" fontId="6" fillId="0" borderId="0" xfId="0" applyNumberFormat="1" applyFont="1" applyFill="1" applyAlignment="1">
      <alignment horizontal="right"/>
    </xf>
    <xf numFmtId="14" fontId="0" fillId="0" borderId="0" xfId="0" applyNumberFormat="1" applyFont="1" applyAlignment="1">
      <alignment horizontal="center"/>
    </xf>
    <xf numFmtId="164" fontId="6" fillId="0" borderId="0" xfId="1" applyNumberFormat="1" applyFont="1" applyFill="1"/>
    <xf numFmtId="0" fontId="2" fillId="9" borderId="0" xfId="0" applyFont="1" applyFill="1" applyAlignment="1">
      <alignment horizontal="center" wrapText="1"/>
    </xf>
    <xf numFmtId="0" fontId="3" fillId="15" borderId="3" xfId="0" applyFont="1" applyFill="1" applyBorder="1" applyAlignment="1">
      <alignment wrapText="1"/>
    </xf>
    <xf numFmtId="167" fontId="0" fillId="15" borderId="0" xfId="2" applyNumberFormat="1" applyFont="1" applyFill="1"/>
    <xf numFmtId="167" fontId="0" fillId="15" borderId="3" xfId="2" applyNumberFormat="1" applyFont="1" applyFill="1" applyBorder="1"/>
    <xf numFmtId="0" fontId="0" fillId="15" borderId="0" xfId="0" applyFill="1" applyAlignment="1">
      <alignment wrapText="1"/>
    </xf>
    <xf numFmtId="167" fontId="0" fillId="15" borderId="0" xfId="0" applyNumberFormat="1" applyFill="1"/>
    <xf numFmtId="0" fontId="0" fillId="15" borderId="3" xfId="0" applyFill="1" applyBorder="1" applyAlignment="1">
      <alignment wrapText="1"/>
    </xf>
    <xf numFmtId="167" fontId="0" fillId="15" borderId="3" xfId="0" applyNumberFormat="1" applyFill="1" applyBorder="1"/>
    <xf numFmtId="164" fontId="0" fillId="0" borderId="12" xfId="1" applyNumberFormat="1" applyFont="1" applyBorder="1"/>
    <xf numFmtId="0" fontId="0" fillId="15" borderId="3" xfId="0" applyFill="1" applyBorder="1"/>
    <xf numFmtId="0" fontId="3" fillId="15" borderId="0" xfId="0" applyFont="1" applyFill="1" applyAlignment="1">
      <alignment wrapText="1"/>
    </xf>
    <xf numFmtId="0" fontId="0" fillId="0" borderId="0" xfId="0" applyAlignment="1">
      <alignment horizontal="center"/>
    </xf>
    <xf numFmtId="0" fontId="0" fillId="0" borderId="25" xfId="0" applyBorder="1"/>
    <xf numFmtId="0" fontId="0" fillId="0" borderId="28" xfId="0" applyBorder="1"/>
    <xf numFmtId="0" fontId="0" fillId="0" borderId="29" xfId="0" applyBorder="1"/>
    <xf numFmtId="0" fontId="23" fillId="0" borderId="28" xfId="0" applyFont="1" applyBorder="1"/>
    <xf numFmtId="175" fontId="23" fillId="0" borderId="29" xfId="0" applyNumberFormat="1" applyFont="1" applyBorder="1"/>
    <xf numFmtId="40" fontId="23" fillId="0" borderId="29" xfId="0" applyNumberFormat="1" applyFont="1" applyBorder="1"/>
    <xf numFmtId="175" fontId="0" fillId="0" borderId="29" xfId="0" applyNumberFormat="1" applyBorder="1"/>
    <xf numFmtId="40" fontId="0" fillId="0" borderId="29" xfId="0" applyNumberFormat="1" applyBorder="1"/>
    <xf numFmtId="175" fontId="23" fillId="0" borderId="30" xfId="0" applyNumberFormat="1" applyFont="1" applyBorder="1"/>
    <xf numFmtId="40" fontId="23" fillId="0" borderId="30" xfId="0" applyNumberFormat="1" applyFont="1" applyBorder="1"/>
    <xf numFmtId="0" fontId="23" fillId="0" borderId="31" xfId="0" applyFont="1" applyBorder="1"/>
    <xf numFmtId="175" fontId="0" fillId="0" borderId="32" xfId="0" applyNumberFormat="1" applyBorder="1"/>
    <xf numFmtId="175" fontId="23" fillId="0" borderId="33" xfId="0" applyNumberFormat="1" applyFont="1" applyBorder="1"/>
    <xf numFmtId="40" fontId="0" fillId="0" borderId="32" xfId="0" applyNumberFormat="1" applyBorder="1"/>
    <xf numFmtId="40" fontId="23" fillId="0" borderId="33" xfId="0" applyNumberFormat="1" applyFont="1" applyBorder="1"/>
    <xf numFmtId="176" fontId="18" fillId="0" borderId="0" xfId="0" applyNumberFormat="1" applyFont="1"/>
    <xf numFmtId="173" fontId="0" fillId="0" borderId="0" xfId="0" applyNumberFormat="1"/>
    <xf numFmtId="44" fontId="5" fillId="16" borderId="0" xfId="2" applyFont="1" applyFill="1" applyBorder="1" applyAlignment="1">
      <alignment horizontal="right"/>
    </xf>
    <xf numFmtId="0" fontId="0" fillId="0" borderId="0" xfId="0" applyAlignment="1">
      <alignment horizontal="center"/>
    </xf>
    <xf numFmtId="0" fontId="0" fillId="0" borderId="0" xfId="0" applyFill="1"/>
    <xf numFmtId="43" fontId="0" fillId="0" borderId="0" xfId="0" applyNumberFormat="1"/>
    <xf numFmtId="0" fontId="0" fillId="14" borderId="0" xfId="0" applyFill="1"/>
    <xf numFmtId="0" fontId="8" fillId="0" borderId="0" xfId="0" applyFont="1"/>
    <xf numFmtId="0" fontId="5" fillId="14" borderId="0" xfId="0" applyFont="1" applyFill="1"/>
    <xf numFmtId="174" fontId="5" fillId="0" borderId="0" xfId="1" applyNumberFormat="1" applyFont="1" applyFill="1" applyBorder="1"/>
    <xf numFmtId="14" fontId="3" fillId="0" borderId="14" xfId="0" applyNumberFormat="1" applyFont="1" applyBorder="1"/>
    <xf numFmtId="174" fontId="0" fillId="0" borderId="0" xfId="0" applyNumberFormat="1"/>
    <xf numFmtId="0" fontId="0" fillId="0" borderId="0" xfId="0" applyAlignment="1">
      <alignment horizontal="right"/>
    </xf>
    <xf numFmtId="165" fontId="0" fillId="0" borderId="0" xfId="2" applyNumberFormat="1" applyFont="1"/>
    <xf numFmtId="165" fontId="0" fillId="0" borderId="0" xfId="0" applyNumberFormat="1"/>
    <xf numFmtId="15" fontId="25" fillId="18" borderId="34" xfId="0" applyNumberFormat="1" applyFont="1" applyFill="1" applyBorder="1" applyAlignment="1">
      <alignment vertical="center" wrapText="1"/>
    </xf>
    <xf numFmtId="10" fontId="25" fillId="18" borderId="34" xfId="0" applyNumberFormat="1" applyFont="1" applyFill="1" applyBorder="1" applyAlignment="1">
      <alignment vertical="center" wrapText="1"/>
    </xf>
    <xf numFmtId="0" fontId="3" fillId="0" borderId="0" xfId="0" applyFont="1" applyAlignment="1">
      <alignment horizontal="center"/>
    </xf>
    <xf numFmtId="0" fontId="2" fillId="0" borderId="0" xfId="0" applyFont="1" applyFill="1" applyBorder="1" applyAlignment="1">
      <alignment horizontal="left"/>
    </xf>
    <xf numFmtId="164" fontId="0" fillId="0" borderId="0" xfId="0" applyNumberFormat="1" applyFill="1" applyBorder="1"/>
    <xf numFmtId="0" fontId="0" fillId="14" borderId="13" xfId="0" applyFill="1" applyBorder="1"/>
    <xf numFmtId="0" fontId="0" fillId="14" borderId="12" xfId="0" applyFill="1" applyBorder="1"/>
    <xf numFmtId="0" fontId="0" fillId="14" borderId="20" xfId="0" applyFill="1" applyBorder="1"/>
    <xf numFmtId="0" fontId="0" fillId="14" borderId="14" xfId="0" applyFill="1" applyBorder="1"/>
    <xf numFmtId="0" fontId="0" fillId="14" borderId="0" xfId="0" applyFill="1" applyBorder="1"/>
    <xf numFmtId="0" fontId="0" fillId="14" borderId="21" xfId="0" applyFill="1" applyBorder="1"/>
    <xf numFmtId="0" fontId="0" fillId="14" borderId="15" xfId="0" applyFill="1" applyBorder="1"/>
    <xf numFmtId="0" fontId="0" fillId="14" borderId="3" xfId="0" applyFill="1" applyBorder="1"/>
    <xf numFmtId="0" fontId="0" fillId="14" borderId="22" xfId="0" applyFill="1" applyBorder="1"/>
    <xf numFmtId="17" fontId="0" fillId="0" borderId="0" xfId="0" quotePrefix="1" applyNumberFormat="1"/>
    <xf numFmtId="37" fontId="0" fillId="0" borderId="0" xfId="0" applyNumberFormat="1"/>
    <xf numFmtId="0" fontId="0" fillId="0" borderId="0" xfId="0" applyNumberFormat="1"/>
    <xf numFmtId="0" fontId="3" fillId="0" borderId="0" xfId="0" quotePrefix="1" applyFont="1"/>
    <xf numFmtId="0" fontId="0" fillId="0" borderId="0" xfId="0" applyFont="1" applyFill="1"/>
    <xf numFmtId="17" fontId="3" fillId="0" borderId="0" xfId="0" quotePrefix="1" applyNumberFormat="1" applyFont="1"/>
    <xf numFmtId="0" fontId="0" fillId="0" borderId="19" xfId="0" applyBorder="1" applyAlignment="1">
      <alignment horizontal="center"/>
    </xf>
    <xf numFmtId="169" fontId="0" fillId="0" borderId="0" xfId="0" applyNumberFormat="1" applyAlignment="1">
      <alignment horizontal="center"/>
    </xf>
    <xf numFmtId="0" fontId="0" fillId="0" borderId="0" xfId="0" applyAlignment="1">
      <alignment horizontal="center"/>
    </xf>
    <xf numFmtId="0" fontId="0" fillId="0" borderId="0" xfId="0" applyNumberFormat="1" applyAlignment="1">
      <alignment horizontal="center"/>
    </xf>
    <xf numFmtId="0" fontId="27" fillId="0" borderId="3" xfId="0" applyFont="1" applyBorder="1" applyAlignment="1">
      <alignment horizontal="center"/>
    </xf>
    <xf numFmtId="0" fontId="0" fillId="0" borderId="0" xfId="0" applyAlignment="1">
      <alignment horizontal="center"/>
    </xf>
    <xf numFmtId="0" fontId="0" fillId="11" borderId="0" xfId="0" applyFill="1"/>
    <xf numFmtId="0" fontId="3" fillId="11" borderId="0" xfId="0" applyFont="1" applyFill="1"/>
    <xf numFmtId="49" fontId="3" fillId="0" borderId="0" xfId="0" quotePrefix="1" applyNumberFormat="1" applyFont="1"/>
    <xf numFmtId="37" fontId="0" fillId="11" borderId="0" xfId="0" applyNumberFormat="1" applyFill="1"/>
    <xf numFmtId="0" fontId="0" fillId="0" borderId="0" xfId="0" applyAlignment="1">
      <alignment horizontal="center"/>
    </xf>
    <xf numFmtId="164" fontId="19" fillId="0" borderId="3" xfId="1" applyNumberFormat="1" applyFont="1" applyBorder="1" applyAlignment="1">
      <alignment horizontal="center"/>
    </xf>
    <xf numFmtId="14" fontId="3" fillId="0" borderId="0" xfId="0" applyNumberFormat="1" applyFont="1" applyAlignment="1">
      <alignment horizontal="center" vertical="center"/>
    </xf>
    <xf numFmtId="0" fontId="0" fillId="0" borderId="2" xfId="0" applyBorder="1" applyAlignment="1">
      <alignment vertical="center"/>
    </xf>
    <xf numFmtId="167" fontId="0" fillId="0" borderId="0" xfId="2" applyNumberFormat="1" applyFont="1" applyBorder="1"/>
    <xf numFmtId="177" fontId="0" fillId="0" borderId="0" xfId="1" applyNumberFormat="1" applyFont="1"/>
    <xf numFmtId="177" fontId="0" fillId="0" borderId="0" xfId="0" applyNumberFormat="1"/>
    <xf numFmtId="17" fontId="0" fillId="0" borderId="0" xfId="0" quotePrefix="1" applyNumberFormat="1" applyAlignment="1">
      <alignment horizontal="center"/>
    </xf>
    <xf numFmtId="0" fontId="19" fillId="14" borderId="0" xfId="0" applyFont="1" applyFill="1" applyBorder="1" applyAlignment="1">
      <alignment horizontal="left"/>
    </xf>
    <xf numFmtId="0" fontId="2" fillId="14" borderId="0" xfId="0" applyFont="1" applyFill="1" applyBorder="1" applyAlignment="1">
      <alignment horizontal="right"/>
    </xf>
    <xf numFmtId="0" fontId="3" fillId="14" borderId="0" xfId="0" applyFont="1" applyFill="1" applyBorder="1"/>
    <xf numFmtId="164" fontId="0" fillId="14" borderId="0" xfId="0" applyNumberFormat="1" applyFill="1" applyBorder="1"/>
    <xf numFmtId="175" fontId="23" fillId="0" borderId="0" xfId="0" applyNumberFormat="1" applyFont="1"/>
    <xf numFmtId="40" fontId="23" fillId="0" borderId="0" xfId="0" applyNumberFormat="1" applyFont="1"/>
    <xf numFmtId="0" fontId="24" fillId="0" borderId="0" xfId="0" applyFont="1" applyAlignment="1">
      <alignment horizontal="center" textRotation="180"/>
    </xf>
    <xf numFmtId="175" fontId="0" fillId="0" borderId="0" xfId="0" applyNumberFormat="1"/>
    <xf numFmtId="40" fontId="0" fillId="0" borderId="0" xfId="0" applyNumberFormat="1"/>
    <xf numFmtId="0" fontId="6" fillId="0" borderId="0" xfId="0" applyFont="1" applyFill="1" applyAlignment="1">
      <alignment horizontal="right" vertical="center"/>
    </xf>
    <xf numFmtId="0" fontId="6" fillId="0" borderId="0" xfId="0" quotePrefix="1" applyFont="1" applyFill="1" applyAlignment="1">
      <alignment horizontal="right" vertical="center"/>
    </xf>
    <xf numFmtId="0" fontId="0" fillId="0" borderId="0" xfId="0" applyFill="1" applyAlignment="1">
      <alignment horizontal="center"/>
    </xf>
    <xf numFmtId="168" fontId="0" fillId="0" borderId="2" xfId="0" applyNumberFormat="1" applyFill="1" applyBorder="1" applyAlignment="1">
      <alignment horizontal="right"/>
    </xf>
    <xf numFmtId="0" fontId="19" fillId="0" borderId="0" xfId="0" applyFont="1" applyFill="1"/>
    <xf numFmtId="0" fontId="0" fillId="20" borderId="0" xfId="0" applyFill="1"/>
    <xf numFmtId="165" fontId="21" fillId="20" borderId="0" xfId="2" applyNumberFormat="1" applyFont="1" applyFill="1"/>
    <xf numFmtId="0" fontId="0" fillId="20" borderId="0" xfId="0" applyFill="1" applyAlignment="1">
      <alignment horizontal="center"/>
    </xf>
    <xf numFmtId="0" fontId="9" fillId="0" borderId="0" xfId="0" applyFont="1" applyFill="1" applyAlignment="1"/>
    <xf numFmtId="14" fontId="0" fillId="0" borderId="0" xfId="0" applyNumberFormat="1" applyFill="1"/>
    <xf numFmtId="165" fontId="0" fillId="0" borderId="0" xfId="1" applyNumberFormat="1" applyFont="1"/>
    <xf numFmtId="165" fontId="0" fillId="0" borderId="12" xfId="2" applyNumberFormat="1" applyFont="1" applyBorder="1"/>
    <xf numFmtId="0" fontId="2" fillId="0" borderId="23" xfId="0" applyFont="1" applyBorder="1"/>
    <xf numFmtId="0" fontId="0" fillId="0" borderId="0" xfId="0"/>
    <xf numFmtId="43" fontId="0" fillId="0" borderId="2" xfId="0" applyNumberFormat="1" applyBorder="1"/>
    <xf numFmtId="0" fontId="0" fillId="0" borderId="0" xfId="0"/>
    <xf numFmtId="0" fontId="8" fillId="0" borderId="0" xfId="0" applyFont="1" applyAlignment="1">
      <alignment horizontal="center"/>
    </xf>
    <xf numFmtId="0" fontId="8" fillId="0" borderId="21" xfId="0" applyFont="1" applyBorder="1" applyAlignment="1">
      <alignment horizontal="center"/>
    </xf>
    <xf numFmtId="0" fontId="0" fillId="0" borderId="0" xfId="0" applyAlignment="1">
      <alignment horizontal="center"/>
    </xf>
    <xf numFmtId="174" fontId="5" fillId="14" borderId="0" xfId="1" applyNumberFormat="1" applyFont="1" applyFill="1" applyBorder="1"/>
    <xf numFmtId="174" fontId="0" fillId="0" borderId="0" xfId="1" applyNumberFormat="1" applyFont="1" applyFill="1"/>
    <xf numFmtId="174" fontId="3" fillId="0" borderId="21" xfId="1" applyNumberFormat="1" applyFont="1" applyFill="1" applyBorder="1"/>
    <xf numFmtId="165" fontId="0" fillId="17" borderId="0" xfId="2" applyNumberFormat="1" applyFont="1" applyFill="1"/>
    <xf numFmtId="165" fontId="0" fillId="0" borderId="0" xfId="2" applyNumberFormat="1" applyFont="1" applyFill="1"/>
    <xf numFmtId="165" fontId="0" fillId="2" borderId="0" xfId="2" applyNumberFormat="1" applyFont="1" applyFill="1"/>
    <xf numFmtId="174" fontId="0" fillId="0" borderId="0" xfId="1" applyNumberFormat="1" applyFont="1" applyFill="1" applyBorder="1"/>
    <xf numFmtId="164" fontId="2" fillId="0" borderId="0" xfId="1" applyNumberFormat="1" applyFont="1" applyFill="1" applyBorder="1" applyAlignment="1">
      <alignment horizontal="center"/>
    </xf>
    <xf numFmtId="0" fontId="19" fillId="0" borderId="0" xfId="0" applyFont="1" applyAlignment="1">
      <alignment horizontal="right"/>
    </xf>
    <xf numFmtId="167" fontId="0" fillId="0" borderId="0" xfId="2" applyNumberFormat="1" applyFont="1" applyFill="1"/>
    <xf numFmtId="164" fontId="0" fillId="0" borderId="0" xfId="1" applyNumberFormat="1" applyFont="1" applyFill="1"/>
    <xf numFmtId="167" fontId="0" fillId="0" borderId="0" xfId="2" applyNumberFormat="1" applyFont="1" applyFill="1" applyBorder="1"/>
    <xf numFmtId="177" fontId="0" fillId="0" borderId="0" xfId="1" applyNumberFormat="1" applyFont="1" applyFill="1"/>
    <xf numFmtId="165" fontId="2" fillId="0" borderId="0" xfId="2" applyNumberFormat="1" applyFont="1" applyFill="1" applyBorder="1"/>
    <xf numFmtId="164" fontId="0" fillId="0" borderId="0" xfId="1" applyNumberFormat="1" applyFont="1" applyFill="1" applyBorder="1"/>
    <xf numFmtId="178" fontId="0" fillId="0" borderId="0" xfId="0" applyNumberFormat="1"/>
    <xf numFmtId="165" fontId="2" fillId="0" borderId="24" xfId="2" applyNumberFormat="1" applyFont="1" applyFill="1" applyBorder="1"/>
    <xf numFmtId="0" fontId="14" fillId="0" borderId="0" xfId="4"/>
    <xf numFmtId="0" fontId="23" fillId="0" borderId="0" xfId="0" applyFont="1" applyAlignment="1">
      <alignment horizontal="center"/>
    </xf>
    <xf numFmtId="0" fontId="23" fillId="0" borderId="29" xfId="0" applyFont="1" applyBorder="1" applyAlignment="1">
      <alignment horizontal="center"/>
    </xf>
    <xf numFmtId="0" fontId="0" fillId="0" borderId="0" xfId="0"/>
    <xf numFmtId="0" fontId="0" fillId="0" borderId="0" xfId="0" applyAlignment="1">
      <alignment horizontal="center"/>
    </xf>
    <xf numFmtId="0" fontId="23" fillId="0" borderId="0" xfId="0" applyFont="1" applyAlignment="1">
      <alignment horizontal="center"/>
    </xf>
    <xf numFmtId="0" fontId="23" fillId="0" borderId="29" xfId="0" applyFont="1" applyBorder="1" applyAlignment="1">
      <alignment horizontal="center"/>
    </xf>
    <xf numFmtId="0" fontId="0" fillId="0" borderId="0" xfId="0"/>
    <xf numFmtId="0" fontId="0" fillId="0" borderId="0" xfId="0" applyAlignment="1">
      <alignment horizontal="center"/>
    </xf>
    <xf numFmtId="0" fontId="0" fillId="16" borderId="0" xfId="0" applyFill="1" applyAlignment="1">
      <alignment horizontal="center" wrapText="1"/>
    </xf>
    <xf numFmtId="0" fontId="0" fillId="16" borderId="0" xfId="0" applyFill="1"/>
    <xf numFmtId="0" fontId="0" fillId="0" borderId="0" xfId="0"/>
    <xf numFmtId="0" fontId="0" fillId="0" borderId="0" xfId="0" applyAlignment="1">
      <alignment horizontal="center"/>
    </xf>
    <xf numFmtId="0" fontId="0" fillId="0" borderId="0" xfId="0" applyAlignment="1">
      <alignment horizontal="center"/>
    </xf>
    <xf numFmtId="165" fontId="0" fillId="0" borderId="0" xfId="2" applyNumberFormat="1" applyFont="1" applyBorder="1"/>
    <xf numFmtId="0" fontId="0" fillId="11" borderId="0" xfId="0" applyFill="1" applyAlignment="1">
      <alignment horizontal="center"/>
    </xf>
    <xf numFmtId="0" fontId="3" fillId="0" borderId="0" xfId="0" quotePrefix="1" applyFont="1" applyAlignment="1">
      <alignment horizontal="center"/>
    </xf>
    <xf numFmtId="17" fontId="3" fillId="0" borderId="0" xfId="0" quotePrefix="1" applyNumberFormat="1" applyFont="1" applyAlignment="1">
      <alignment horizontal="center"/>
    </xf>
    <xf numFmtId="164" fontId="3" fillId="0" borderId="0" xfId="1" applyNumberFormat="1" applyFont="1" applyAlignment="1">
      <alignment horizontal="center"/>
    </xf>
    <xf numFmtId="164" fontId="0" fillId="0" borderId="2" xfId="0" applyNumberFormat="1" applyBorder="1"/>
    <xf numFmtId="44" fontId="0" fillId="0" borderId="1" xfId="0" applyNumberFormat="1" applyBorder="1"/>
    <xf numFmtId="43" fontId="0" fillId="0" borderId="0" xfId="1" applyFont="1"/>
    <xf numFmtId="43" fontId="0" fillId="0" borderId="0" xfId="1" applyFont="1" applyBorder="1"/>
    <xf numFmtId="14" fontId="3" fillId="0" borderId="0" xfId="0" applyNumberFormat="1" applyFont="1" applyFill="1" applyAlignment="1">
      <alignment horizontal="left"/>
    </xf>
    <xf numFmtId="0" fontId="22" fillId="0" borderId="0" xfId="0" applyFont="1" applyFill="1"/>
    <xf numFmtId="14" fontId="0" fillId="0" borderId="0" xfId="0" applyNumberFormat="1" applyFill="1" applyAlignment="1">
      <alignment horizontal="center"/>
    </xf>
    <xf numFmtId="164" fontId="5" fillId="0" borderId="0" xfId="1" applyNumberFormat="1" applyFont="1" applyFill="1"/>
    <xf numFmtId="0" fontId="0" fillId="0" borderId="0" xfId="0" applyFill="1" applyAlignment="1">
      <alignment vertical="top"/>
    </xf>
    <xf numFmtId="0" fontId="8" fillId="0" borderId="0" xfId="0" applyFont="1" applyFill="1"/>
    <xf numFmtId="44" fontId="0" fillId="0" borderId="0" xfId="2" applyFont="1" applyFill="1" applyAlignment="1"/>
    <xf numFmtId="0" fontId="0" fillId="0" borderId="0" xfId="0"/>
    <xf numFmtId="167" fontId="0" fillId="0" borderId="2" xfId="2" applyNumberFormat="1" applyFont="1" applyBorder="1"/>
    <xf numFmtId="164" fontId="0" fillId="0" borderId="2" xfId="1" applyNumberFormat="1" applyFont="1" applyBorder="1"/>
    <xf numFmtId="164" fontId="0" fillId="0" borderId="1" xfId="0" applyNumberFormat="1" applyBorder="1"/>
    <xf numFmtId="167" fontId="0" fillId="0" borderId="1" xfId="0" applyNumberFormat="1" applyBorder="1"/>
    <xf numFmtId="167" fontId="0" fillId="0" borderId="0" xfId="0" applyNumberFormat="1" applyBorder="1"/>
    <xf numFmtId="0" fontId="28" fillId="0" borderId="0" xfId="0" applyFont="1"/>
    <xf numFmtId="0" fontId="0" fillId="21" borderId="0" xfId="0" applyFill="1"/>
    <xf numFmtId="167" fontId="21" fillId="21" borderId="0" xfId="2" applyNumberFormat="1" applyFont="1" applyFill="1" applyAlignment="1">
      <alignment horizontal="right"/>
    </xf>
    <xf numFmtId="164" fontId="21" fillId="21" borderId="0" xfId="1" applyNumberFormat="1" applyFont="1" applyFill="1" applyAlignment="1">
      <alignment horizontal="right"/>
    </xf>
    <xf numFmtId="0" fontId="4" fillId="0" borderId="0" xfId="0" applyFont="1" applyAlignment="1">
      <alignment horizontal="center"/>
    </xf>
    <xf numFmtId="0" fontId="3" fillId="0" borderId="0" xfId="0" applyFont="1" applyAlignment="1">
      <alignment horizontal="center"/>
    </xf>
    <xf numFmtId="166" fontId="0" fillId="0" borderId="0" xfId="3" applyNumberFormat="1" applyFont="1" applyAlignment="1">
      <alignment horizontal="center"/>
    </xf>
    <xf numFmtId="0" fontId="0" fillId="0" borderId="0" xfId="0"/>
    <xf numFmtId="0" fontId="0" fillId="0" borderId="0" xfId="0" applyAlignment="1">
      <alignment horizontal="center"/>
    </xf>
    <xf numFmtId="164" fontId="2" fillId="9" borderId="12" xfId="1" applyNumberFormat="1" applyFont="1" applyFill="1" applyBorder="1" applyAlignment="1">
      <alignment horizontal="center"/>
    </xf>
    <xf numFmtId="0" fontId="0" fillId="14" borderId="13" xfId="0" applyFill="1" applyBorder="1" applyAlignment="1">
      <alignment horizontal="left" vertical="top" wrapText="1"/>
    </xf>
    <xf numFmtId="0" fontId="0" fillId="14" borderId="12" xfId="0" applyFill="1" applyBorder="1" applyAlignment="1">
      <alignment horizontal="left" vertical="top" wrapText="1"/>
    </xf>
    <xf numFmtId="0" fontId="0" fillId="14" borderId="20" xfId="0" applyFill="1" applyBorder="1" applyAlignment="1">
      <alignment horizontal="left" vertical="top" wrapText="1"/>
    </xf>
    <xf numFmtId="0" fontId="0" fillId="14" borderId="14" xfId="0" applyFill="1" applyBorder="1" applyAlignment="1">
      <alignment horizontal="left" vertical="top" wrapText="1"/>
    </xf>
    <xf numFmtId="0" fontId="0" fillId="14" borderId="0" xfId="0" applyFill="1" applyAlignment="1">
      <alignment horizontal="left" vertical="top" wrapText="1"/>
    </xf>
    <xf numFmtId="0" fontId="0" fillId="14" borderId="21" xfId="0" applyFill="1" applyBorder="1" applyAlignment="1">
      <alignment horizontal="left" vertical="top" wrapText="1"/>
    </xf>
    <xf numFmtId="0" fontId="0" fillId="14" borderId="15" xfId="0" applyFill="1" applyBorder="1" applyAlignment="1">
      <alignment horizontal="left" vertical="top" wrapText="1"/>
    </xf>
    <xf numFmtId="0" fontId="0" fillId="14" borderId="3" xfId="0" applyFill="1" applyBorder="1" applyAlignment="1">
      <alignment horizontal="left" vertical="top" wrapText="1"/>
    </xf>
    <xf numFmtId="0" fontId="0" fillId="14" borderId="22" xfId="0" applyFill="1" applyBorder="1" applyAlignment="1">
      <alignment horizontal="left" vertical="top" wrapText="1"/>
    </xf>
    <xf numFmtId="0" fontId="4" fillId="0" borderId="23" xfId="0" applyFont="1" applyBorder="1" applyAlignment="1">
      <alignment horizontal="center"/>
    </xf>
    <xf numFmtId="0" fontId="4" fillId="0" borderId="24" xfId="0" applyFont="1" applyBorder="1" applyAlignment="1">
      <alignment horizontal="center"/>
    </xf>
    <xf numFmtId="0" fontId="4" fillId="0" borderId="37" xfId="0" applyFont="1" applyBorder="1" applyAlignment="1">
      <alignment horizontal="center"/>
    </xf>
    <xf numFmtId="0" fontId="3" fillId="0" borderId="13" xfId="0" applyFont="1" applyBorder="1" applyAlignment="1">
      <alignment horizontal="center"/>
    </xf>
    <xf numFmtId="0" fontId="3" fillId="0" borderId="12" xfId="0" applyFont="1" applyBorder="1" applyAlignment="1">
      <alignment horizontal="center"/>
    </xf>
    <xf numFmtId="0" fontId="3" fillId="0" borderId="20" xfId="0" applyFont="1" applyBorder="1" applyAlignment="1">
      <alignment horizontal="center"/>
    </xf>
    <xf numFmtId="0" fontId="0" fillId="0" borderId="3" xfId="0" applyBorder="1" applyAlignment="1">
      <alignment horizontal="center"/>
    </xf>
    <xf numFmtId="0" fontId="0" fillId="0" borderId="22" xfId="0" applyBorder="1" applyAlignment="1">
      <alignment horizontal="center"/>
    </xf>
    <xf numFmtId="0" fontId="8" fillId="0" borderId="12" xfId="0" applyFont="1" applyBorder="1" applyAlignment="1">
      <alignment horizontal="center"/>
    </xf>
    <xf numFmtId="0" fontId="8" fillId="0" borderId="20" xfId="0" applyFont="1" applyBorder="1" applyAlignment="1">
      <alignment horizontal="center"/>
    </xf>
    <xf numFmtId="165" fontId="2" fillId="9" borderId="24" xfId="2" applyNumberFormat="1" applyFont="1" applyFill="1" applyBorder="1" applyAlignment="1">
      <alignment horizontal="center"/>
    </xf>
    <xf numFmtId="164" fontId="2" fillId="9" borderId="12" xfId="1" applyNumberFormat="1" applyFont="1" applyFill="1" applyBorder="1" applyAlignment="1"/>
    <xf numFmtId="0" fontId="0" fillId="0" borderId="0" xfId="0" applyAlignment="1"/>
    <xf numFmtId="0" fontId="2" fillId="0" borderId="0" xfId="0" applyFont="1" applyFill="1" applyAlignment="1">
      <alignment horizontal="center"/>
    </xf>
    <xf numFmtId="0" fontId="2" fillId="0" borderId="0" xfId="0" applyFont="1" applyFill="1" applyAlignment="1">
      <alignment horizontal="right"/>
    </xf>
    <xf numFmtId="167" fontId="0" fillId="0" borderId="0" xfId="0" applyNumberFormat="1" applyFill="1"/>
    <xf numFmtId="165" fontId="0" fillId="0" borderId="0" xfId="0" applyNumberFormat="1" applyFill="1"/>
    <xf numFmtId="0" fontId="0" fillId="22" borderId="0" xfId="0" applyFill="1"/>
    <xf numFmtId="165" fontId="0" fillId="23" borderId="0" xfId="0" applyNumberFormat="1" applyFill="1"/>
    <xf numFmtId="177" fontId="0" fillId="23" borderId="0" xfId="1" applyNumberFormat="1" applyFont="1" applyFill="1"/>
    <xf numFmtId="167" fontId="0" fillId="23" borderId="0" xfId="2" applyNumberFormat="1" applyFont="1" applyFill="1"/>
    <xf numFmtId="167" fontId="0" fillId="23" borderId="0" xfId="0" applyNumberFormat="1" applyFill="1"/>
    <xf numFmtId="165" fontId="0" fillId="23" borderId="0" xfId="2" applyNumberFormat="1" applyFont="1" applyFill="1"/>
    <xf numFmtId="179" fontId="0" fillId="11" borderId="0" xfId="0" applyNumberFormat="1" applyFill="1"/>
    <xf numFmtId="179" fontId="0" fillId="0" borderId="0" xfId="0" applyNumberFormat="1"/>
    <xf numFmtId="179" fontId="3" fillId="0" borderId="0" xfId="0" quotePrefix="1" applyNumberFormat="1" applyFont="1"/>
    <xf numFmtId="179" fontId="0" fillId="0" borderId="0" xfId="0" applyNumberFormat="1" applyAlignment="1">
      <alignment horizontal="center"/>
    </xf>
    <xf numFmtId="0" fontId="0" fillId="0" borderId="11" xfId="0" applyBorder="1" applyAlignment="1">
      <alignment horizontal="center" vertical="center"/>
    </xf>
    <xf numFmtId="0" fontId="0" fillId="0" borderId="0" xfId="0" applyAlignment="1">
      <alignment horizontal="left" vertical="top" wrapText="1"/>
    </xf>
    <xf numFmtId="0" fontId="0" fillId="7" borderId="0" xfId="0" applyFill="1" applyAlignment="1">
      <alignment horizontal="left" vertical="top" wrapText="1"/>
    </xf>
    <xf numFmtId="169" fontId="4" fillId="0" borderId="10" xfId="0" applyNumberFormat="1" applyFont="1" applyBorder="1" applyAlignment="1">
      <alignment horizontal="center"/>
    </xf>
    <xf numFmtId="169" fontId="4" fillId="0" borderId="2" xfId="0" applyNumberFormat="1" applyFont="1" applyBorder="1" applyAlignment="1">
      <alignment horizontal="center"/>
    </xf>
    <xf numFmtId="169" fontId="4" fillId="0" borderId="11" xfId="0" applyNumberFormat="1" applyFont="1" applyBorder="1" applyAlignment="1">
      <alignment horizontal="center"/>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2" fillId="3" borderId="0" xfId="0" applyFont="1" applyFill="1" applyAlignment="1">
      <alignment horizontal="center" wrapText="1"/>
    </xf>
    <xf numFmtId="0" fontId="0" fillId="0" borderId="0" xfId="0" applyAlignment="1">
      <alignment horizontal="left" vertical="center" wrapText="1"/>
    </xf>
    <xf numFmtId="165" fontId="0" fillId="0" borderId="0" xfId="2" applyNumberFormat="1"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0" fillId="0" borderId="0" xfId="0" applyAlignment="1">
      <alignment horizontal="left" wrapText="1"/>
    </xf>
    <xf numFmtId="0" fontId="0" fillId="0" borderId="0" xfId="0" applyAlignment="1">
      <alignment horizontal="center" vertical="top" wrapText="1"/>
    </xf>
    <xf numFmtId="0" fontId="9" fillId="17" borderId="0" xfId="0" applyFont="1" applyFill="1" applyAlignment="1">
      <alignment horizontal="center"/>
    </xf>
    <xf numFmtId="0" fontId="0" fillId="0" borderId="0" xfId="0" applyAlignment="1">
      <alignment horizontal="center" wrapText="1"/>
    </xf>
    <xf numFmtId="0" fontId="3" fillId="0" borderId="3" xfId="0" applyFont="1" applyBorder="1" applyAlignment="1">
      <alignment horizontal="center"/>
    </xf>
    <xf numFmtId="0" fontId="23" fillId="0" borderId="26" xfId="0" applyFont="1" applyBorder="1" applyAlignment="1">
      <alignment horizontal="center"/>
    </xf>
    <xf numFmtId="0" fontId="23" fillId="0" borderId="27" xfId="0" applyFont="1" applyBorder="1" applyAlignment="1">
      <alignment horizontal="center"/>
    </xf>
    <xf numFmtId="0" fontId="23" fillId="0" borderId="0" xfId="0" applyFont="1" applyAlignment="1">
      <alignment horizontal="center"/>
    </xf>
    <xf numFmtId="0" fontId="23" fillId="0" borderId="29" xfId="0" applyFont="1" applyBorder="1" applyAlignment="1">
      <alignment horizontal="center"/>
    </xf>
    <xf numFmtId="0" fontId="26" fillId="19" borderId="35" xfId="0" applyFont="1" applyFill="1" applyBorder="1" applyAlignment="1">
      <alignment horizontal="center" vertical="center" wrapText="1"/>
    </xf>
    <xf numFmtId="0" fontId="26" fillId="19" borderId="3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0" fillId="0" borderId="0" xfId="0" applyBorder="1" applyAlignment="1">
      <alignment vertical="center" wrapText="1"/>
    </xf>
    <xf numFmtId="0" fontId="0" fillId="0" borderId="19" xfId="0" applyBorder="1" applyAlignment="1">
      <alignment horizontal="center" vertical="center"/>
    </xf>
    <xf numFmtId="0" fontId="0" fillId="0" borderId="19" xfId="0" applyBorder="1"/>
    <xf numFmtId="0" fontId="0" fillId="0" borderId="7" xfId="0" applyBorder="1" applyAlignment="1">
      <alignment vertical="top" wrapText="1"/>
    </xf>
    <xf numFmtId="0" fontId="3" fillId="0" borderId="19" xfId="0" applyFont="1" applyBorder="1" applyAlignment="1">
      <alignment horizontal="center" vertical="center" wrapText="1"/>
    </xf>
  </cellXfs>
  <cellStyles count="13">
    <cellStyle name="Comma" xfId="1" builtinId="3"/>
    <cellStyle name="Currency" xfId="2" builtinId="4"/>
    <cellStyle name="Hyperlink" xfId="4" builtinId="8"/>
    <cellStyle name="Normal" xfId="0" builtinId="0"/>
    <cellStyle name="Normal 2" xfId="11" xr:uid="{F6F98A0D-089F-4E9E-AC44-EC3F26233AF9}"/>
    <cellStyle name="Normal 37 3" xfId="6" xr:uid="{00000000-0005-0000-0000-000004000000}"/>
    <cellStyle name="Normal 38" xfId="7" xr:uid="{00000000-0005-0000-0000-000005000000}"/>
    <cellStyle name="Normal 39 2" xfId="9" xr:uid="{00000000-0005-0000-0000-000006000000}"/>
    <cellStyle name="Normal 40 2" xfId="8" xr:uid="{00000000-0005-0000-0000-000007000000}"/>
    <cellStyle name="Normal 41 2" xfId="5" xr:uid="{00000000-0005-0000-0000-000008000000}"/>
    <cellStyle name="Normal 42 2" xfId="10" xr:uid="{00000000-0005-0000-0000-000009000000}"/>
    <cellStyle name="Percent" xfId="3" builtinId="5"/>
    <cellStyle name="Percent 2" xfId="12" xr:uid="{B3EB9382-9074-4A7C-B0CA-4730198A7872}"/>
  </cellStyles>
  <dxfs count="3">
    <dxf>
      <font>
        <color rgb="FF9C0006"/>
      </font>
      <fill>
        <patternFill>
          <bgColor rgb="FFFFC7CE"/>
        </patternFill>
      </fill>
    </dxf>
    <dxf>
      <font>
        <color theme="1"/>
      </font>
      <fill>
        <patternFill>
          <bgColor theme="2"/>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heri Richard" id="{B4563EFA-5AE7-4F2E-841B-A45A5370A750}" userId="S::srichard@LibertyUtilities.com::bb9e1f6d-01d5-44a5-a8c8-9f82c82e89e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1-08-26T14:37:10.08" personId="{B4563EFA-5AE7-4F2E-841B-A45A5370A750}" id="{75645285-A207-452E-92D3-D8F538F06600}">
    <text>Could not access the link</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en.wikipedia.org/wiki/Wall_Street_Journal_prime_rate" TargetMode="External"/><Relationship Id="rId1" Type="http://schemas.openxmlformats.org/officeDocument/2006/relationships/hyperlink" Target="https://en.wikipedia.org/w/index.php?title=Wall_Street_Journal_prime_rate&amp;action=edit&amp;section=1"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mrcc.illinois.edu/CLIMATE/Station/Daily/StnDyBTD2.jsp"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mrcc.illinois.edu/CLIMATE/Station/Daily/StnDyBTD2.jsp" TargetMode="External"/><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5"/>
  <sheetViews>
    <sheetView tabSelected="1" zoomScaleNormal="100" workbookViewId="0">
      <selection activeCell="F7" sqref="F7"/>
    </sheetView>
  </sheetViews>
  <sheetFormatPr defaultColWidth="14.7109375" defaultRowHeight="15" x14ac:dyDescent="0.25"/>
  <cols>
    <col min="1" max="1" width="35.28515625" customWidth="1"/>
    <col min="2" max="2" width="13.5703125" customWidth="1"/>
    <col min="3" max="3" width="11.42578125" customWidth="1"/>
    <col min="4" max="8" width="13.5703125" customWidth="1"/>
    <col min="9" max="9" width="49.7109375" customWidth="1"/>
    <col min="10" max="10" width="7.140625" style="219" customWidth="1"/>
    <col min="12" max="12" width="20.85546875" customWidth="1"/>
    <col min="13" max="13" width="17.140625" customWidth="1"/>
    <col min="15" max="15" width="17.28515625" customWidth="1"/>
  </cols>
  <sheetData>
    <row r="1" spans="1:12" ht="18.75" customHeight="1" x14ac:dyDescent="0.3">
      <c r="C1" s="1" t="s">
        <v>191</v>
      </c>
    </row>
    <row r="2" spans="1:12" x14ac:dyDescent="0.25">
      <c r="C2" s="2" t="s">
        <v>0</v>
      </c>
    </row>
    <row r="3" spans="1:12" x14ac:dyDescent="0.25">
      <c r="C3" s="2" t="s">
        <v>1</v>
      </c>
      <c r="L3" s="30"/>
    </row>
    <row r="4" spans="1:12" x14ac:dyDescent="0.25">
      <c r="F4" s="23"/>
    </row>
    <row r="6" spans="1:12" x14ac:dyDescent="0.25">
      <c r="A6" s="3" t="s">
        <v>2</v>
      </c>
      <c r="B6" s="4">
        <v>44652</v>
      </c>
      <c r="C6" s="90" t="str">
        <f>IF(OR(MONTH($B6)=4,MONTH($B6)=10),"","Month Error")</f>
        <v/>
      </c>
      <c r="D6" s="90" t="str">
        <f>IF(DAY(B6)=1,"","Day Error")</f>
        <v/>
      </c>
      <c r="H6" s="27"/>
      <c r="I6" t="s">
        <v>220</v>
      </c>
      <c r="J6" s="219" t="s">
        <v>369</v>
      </c>
      <c r="K6" t="s">
        <v>211</v>
      </c>
    </row>
    <row r="7" spans="1:12" ht="31.5" customHeight="1" x14ac:dyDescent="0.25">
      <c r="A7" s="42" t="s">
        <v>345</v>
      </c>
      <c r="B7" s="226" t="str">
        <f>IF(MONTH(B6)=10,"S2", "S1")</f>
        <v>S1</v>
      </c>
      <c r="I7" s="3" t="s">
        <v>348</v>
      </c>
      <c r="K7" s="361" t="s">
        <v>224</v>
      </c>
      <c r="L7" s="361"/>
    </row>
    <row r="9" spans="1:12" x14ac:dyDescent="0.25">
      <c r="A9" s="9" t="s">
        <v>189</v>
      </c>
      <c r="B9" s="83">
        <v>0.05</v>
      </c>
      <c r="C9" s="9" t="s">
        <v>10</v>
      </c>
      <c r="D9" s="10"/>
      <c r="I9" t="s">
        <v>220</v>
      </c>
      <c r="J9" s="219" t="s">
        <v>369</v>
      </c>
      <c r="K9" t="s">
        <v>190</v>
      </c>
    </row>
    <row r="10" spans="1:12" x14ac:dyDescent="0.25">
      <c r="B10" s="11"/>
    </row>
    <row r="11" spans="1:12" x14ac:dyDescent="0.25">
      <c r="A11" s="5" t="s">
        <v>11</v>
      </c>
      <c r="B11" s="99" t="s">
        <v>242</v>
      </c>
      <c r="C11" s="99" t="s">
        <v>217</v>
      </c>
      <c r="D11" s="99" t="s">
        <v>243</v>
      </c>
      <c r="E11" s="99" t="s">
        <v>218</v>
      </c>
      <c r="F11" s="99" t="s">
        <v>244</v>
      </c>
      <c r="G11" s="99" t="s">
        <v>219</v>
      </c>
      <c r="H11" s="6"/>
      <c r="I11" s="6"/>
    </row>
    <row r="12" spans="1:12" x14ac:dyDescent="0.25">
      <c r="A12" s="314" t="str">
        <f>"CSWNA Eff -"&amp;TEXT(EDATE($B$6,-12),"MM/DD/YYYY")</f>
        <v>CSWNA Eff -04/01/2021</v>
      </c>
      <c r="B12" s="315">
        <v>133303</v>
      </c>
      <c r="C12" s="315">
        <v>15372</v>
      </c>
      <c r="D12" s="315">
        <v>26501</v>
      </c>
      <c r="E12" s="315">
        <v>3827</v>
      </c>
      <c r="F12" s="315">
        <v>193522</v>
      </c>
      <c r="G12" s="315">
        <v>1700</v>
      </c>
      <c r="H12" s="27"/>
      <c r="I12" s="314" t="s">
        <v>501</v>
      </c>
      <c r="J12" s="259" t="s">
        <v>369</v>
      </c>
      <c r="K12" s="320" t="str">
        <f>"Source: Prior Year "&amp;TEXT(EDATE($B$6,-12),"MMM YYYY")&amp;" CSWNA Summary"</f>
        <v>Source: Prior Year Apr 2021 CSWNA Summary</v>
      </c>
    </row>
    <row r="13" spans="1:12" x14ac:dyDescent="0.25">
      <c r="A13" s="314" t="str">
        <f>"SRR Eff -"&amp;TEXT(EDATE($B$6,-12),"MM/DD/YYYY")</f>
        <v>SRR Eff -04/01/2021</v>
      </c>
      <c r="B13" s="316">
        <v>-4215</v>
      </c>
      <c r="C13" s="316">
        <v>-158</v>
      </c>
      <c r="D13" s="316">
        <v>4991</v>
      </c>
      <c r="E13" s="316">
        <v>-13</v>
      </c>
      <c r="F13" s="316">
        <v>-55</v>
      </c>
      <c r="G13" s="316">
        <v>-31</v>
      </c>
      <c r="H13" s="27"/>
      <c r="I13" s="314" t="s">
        <v>459</v>
      </c>
      <c r="J13" s="259" t="s">
        <v>369</v>
      </c>
      <c r="K13" s="320" t="str">
        <f>"Source: Prior Year "&amp;TEXT(EDATE($B$6,-12),"MMM YYYY")&amp;" SRR Summary"</f>
        <v>Source: Prior Year Apr 2021 SRR Summary</v>
      </c>
    </row>
    <row r="14" spans="1:12" ht="15.75" thickBot="1" x14ac:dyDescent="0.3">
      <c r="A14" s="2" t="s">
        <v>14</v>
      </c>
      <c r="B14" s="145">
        <f t="shared" ref="B14:G14" si="0">SUM(B12:B13)</f>
        <v>129088</v>
      </c>
      <c r="C14" s="145">
        <f t="shared" si="0"/>
        <v>15214</v>
      </c>
      <c r="D14" s="145">
        <f t="shared" si="0"/>
        <v>31492</v>
      </c>
      <c r="E14" s="145">
        <f t="shared" si="0"/>
        <v>3814</v>
      </c>
      <c r="F14" s="145">
        <f t="shared" si="0"/>
        <v>193467</v>
      </c>
      <c r="G14" s="145">
        <f t="shared" si="0"/>
        <v>1669</v>
      </c>
      <c r="H14" s="27"/>
    </row>
    <row r="15" spans="1:12" ht="15.75" thickTop="1" x14ac:dyDescent="0.25">
      <c r="B15" s="11"/>
    </row>
    <row r="16" spans="1:12" x14ac:dyDescent="0.25">
      <c r="A16" s="5" t="s">
        <v>15</v>
      </c>
      <c r="B16" s="6"/>
      <c r="C16" s="6"/>
      <c r="D16" s="6"/>
      <c r="E16" s="6"/>
      <c r="F16" s="7"/>
      <c r="G16" s="6"/>
      <c r="H16" s="6"/>
      <c r="I16" s="6"/>
    </row>
    <row r="17" spans="1:14" x14ac:dyDescent="0.25">
      <c r="A17" t="str">
        <f>"CSWNA Eff -"&amp;TEXT(EDATE($B$6,-12),"MM/DD/YYYY")</f>
        <v>CSWNA Eff -04/01/2021</v>
      </c>
      <c r="B17" s="149">
        <f>VLOOKUP(EDATE($B$6,-12),'Prior Filing Tariff Rates'!$K$12:$T$16,'Prior Filing Tariff Rates'!L$6,FALSE)</f>
        <v>1.208E-2</v>
      </c>
      <c r="C17" s="149">
        <f>VLOOKUP(EDATE($B$6,-12),'Prior Filing Tariff Rates'!$K$12:$T$16,'Prior Filing Tariff Rates'!Q$6,FALSE)</f>
        <v>4.8599999999999997E-3</v>
      </c>
      <c r="D17" s="149">
        <f>B17</f>
        <v>1.208E-2</v>
      </c>
      <c r="E17" s="149">
        <f>C17</f>
        <v>4.8599999999999997E-3</v>
      </c>
      <c r="F17" s="149">
        <f>VLOOKUP(EDATE($B$6,-12),'Prior Filing Tariff Rates'!$K$12:$T$16,'Prior Filing Tariff Rates'!N$6,FALSE)</f>
        <v>1.265E-2</v>
      </c>
      <c r="G17" s="149">
        <f>VLOOKUP(EDATE($B$6,-12),'Prior Filing Tariff Rates'!$K$12:$T$16,'Prior Filing Tariff Rates'!S$6,FALSE)</f>
        <v>4.3499999999999997E-3</v>
      </c>
      <c r="H17" s="27"/>
      <c r="I17" t="s">
        <v>281</v>
      </c>
      <c r="J17" s="259" t="s">
        <v>369</v>
      </c>
      <c r="K17" t="s">
        <v>190</v>
      </c>
    </row>
    <row r="18" spans="1:14" x14ac:dyDescent="0.25">
      <c r="A18" t="str">
        <f>"SRR Eff -"&amp;TEXT(EDATE($B$6,-12),"MM/DD/YYYY")</f>
        <v>SRR Eff -04/01/2021</v>
      </c>
      <c r="B18" s="149">
        <f>VLOOKUP(EDATE($B$6,-12),'Prior Filing Tariff Rates'!$K$12:$T$16,'Prior Filing Tariff Rates'!M$6,FALSE)</f>
        <v>-2E-3</v>
      </c>
      <c r="C18" s="149">
        <f>VLOOKUP(EDATE($B$6,-12),'Prior Filing Tariff Rates'!$K$12:$T$16,'Prior Filing Tariff Rates'!R$6,FALSE)</f>
        <v>-1.4999999999999999E-4</v>
      </c>
      <c r="D18" s="149">
        <f>B18</f>
        <v>-2E-3</v>
      </c>
      <c r="E18" s="149">
        <f>C18</f>
        <v>-1.4999999999999999E-4</v>
      </c>
      <c r="F18" s="149">
        <f>VLOOKUP(EDATE($B$6,-12),'Prior Filing Tariff Rates'!$K$12:$T$16,'Prior Filing Tariff Rates'!O$6,FALSE)</f>
        <v>-6.0000000000000002E-5</v>
      </c>
      <c r="G18" s="149">
        <f>VLOOKUP(EDATE($B$6,-12),'Prior Filing Tariff Rates'!$K$12:$T$16,'Prior Filing Tariff Rates'!T$6,FALSE)</f>
        <v>-3.8999999999999999E-4</v>
      </c>
      <c r="H18" s="27"/>
      <c r="I18" t="s">
        <v>281</v>
      </c>
      <c r="J18" s="259" t="s">
        <v>369</v>
      </c>
      <c r="K18" t="s">
        <v>190</v>
      </c>
    </row>
    <row r="19" spans="1:14" x14ac:dyDescent="0.25">
      <c r="A19" s="2" t="s">
        <v>16</v>
      </c>
      <c r="B19" s="12">
        <f t="shared" ref="B19:G19" si="1">SUM(B17:B18)</f>
        <v>1.008E-2</v>
      </c>
      <c r="C19" s="12">
        <f t="shared" si="1"/>
        <v>4.7099999999999998E-3</v>
      </c>
      <c r="D19" s="12">
        <f t="shared" si="1"/>
        <v>1.008E-2</v>
      </c>
      <c r="E19" s="12">
        <f t="shared" si="1"/>
        <v>4.7099999999999998E-3</v>
      </c>
      <c r="F19" s="12">
        <f t="shared" si="1"/>
        <v>1.259E-2</v>
      </c>
      <c r="G19" s="12">
        <f t="shared" si="1"/>
        <v>3.96E-3</v>
      </c>
      <c r="H19" s="27"/>
    </row>
    <row r="20" spans="1:14" x14ac:dyDescent="0.25">
      <c r="B20" s="11"/>
    </row>
    <row r="21" spans="1:14" x14ac:dyDescent="0.25">
      <c r="A21" s="246" t="str">
        <f>"SRR Excess Rate Eff -"&amp;TEXT(EDATE($B$6,-12),"MM/DD/YYYY")</f>
        <v>SRR Excess Rate Eff -04/01/2021</v>
      </c>
      <c r="B21" s="247">
        <v>0</v>
      </c>
      <c r="C21" s="247">
        <v>0</v>
      </c>
      <c r="D21" s="247">
        <v>0</v>
      </c>
      <c r="E21" s="247">
        <v>0</v>
      </c>
      <c r="F21" s="247">
        <v>0</v>
      </c>
      <c r="G21" s="247">
        <v>0</v>
      </c>
      <c r="H21" s="246"/>
      <c r="I21" s="246" t="s">
        <v>371</v>
      </c>
      <c r="J21" s="248"/>
      <c r="K21" s="246" t="s">
        <v>370</v>
      </c>
      <c r="L21" s="246"/>
      <c r="M21" s="246" t="s">
        <v>410</v>
      </c>
      <c r="N21" s="246"/>
    </row>
    <row r="22" spans="1:14" x14ac:dyDescent="0.25">
      <c r="B22" s="11"/>
    </row>
    <row r="23" spans="1:14" s="183" customFormat="1" x14ac:dyDescent="0.25">
      <c r="A23" s="245" t="s">
        <v>17</v>
      </c>
      <c r="B23" s="241"/>
      <c r="C23" s="241"/>
      <c r="D23" s="241"/>
      <c r="E23" s="241"/>
      <c r="F23" s="242"/>
      <c r="G23" s="241"/>
      <c r="H23" s="241"/>
      <c r="I23" s="241"/>
      <c r="J23" s="243"/>
    </row>
    <row r="24" spans="1:14" s="183" customFormat="1" x14ac:dyDescent="0.25">
      <c r="A24" s="183" t="str">
        <f>"CSWNA Eff -"&amp;TEXT(EDATE($B$6,-24),"MM/DD/YYYY")</f>
        <v>CSWNA Eff -04/01/2020</v>
      </c>
      <c r="B24" s="149">
        <f>VLOOKUP(EDATE($B$6,-24),'Prior Filing Tariff Rates'!$K$12:$T$16,'Prior Filing Tariff Rates'!L$6,FALSE)</f>
        <v>1.8530000000000001E-2</v>
      </c>
      <c r="C24" s="149">
        <f>VLOOKUP(EDATE($B$6,-24),'Prior Filing Tariff Rates'!$K$12:$T$16,'Prior Filing Tariff Rates'!Q$6,FALSE)</f>
        <v>7.7999999999999996E-3</v>
      </c>
      <c r="D24" s="149">
        <f>B24</f>
        <v>1.8530000000000001E-2</v>
      </c>
      <c r="E24" s="149">
        <f>C24</f>
        <v>7.7999999999999996E-3</v>
      </c>
      <c r="F24" s="149">
        <f>VLOOKUP(EDATE($B$6,-24),'Prior Filing Tariff Rates'!$K$12:$T$16,'Prior Filing Tariff Rates'!N$6,FALSE)</f>
        <v>1.7559999999999999E-2</v>
      </c>
      <c r="G24" s="149">
        <f>VLOOKUP(EDATE($B$6,-24),'Prior Filing Tariff Rates'!$K$12:$T$16,'Prior Filing Tariff Rates'!S$6,FALSE)</f>
        <v>5.9800000000000001E-3</v>
      </c>
      <c r="I24" s="183" t="s">
        <v>281</v>
      </c>
      <c r="J24" s="243"/>
      <c r="K24" s="183" t="s">
        <v>190</v>
      </c>
    </row>
    <row r="25" spans="1:14" s="183" customFormat="1" x14ac:dyDescent="0.25">
      <c r="A25" s="183" t="str">
        <f>"SRR Eff -"&amp;TEXT(EDATE($B$6,-24),"MM/DD/YYYY")</f>
        <v>SRR Eff -04/01/2020</v>
      </c>
      <c r="B25" s="149">
        <f>VLOOKUP(EDATE($B$6,-24),'Prior Filing Tariff Rates'!$K$12:$T$16,'Prior Filing Tariff Rates'!M$6,FALSE)</f>
        <v>-1.8400000000000001E-3</v>
      </c>
      <c r="C25" s="149">
        <f>VLOOKUP(EDATE($B$6,-24),'Prior Filing Tariff Rates'!$K$12:$T$16,'Prior Filing Tariff Rates'!R$6,FALSE)</f>
        <v>4.8999999999999998E-4</v>
      </c>
      <c r="D25" s="149">
        <f>B25</f>
        <v>-1.8400000000000001E-3</v>
      </c>
      <c r="E25" s="149">
        <f>C25</f>
        <v>4.8999999999999998E-4</v>
      </c>
      <c r="F25" s="149">
        <f>VLOOKUP(EDATE($B$6,-24),'Prior Filing Tariff Rates'!$K$12:$T$16,'Prior Filing Tariff Rates'!O$6,FALSE)</f>
        <v>6.0000000000000002E-5</v>
      </c>
      <c r="G25" s="149">
        <f>VLOOKUP(EDATE($B$6,-24),'Prior Filing Tariff Rates'!$K$12:$T$16,'Prior Filing Tariff Rates'!T$6,FALSE)</f>
        <v>6.9999999999999994E-5</v>
      </c>
      <c r="I25" s="183" t="s">
        <v>281</v>
      </c>
      <c r="J25" s="243"/>
      <c r="K25" s="183" t="s">
        <v>190</v>
      </c>
    </row>
    <row r="26" spans="1:14" s="183" customFormat="1" x14ac:dyDescent="0.25">
      <c r="A26" s="243" t="s">
        <v>16</v>
      </c>
      <c r="B26" s="244">
        <f t="shared" ref="B26:G26" si="2">SUM(B24:B25)</f>
        <v>1.669E-2</v>
      </c>
      <c r="C26" s="244">
        <f t="shared" si="2"/>
        <v>8.2899999999999988E-3</v>
      </c>
      <c r="D26" s="244">
        <f t="shared" si="2"/>
        <v>1.669E-2</v>
      </c>
      <c r="E26" s="244">
        <f t="shared" si="2"/>
        <v>8.2899999999999988E-3</v>
      </c>
      <c r="F26" s="244">
        <f t="shared" si="2"/>
        <v>1.762E-2</v>
      </c>
      <c r="G26" s="244">
        <f t="shared" si="2"/>
        <v>6.0499999999999998E-3</v>
      </c>
      <c r="J26" s="243"/>
    </row>
    <row r="27" spans="1:14" x14ac:dyDescent="0.25">
      <c r="A27" s="125"/>
      <c r="B27" s="147"/>
      <c r="C27" s="147"/>
      <c r="D27" s="147"/>
      <c r="E27" s="147"/>
      <c r="F27" s="147"/>
      <c r="G27" s="147"/>
    </row>
    <row r="28" spans="1:14" x14ac:dyDescent="0.25">
      <c r="A28" s="368" t="s">
        <v>298</v>
      </c>
      <c r="B28" s="147"/>
      <c r="C28" s="147"/>
      <c r="D28" s="147"/>
      <c r="E28" s="147"/>
      <c r="F28" s="147"/>
      <c r="G28" s="147"/>
    </row>
    <row r="29" spans="1:14" x14ac:dyDescent="0.25">
      <c r="A29" s="368"/>
      <c r="B29" s="181">
        <v>0</v>
      </c>
      <c r="C29" s="181">
        <v>0</v>
      </c>
      <c r="D29" s="181">
        <v>0</v>
      </c>
      <c r="E29" s="181">
        <v>0</v>
      </c>
      <c r="F29" s="181">
        <v>0</v>
      </c>
      <c r="G29" s="181">
        <v>0</v>
      </c>
      <c r="J29" s="219" t="s">
        <v>369</v>
      </c>
      <c r="K29" t="s">
        <v>372</v>
      </c>
    </row>
    <row r="30" spans="1:14" x14ac:dyDescent="0.25">
      <c r="A30" s="163"/>
      <c r="B30" s="147"/>
      <c r="C30" s="147"/>
      <c r="D30" s="147"/>
      <c r="E30" s="147"/>
      <c r="F30" s="147"/>
      <c r="G30" s="147"/>
    </row>
    <row r="31" spans="1:14" s="183" customFormat="1" x14ac:dyDescent="0.25">
      <c r="A31" s="300" t="s">
        <v>18</v>
      </c>
      <c r="B31" s="306"/>
      <c r="C31" s="306"/>
      <c r="D31" s="306"/>
      <c r="E31" s="306"/>
      <c r="F31" s="306"/>
      <c r="G31" s="306"/>
      <c r="J31" s="243"/>
    </row>
    <row r="32" spans="1:14" s="183" customFormat="1" x14ac:dyDescent="0.25">
      <c r="A32" s="301" t="s">
        <v>283</v>
      </c>
      <c r="J32" s="243"/>
    </row>
    <row r="33" spans="1:13" s="183" customFormat="1" ht="15" customHeight="1" x14ac:dyDescent="0.25">
      <c r="A33" s="302" t="str">
        <f>TEXT(EDATE($B$6,-15),"MMMM YYYY")</f>
        <v>January 2021</v>
      </c>
      <c r="B33" s="303">
        <v>2516391</v>
      </c>
      <c r="C33" s="303">
        <v>850475.58226562908</v>
      </c>
      <c r="D33" s="303">
        <v>487541</v>
      </c>
      <c r="E33" s="303">
        <v>174753</v>
      </c>
      <c r="F33" s="303">
        <v>3437383</v>
      </c>
      <c r="G33" s="303">
        <v>1047912.4209439874</v>
      </c>
      <c r="H33" s="303"/>
      <c r="I33" s="183" t="s">
        <v>220</v>
      </c>
      <c r="J33" s="243" t="s">
        <v>369</v>
      </c>
      <c r="K33" s="183" t="s">
        <v>443</v>
      </c>
      <c r="L33" s="304"/>
      <c r="M33" s="304"/>
    </row>
    <row r="34" spans="1:13" s="183" customFormat="1" x14ac:dyDescent="0.25">
      <c r="A34" s="302" t="str">
        <f>TEXT(EDATE(A33,1),"MMMM YYYY")</f>
        <v>February 2021</v>
      </c>
      <c r="B34" s="303">
        <v>2135402</v>
      </c>
      <c r="C34" s="303">
        <v>699765.88370441459</v>
      </c>
      <c r="D34" s="303">
        <v>410704</v>
      </c>
      <c r="E34" s="303">
        <v>151587</v>
      </c>
      <c r="F34" s="303">
        <v>2885041</v>
      </c>
      <c r="G34" s="303">
        <v>847923.31042666035</v>
      </c>
      <c r="H34" s="303"/>
      <c r="I34" s="183" t="s">
        <v>220</v>
      </c>
      <c r="J34" s="243" t="s">
        <v>369</v>
      </c>
      <c r="K34" s="183" t="s">
        <v>443</v>
      </c>
      <c r="L34" s="304"/>
      <c r="M34" s="304"/>
    </row>
    <row r="35" spans="1:13" s="183" customFormat="1" x14ac:dyDescent="0.25">
      <c r="A35" s="302" t="str">
        <f>TEXT(EDATE(A34,1),"MMMM YYYY")</f>
        <v>March 2021</v>
      </c>
      <c r="B35" s="303">
        <v>1607542</v>
      </c>
      <c r="C35" s="303">
        <v>514162.20570066321</v>
      </c>
      <c r="D35" s="303">
        <v>325270</v>
      </c>
      <c r="E35" s="303">
        <v>114780</v>
      </c>
      <c r="F35" s="303">
        <v>2268398</v>
      </c>
      <c r="G35" s="303">
        <v>632053.14049915038</v>
      </c>
      <c r="H35" s="303"/>
      <c r="I35" s="183" t="s">
        <v>220</v>
      </c>
      <c r="J35" s="243" t="s">
        <v>369</v>
      </c>
      <c r="K35" s="183" t="s">
        <v>443</v>
      </c>
      <c r="L35" s="304"/>
      <c r="M35" s="304"/>
    </row>
    <row r="36" spans="1:13" s="183" customFormat="1" x14ac:dyDescent="0.25">
      <c r="A36" s="302"/>
      <c r="B36" s="77"/>
      <c r="C36" s="77"/>
      <c r="D36" s="77"/>
      <c r="E36" s="77"/>
      <c r="F36" s="77"/>
      <c r="G36" s="77"/>
      <c r="H36" s="303"/>
      <c r="J36" s="243"/>
      <c r="K36" s="305" t="s">
        <v>446</v>
      </c>
      <c r="L36" s="304"/>
      <c r="M36" s="304"/>
    </row>
    <row r="37" spans="1:13" s="183" customFormat="1" x14ac:dyDescent="0.25">
      <c r="A37" s="302"/>
      <c r="B37" s="77"/>
      <c r="C37" s="77"/>
      <c r="D37" s="77"/>
      <c r="E37" s="77"/>
      <c r="F37" s="77"/>
      <c r="G37" s="77"/>
      <c r="H37" s="303"/>
      <c r="J37" s="243"/>
      <c r="K37" s="305" t="s">
        <v>447</v>
      </c>
      <c r="L37" s="304"/>
      <c r="M37" s="304"/>
    </row>
    <row r="38" spans="1:13" s="183" customFormat="1" x14ac:dyDescent="0.25">
      <c r="A38" s="302"/>
      <c r="B38" s="77"/>
      <c r="C38" s="77"/>
      <c r="D38" s="77"/>
      <c r="E38" s="77"/>
      <c r="F38" s="77"/>
      <c r="G38" s="77"/>
      <c r="H38" s="303"/>
      <c r="J38" s="243"/>
      <c r="K38" s="305" t="s">
        <v>445</v>
      </c>
      <c r="L38" s="304"/>
      <c r="M38" s="304"/>
    </row>
    <row r="39" spans="1:13" x14ac:dyDescent="0.25">
      <c r="B39" s="77"/>
      <c r="C39" s="77"/>
      <c r="D39" s="77"/>
      <c r="E39" s="77"/>
      <c r="F39" s="77"/>
      <c r="G39" s="77"/>
    </row>
    <row r="40" spans="1:13" x14ac:dyDescent="0.25">
      <c r="A40" s="148" t="s">
        <v>284</v>
      </c>
      <c r="B40" s="78"/>
      <c r="C40" s="151"/>
      <c r="D40" s="78"/>
      <c r="E40" s="78"/>
      <c r="F40" s="78"/>
      <c r="G40" s="78"/>
    </row>
    <row r="41" spans="1:13" x14ac:dyDescent="0.25">
      <c r="A41" s="150" t="str">
        <f>TEXT(EDATE($B$6,-3),"MMMM YYYY")</f>
        <v>January 2022</v>
      </c>
      <c r="B41" s="151">
        <f>VLOOKUP(TEXT(EDATE($B$6,-3),"MMM"),'NEMO Feeder RES'!$A$7:$D$18,4,FALSE)</f>
        <v>2516391</v>
      </c>
      <c r="C41" s="151">
        <f>VLOOKUP(TEXT(EDATE($B$6,-3),"MMM"),'NEMO Feeder SGS'!$A$7:$D$18,4,FALSE)+VLOOKUP(TEXT(EDATE($B$6,-3),"MMM"),'NEMO Feeder SGS'!$A$28:$D$39,4,FALSE)</f>
        <v>850475.58226562908</v>
      </c>
      <c r="D41" s="151">
        <f>VLOOKUP(TEXT(EDATE($B$6,-3),"MMM"),'WEMO Feeder RES'!$A$7:$D$18,4,FALSE)</f>
        <v>487541</v>
      </c>
      <c r="E41" s="151">
        <f>VLOOKUP(TEXT(EDATE($B$6,-3),"MMM"),'WEMO Feeder SGS'!$A$7:$D$18,4,FALSE)</f>
        <v>174753</v>
      </c>
      <c r="F41" s="151">
        <f>VLOOKUP(TEXT(EDATE($B$6,-3),"MMM"),'SEMO Feeder RES'!$A$7:$D$18,4,FALSE)</f>
        <v>3437383</v>
      </c>
      <c r="G41" s="151">
        <f>VLOOKUP(TEXT(EDATE($B$6,-3),"MMM"),'SEMO Feeder SGS'!$A$7:$D$18,4,FALSE)+VLOOKUP(TEXT(EDATE($B$6,-3),"MMM"),'SEMO Feeder SGS'!$A$28:$D$39,4,FALSE)</f>
        <v>1047912.4209439874</v>
      </c>
      <c r="H41" s="14"/>
      <c r="I41" t="s">
        <v>282</v>
      </c>
      <c r="K41" s="360" t="s">
        <v>444</v>
      </c>
      <c r="L41" s="360"/>
      <c r="M41" s="360"/>
    </row>
    <row r="42" spans="1:13" x14ac:dyDescent="0.25">
      <c r="A42" s="150" t="str">
        <f>TEXT(EDATE(A41,1),"MMMM YYYY")</f>
        <v>February 2022</v>
      </c>
      <c r="B42" s="151">
        <f>VLOOKUP(TEXT(EDATE($B$6,-2),"MMM"),'NEMO Feeder RES'!$A$7:$D$18,4,FALSE)</f>
        <v>2135402</v>
      </c>
      <c r="C42" s="151">
        <f>VLOOKUP(TEXT(EDATE($B$6,-2),"MMM"),'NEMO Feeder SGS'!$A$7:$D$18,4,FALSE)+VLOOKUP(TEXT(EDATE($B$6,-2),"MMM"),'NEMO Feeder SGS'!$A$28:$D$39,4,FALSE)</f>
        <v>699765.88370441459</v>
      </c>
      <c r="D42" s="151">
        <f>VLOOKUP(TEXT(EDATE($B$6,-2),"MMM"),'WEMO Feeder RES'!$A$7:$D$18,4,FALSE)</f>
        <v>410704</v>
      </c>
      <c r="E42" s="151">
        <f>VLOOKUP(TEXT(EDATE($B$6,-2),"MMM"),'WEMO Feeder SGS'!$A$7:$D$18,4,FALSE)</f>
        <v>151587</v>
      </c>
      <c r="F42" s="151">
        <f>VLOOKUP(TEXT(EDATE($B$6,-2),"MMM"),'SEMO Feeder RES'!$A$7:$D$18,4,FALSE)</f>
        <v>2885041</v>
      </c>
      <c r="G42" s="151">
        <f>VLOOKUP(TEXT(EDATE($B$6,-2),"MMM"),'SEMO Feeder SGS'!$A$7:$D$18,4,FALSE)+VLOOKUP(TEXT(EDATE($B$6,-2),"MMM"),'SEMO Feeder SGS'!$A$28:$D$39,4,FALSE)</f>
        <v>847923.31042666035</v>
      </c>
      <c r="H42" s="14"/>
      <c r="I42" t="s">
        <v>282</v>
      </c>
      <c r="K42" s="360"/>
      <c r="L42" s="360"/>
      <c r="M42" s="360"/>
    </row>
    <row r="43" spans="1:13" x14ac:dyDescent="0.25">
      <c r="A43" s="150" t="str">
        <f>TEXT(EDATE(A42,1),"MMMM YYYY")</f>
        <v>March 2022</v>
      </c>
      <c r="B43" s="151">
        <f>VLOOKUP(TEXT(EDATE($B$6,-1),"MMM"),'NEMO Feeder RES'!$A$7:$D$18,4,FALSE)</f>
        <v>1607542</v>
      </c>
      <c r="C43" s="151">
        <f>VLOOKUP(TEXT(EDATE($B$6,-1),"MMM"),'NEMO Feeder SGS'!$A$7:$D$18,4,FALSE)+VLOOKUP(TEXT(EDATE($B$6,-1),"MMM"),'NEMO Feeder SGS'!$A$28:$D$39,4,FALSE)</f>
        <v>514162.20570066321</v>
      </c>
      <c r="D43" s="151">
        <f>VLOOKUP(TEXT(EDATE($B$6,-1),"MMM"),'WEMO Feeder RES'!$A$7:$D$18,4,FALSE)</f>
        <v>325270</v>
      </c>
      <c r="E43" s="151">
        <f>VLOOKUP(TEXT(EDATE($B$6,-1),"MMM"),'WEMO Feeder SGS'!$A$7:$D$18,4,FALSE)</f>
        <v>114780</v>
      </c>
      <c r="F43" s="151">
        <f>VLOOKUP(TEXT(EDATE($B$6,-1),"MMM"),'SEMO Feeder RES'!$A$7:$D$18,4,FALSE)</f>
        <v>2268398</v>
      </c>
      <c r="G43" s="151">
        <f>VLOOKUP(TEXT(EDATE($B$6,-1),"MMM"),'SEMO Feeder SGS'!$A$7:$D$18,4,FALSE)+VLOOKUP(TEXT(EDATE($B$6,-1),"MMM"),'SEMO Feeder SGS'!$A$28:$D$39,4,FALSE)</f>
        <v>632053.14049915038</v>
      </c>
      <c r="H43" s="14"/>
      <c r="I43" t="s">
        <v>282</v>
      </c>
      <c r="K43" s="360"/>
      <c r="L43" s="360"/>
      <c r="M43" s="360"/>
    </row>
    <row r="45" spans="1:13" x14ac:dyDescent="0.25">
      <c r="A45" s="13" t="s">
        <v>19</v>
      </c>
    </row>
    <row r="46" spans="1:13" ht="30" x14ac:dyDescent="0.25">
      <c r="B46" s="45" t="s">
        <v>216</v>
      </c>
      <c r="C46" s="15" t="s">
        <v>214</v>
      </c>
      <c r="D46" s="45" t="s">
        <v>215</v>
      </c>
    </row>
    <row r="47" spans="1:13" x14ac:dyDescent="0.25">
      <c r="B47" s="45" t="s">
        <v>104</v>
      </c>
      <c r="C47" s="82">
        <v>0.02</v>
      </c>
      <c r="D47" s="45" t="s">
        <v>104</v>
      </c>
      <c r="H47" s="27"/>
      <c r="I47" t="s">
        <v>220</v>
      </c>
      <c r="J47" s="219" t="s">
        <v>369</v>
      </c>
      <c r="K47" t="s">
        <v>213</v>
      </c>
    </row>
    <row r="48" spans="1:13" x14ac:dyDescent="0.25">
      <c r="A48" s="16">
        <f>EDATE($B$6,-12)</f>
        <v>44287</v>
      </c>
      <c r="B48" s="17">
        <v>3.2500000000000001E-2</v>
      </c>
      <c r="C48" s="18">
        <f>B48-$C$47</f>
        <v>1.2500000000000001E-2</v>
      </c>
      <c r="D48" s="19">
        <f>ROUND(C48/12,6)</f>
        <v>1.042E-3</v>
      </c>
      <c r="H48" s="27"/>
      <c r="I48" t="s">
        <v>220</v>
      </c>
      <c r="J48" s="219" t="s">
        <v>369</v>
      </c>
      <c r="K48" t="s">
        <v>212</v>
      </c>
    </row>
    <row r="49" spans="1:11" x14ac:dyDescent="0.25">
      <c r="A49" s="16">
        <f>EDATE(A48,1)</f>
        <v>44317</v>
      </c>
      <c r="B49" s="17">
        <v>3.2500000000000001E-2</v>
      </c>
      <c r="C49" s="18">
        <f t="shared" ref="C49:C59" si="3">B49-$C$47</f>
        <v>1.2500000000000001E-2</v>
      </c>
      <c r="D49" s="19">
        <f t="shared" ref="D49:D59" si="4">ROUND(C49/12,6)</f>
        <v>1.042E-3</v>
      </c>
      <c r="H49" s="27"/>
      <c r="I49" t="s">
        <v>220</v>
      </c>
      <c r="J49" s="219" t="s">
        <v>369</v>
      </c>
      <c r="K49" t="s">
        <v>212</v>
      </c>
    </row>
    <row r="50" spans="1:11" x14ac:dyDescent="0.25">
      <c r="A50" s="16">
        <f t="shared" ref="A50:A59" si="5">EDATE(A49,1)</f>
        <v>44348</v>
      </c>
      <c r="B50" s="17">
        <v>3.2500000000000001E-2</v>
      </c>
      <c r="C50" s="18">
        <f t="shared" si="3"/>
        <v>1.2500000000000001E-2</v>
      </c>
      <c r="D50" s="19">
        <f t="shared" si="4"/>
        <v>1.042E-3</v>
      </c>
      <c r="H50" s="27"/>
      <c r="I50" t="s">
        <v>220</v>
      </c>
      <c r="J50" s="219" t="s">
        <v>369</v>
      </c>
      <c r="K50" t="s">
        <v>212</v>
      </c>
    </row>
    <row r="51" spans="1:11" x14ac:dyDescent="0.25">
      <c r="A51" s="16">
        <f t="shared" si="5"/>
        <v>44378</v>
      </c>
      <c r="B51" s="17">
        <v>3.2500000000000001E-2</v>
      </c>
      <c r="C51" s="18">
        <f t="shared" si="3"/>
        <v>1.2500000000000001E-2</v>
      </c>
      <c r="D51" s="19">
        <f t="shared" si="4"/>
        <v>1.042E-3</v>
      </c>
      <c r="H51" s="27"/>
      <c r="I51" t="s">
        <v>220</v>
      </c>
      <c r="J51" s="219" t="s">
        <v>369</v>
      </c>
      <c r="K51" t="s">
        <v>212</v>
      </c>
    </row>
    <row r="52" spans="1:11" x14ac:dyDescent="0.25">
      <c r="A52" s="16">
        <f t="shared" si="5"/>
        <v>44409</v>
      </c>
      <c r="B52" s="17">
        <v>3.2500000000000001E-2</v>
      </c>
      <c r="C52" s="18">
        <f t="shared" si="3"/>
        <v>1.2500000000000001E-2</v>
      </c>
      <c r="D52" s="19">
        <f t="shared" si="4"/>
        <v>1.042E-3</v>
      </c>
      <c r="H52" s="27"/>
      <c r="I52" t="s">
        <v>220</v>
      </c>
      <c r="J52" s="219" t="s">
        <v>369</v>
      </c>
      <c r="K52" t="s">
        <v>212</v>
      </c>
    </row>
    <row r="53" spans="1:11" x14ac:dyDescent="0.25">
      <c r="A53" s="16">
        <f t="shared" si="5"/>
        <v>44440</v>
      </c>
      <c r="B53" s="17">
        <v>3.2500000000000001E-2</v>
      </c>
      <c r="C53" s="18">
        <f t="shared" si="3"/>
        <v>1.2500000000000001E-2</v>
      </c>
      <c r="D53" s="19">
        <f t="shared" si="4"/>
        <v>1.042E-3</v>
      </c>
      <c r="H53" s="27"/>
      <c r="I53" t="s">
        <v>220</v>
      </c>
      <c r="J53" s="219" t="s">
        <v>369</v>
      </c>
      <c r="K53" t="s">
        <v>212</v>
      </c>
    </row>
    <row r="54" spans="1:11" x14ac:dyDescent="0.25">
      <c r="A54" s="16">
        <f t="shared" si="5"/>
        <v>44470</v>
      </c>
      <c r="B54" s="17">
        <v>3.2500000000000001E-2</v>
      </c>
      <c r="C54" s="18">
        <f t="shared" si="3"/>
        <v>1.2500000000000001E-2</v>
      </c>
      <c r="D54" s="19">
        <f t="shared" si="4"/>
        <v>1.042E-3</v>
      </c>
      <c r="H54" s="27"/>
      <c r="I54" t="s">
        <v>220</v>
      </c>
      <c r="J54" s="219" t="s">
        <v>369</v>
      </c>
      <c r="K54" t="s">
        <v>212</v>
      </c>
    </row>
    <row r="55" spans="1:11" x14ac:dyDescent="0.25">
      <c r="A55" s="16">
        <f t="shared" si="5"/>
        <v>44501</v>
      </c>
      <c r="B55" s="17">
        <v>3.2500000000000001E-2</v>
      </c>
      <c r="C55" s="18">
        <f t="shared" si="3"/>
        <v>1.2500000000000001E-2</v>
      </c>
      <c r="D55" s="19">
        <f t="shared" si="4"/>
        <v>1.042E-3</v>
      </c>
      <c r="H55" s="27"/>
      <c r="I55" t="s">
        <v>220</v>
      </c>
      <c r="J55" s="219" t="s">
        <v>369</v>
      </c>
      <c r="K55" t="s">
        <v>212</v>
      </c>
    </row>
    <row r="56" spans="1:11" x14ac:dyDescent="0.25">
      <c r="A56" s="16">
        <f t="shared" si="5"/>
        <v>44531</v>
      </c>
      <c r="B56" s="17">
        <v>3.2500000000000001E-2</v>
      </c>
      <c r="C56" s="18">
        <f t="shared" si="3"/>
        <v>1.2500000000000001E-2</v>
      </c>
      <c r="D56" s="19">
        <f t="shared" si="4"/>
        <v>1.042E-3</v>
      </c>
      <c r="H56" s="27"/>
      <c r="I56" t="s">
        <v>220</v>
      </c>
      <c r="J56" s="219" t="s">
        <v>369</v>
      </c>
      <c r="K56" t="s">
        <v>212</v>
      </c>
    </row>
    <row r="57" spans="1:11" x14ac:dyDescent="0.25">
      <c r="A57" s="16">
        <f t="shared" si="5"/>
        <v>44562</v>
      </c>
      <c r="B57" s="17">
        <v>3.2500000000000001E-2</v>
      </c>
      <c r="C57" s="18">
        <f t="shared" si="3"/>
        <v>1.2500000000000001E-2</v>
      </c>
      <c r="D57" s="19">
        <f t="shared" si="4"/>
        <v>1.042E-3</v>
      </c>
      <c r="H57" s="27"/>
      <c r="I57" t="s">
        <v>220</v>
      </c>
      <c r="J57" s="219" t="s">
        <v>369</v>
      </c>
      <c r="K57" t="s">
        <v>212</v>
      </c>
    </row>
    <row r="58" spans="1:11" x14ac:dyDescent="0.25">
      <c r="A58" s="16">
        <f t="shared" si="5"/>
        <v>44593</v>
      </c>
      <c r="B58" s="17">
        <v>3.2500000000000001E-2</v>
      </c>
      <c r="C58" s="18">
        <f t="shared" si="3"/>
        <v>1.2500000000000001E-2</v>
      </c>
      <c r="D58" s="19">
        <f t="shared" si="4"/>
        <v>1.042E-3</v>
      </c>
      <c r="H58" s="27"/>
      <c r="I58" t="s">
        <v>220</v>
      </c>
      <c r="J58" s="219" t="s">
        <v>369</v>
      </c>
      <c r="K58" t="s">
        <v>212</v>
      </c>
    </row>
    <row r="59" spans="1:11" x14ac:dyDescent="0.25">
      <c r="A59" s="16">
        <f t="shared" si="5"/>
        <v>44621</v>
      </c>
      <c r="B59" s="17">
        <v>3.2500000000000001E-2</v>
      </c>
      <c r="C59" s="18">
        <f t="shared" si="3"/>
        <v>1.2500000000000001E-2</v>
      </c>
      <c r="D59" s="19">
        <f t="shared" si="4"/>
        <v>1.042E-3</v>
      </c>
      <c r="H59" s="27"/>
      <c r="I59" t="s">
        <v>220</v>
      </c>
      <c r="J59" s="219" t="s">
        <v>369</v>
      </c>
      <c r="K59" t="s">
        <v>212</v>
      </c>
    </row>
    <row r="60" spans="1:11" x14ac:dyDescent="0.25">
      <c r="A60" s="16"/>
    </row>
    <row r="61" spans="1:11" x14ac:dyDescent="0.25">
      <c r="A61" s="16"/>
    </row>
    <row r="62" spans="1:11" ht="18.75" x14ac:dyDescent="0.3">
      <c r="A62" s="362" t="s">
        <v>225</v>
      </c>
      <c r="B62" s="363"/>
      <c r="C62" s="363"/>
      <c r="D62" s="364"/>
    </row>
    <row r="63" spans="1:11" x14ac:dyDescent="0.25">
      <c r="A63" s="91" t="s">
        <v>226</v>
      </c>
      <c r="B63" s="92" t="s">
        <v>165</v>
      </c>
      <c r="C63" s="92" t="s">
        <v>227</v>
      </c>
      <c r="D63" s="365" t="s">
        <v>228</v>
      </c>
    </row>
    <row r="64" spans="1:11" x14ac:dyDescent="0.25">
      <c r="A64" s="93">
        <v>1</v>
      </c>
      <c r="B64" s="94" t="s">
        <v>229</v>
      </c>
      <c r="C64" s="94" t="s">
        <v>230</v>
      </c>
      <c r="D64" s="366"/>
    </row>
    <row r="65" spans="1:4" x14ac:dyDescent="0.25">
      <c r="A65" s="93">
        <v>2</v>
      </c>
      <c r="B65" s="94" t="s">
        <v>231</v>
      </c>
      <c r="C65" s="94" t="s">
        <v>230</v>
      </c>
      <c r="D65" s="366"/>
    </row>
    <row r="66" spans="1:4" x14ac:dyDescent="0.25">
      <c r="A66" s="93">
        <v>3</v>
      </c>
      <c r="B66" s="94" t="s">
        <v>232</v>
      </c>
      <c r="C66" s="94" t="s">
        <v>230</v>
      </c>
      <c r="D66" s="366"/>
    </row>
    <row r="67" spans="1:4" x14ac:dyDescent="0.25">
      <c r="A67" s="93">
        <v>4</v>
      </c>
      <c r="B67" s="94" t="s">
        <v>233</v>
      </c>
      <c r="C67" s="94" t="s">
        <v>230</v>
      </c>
      <c r="D67" s="366"/>
    </row>
    <row r="68" spans="1:4" x14ac:dyDescent="0.25">
      <c r="A68" s="93">
        <v>5</v>
      </c>
      <c r="B68" s="94" t="s">
        <v>3</v>
      </c>
      <c r="C68" s="94" t="s">
        <v>3</v>
      </c>
      <c r="D68" s="366"/>
    </row>
    <row r="69" spans="1:4" x14ac:dyDescent="0.25">
      <c r="A69" s="93">
        <v>6</v>
      </c>
      <c r="B69" s="94" t="s">
        <v>4</v>
      </c>
      <c r="C69" s="94" t="s">
        <v>4</v>
      </c>
      <c r="D69" s="366"/>
    </row>
    <row r="70" spans="1:4" x14ac:dyDescent="0.25">
      <c r="A70" s="93">
        <v>7</v>
      </c>
      <c r="B70" s="94" t="s">
        <v>5</v>
      </c>
      <c r="C70" s="94" t="s">
        <v>5</v>
      </c>
      <c r="D70" s="366"/>
    </row>
    <row r="71" spans="1:4" x14ac:dyDescent="0.25">
      <c r="A71" s="93">
        <v>8</v>
      </c>
      <c r="B71" s="94" t="s">
        <v>6</v>
      </c>
      <c r="C71" s="94" t="s">
        <v>6</v>
      </c>
      <c r="D71" s="366"/>
    </row>
    <row r="72" spans="1:4" x14ac:dyDescent="0.25">
      <c r="A72" s="93">
        <v>9</v>
      </c>
      <c r="B72" s="94" t="s">
        <v>7</v>
      </c>
      <c r="C72" s="94" t="s">
        <v>7</v>
      </c>
      <c r="D72" s="366"/>
    </row>
    <row r="73" spans="1:4" x14ac:dyDescent="0.25">
      <c r="A73" s="93">
        <v>10</v>
      </c>
      <c r="B73" s="94" t="s">
        <v>8</v>
      </c>
      <c r="C73" s="94" t="s">
        <v>8</v>
      </c>
      <c r="D73" s="366"/>
    </row>
    <row r="74" spans="1:4" x14ac:dyDescent="0.25">
      <c r="A74" s="93">
        <v>11</v>
      </c>
      <c r="B74" s="94" t="s">
        <v>234</v>
      </c>
      <c r="C74" s="94" t="s">
        <v>230</v>
      </c>
      <c r="D74" s="366"/>
    </row>
    <row r="75" spans="1:4" x14ac:dyDescent="0.25">
      <c r="A75" s="95">
        <v>12</v>
      </c>
      <c r="B75" s="60" t="s">
        <v>235</v>
      </c>
      <c r="C75" s="60" t="s">
        <v>230</v>
      </c>
      <c r="D75" s="367"/>
    </row>
  </sheetData>
  <mergeCells count="5">
    <mergeCell ref="K41:M43"/>
    <mergeCell ref="K7:L7"/>
    <mergeCell ref="A62:D62"/>
    <mergeCell ref="D63:D75"/>
    <mergeCell ref="A28:A29"/>
  </mergeCells>
  <pageMargins left="0.2" right="0.2" top="0.75" bottom="0.5" header="0.3" footer="0.3"/>
  <pageSetup scale="60" orientation="landscape" horizontalDpi="1200" verticalDpi="12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F22"/>
  <sheetViews>
    <sheetView topLeftCell="A6" workbookViewId="0">
      <selection activeCell="B15" sqref="B15"/>
    </sheetView>
  </sheetViews>
  <sheetFormatPr defaultRowHeight="15" x14ac:dyDescent="0.25"/>
  <cols>
    <col min="1" max="1" width="16.85546875" customWidth="1"/>
    <col min="2" max="2" width="10.85546875" customWidth="1"/>
    <col min="3" max="4" width="15.42578125" customWidth="1"/>
    <col min="5" max="5" width="11.42578125" customWidth="1"/>
    <col min="6" max="6" width="12.42578125" customWidth="1"/>
  </cols>
  <sheetData>
    <row r="1" spans="1:6" x14ac:dyDescent="0.25">
      <c r="A1" s="20" t="s">
        <v>223</v>
      </c>
    </row>
    <row r="2" spans="1:6" x14ac:dyDescent="0.25">
      <c r="A2" s="20" t="str">
        <f>YEAR(Input!B6)&amp;" Estimated Usage"</f>
        <v>2022 Estimated Usage</v>
      </c>
    </row>
    <row r="6" spans="1:6" ht="60" x14ac:dyDescent="0.25">
      <c r="A6" s="53" t="s">
        <v>165</v>
      </c>
      <c r="B6" s="54" t="s">
        <v>178</v>
      </c>
      <c r="C6" s="54" t="s">
        <v>179</v>
      </c>
      <c r="D6" s="54" t="s">
        <v>180</v>
      </c>
      <c r="E6" s="153" t="s">
        <v>181</v>
      </c>
      <c r="F6" s="153" t="s">
        <v>182</v>
      </c>
    </row>
    <row r="7" spans="1:6" x14ac:dyDescent="0.25">
      <c r="A7" t="s">
        <v>170</v>
      </c>
      <c r="B7" s="57">
        <v>3337.5</v>
      </c>
      <c r="C7" s="68">
        <v>146.07970534627208</v>
      </c>
      <c r="D7" s="57">
        <f>ROUND(B7*C7,0)</f>
        <v>487541</v>
      </c>
      <c r="E7" s="146">
        <v>0.19206000000000001</v>
      </c>
      <c r="F7" s="154">
        <v>94801.45447755215</v>
      </c>
    </row>
    <row r="8" spans="1:6" x14ac:dyDescent="0.25">
      <c r="A8" t="s">
        <v>171</v>
      </c>
      <c r="B8" s="57">
        <v>3337</v>
      </c>
      <c r="C8" s="69">
        <v>123.07577892458774</v>
      </c>
      <c r="D8" s="57">
        <f t="shared" ref="D8:D18" si="0">ROUND(B8*C8,0)</f>
        <v>410704</v>
      </c>
      <c r="E8" s="146">
        <v>0.19206000000000001</v>
      </c>
      <c r="F8" s="154">
        <v>78808.872290254571</v>
      </c>
    </row>
    <row r="9" spans="1:6" x14ac:dyDescent="0.25">
      <c r="A9" t="s">
        <v>172</v>
      </c>
      <c r="B9" s="57">
        <v>3342</v>
      </c>
      <c r="C9" s="69">
        <v>97.327798032602601</v>
      </c>
      <c r="D9" s="57">
        <f t="shared" si="0"/>
        <v>325270</v>
      </c>
      <c r="E9" s="146">
        <v>0.19206000000000001</v>
      </c>
      <c r="F9" s="154">
        <v>62359.103705512563</v>
      </c>
    </row>
    <row r="10" spans="1:6" x14ac:dyDescent="0.25">
      <c r="A10" t="s">
        <v>173</v>
      </c>
      <c r="B10" s="57">
        <v>3327</v>
      </c>
      <c r="C10" s="69">
        <v>58.856915890609116</v>
      </c>
      <c r="D10" s="57">
        <f t="shared" si="0"/>
        <v>195817</v>
      </c>
      <c r="E10" s="146">
        <v>0.19206000000000001</v>
      </c>
      <c r="F10" s="154">
        <v>37552.084881487186</v>
      </c>
    </row>
    <row r="11" spans="1:6" x14ac:dyDescent="0.25">
      <c r="A11" t="s">
        <v>3</v>
      </c>
      <c r="B11" s="57">
        <v>3295.5</v>
      </c>
      <c r="C11" s="69">
        <v>31.828622799896465</v>
      </c>
      <c r="D11" s="57">
        <f t="shared" si="0"/>
        <v>104891</v>
      </c>
      <c r="E11" s="146">
        <v>0.19206000000000001</v>
      </c>
      <c r="F11" s="154">
        <v>20124.013430969197</v>
      </c>
    </row>
    <row r="12" spans="1:6" x14ac:dyDescent="0.25">
      <c r="A12" t="s">
        <v>174</v>
      </c>
      <c r="B12" s="57">
        <v>3249.5</v>
      </c>
      <c r="C12" s="69">
        <v>11.156511148638026</v>
      </c>
      <c r="D12" s="57">
        <f t="shared" si="0"/>
        <v>36253</v>
      </c>
      <c r="E12" s="146">
        <v>0.19206000000000001</v>
      </c>
      <c r="F12" s="154">
        <v>6974.5520740801503</v>
      </c>
    </row>
    <row r="13" spans="1:6" x14ac:dyDescent="0.25">
      <c r="A13" t="s">
        <v>175</v>
      </c>
      <c r="B13" s="57">
        <v>3236</v>
      </c>
      <c r="C13" s="69">
        <v>9.4999070442247078</v>
      </c>
      <c r="D13" s="57">
        <f t="shared" si="0"/>
        <v>30742</v>
      </c>
      <c r="E13" s="146">
        <v>0.19206000000000001</v>
      </c>
      <c r="F13" s="154">
        <v>5913.3735081476179</v>
      </c>
    </row>
    <row r="14" spans="1:6" x14ac:dyDescent="0.25">
      <c r="A14" t="s">
        <v>176</v>
      </c>
      <c r="B14" s="57">
        <v>3204</v>
      </c>
      <c r="C14" s="69">
        <v>7.7180922700072614</v>
      </c>
      <c r="D14" s="57">
        <f t="shared" si="0"/>
        <v>24729</v>
      </c>
      <c r="E14" s="146">
        <v>0.19206000000000001</v>
      </c>
      <c r="F14" s="154">
        <v>4802.7712364634071</v>
      </c>
    </row>
    <row r="15" spans="1:6" x14ac:dyDescent="0.25">
      <c r="A15" t="s">
        <v>166</v>
      </c>
      <c r="B15" s="57">
        <v>3185</v>
      </c>
      <c r="C15" s="69">
        <v>11.282756463009656</v>
      </c>
      <c r="D15" s="57">
        <f t="shared" si="0"/>
        <v>35936</v>
      </c>
      <c r="E15" s="146">
        <v>0.19206000000000001</v>
      </c>
      <c r="F15" s="154">
        <v>6923.4570290826023</v>
      </c>
    </row>
    <row r="16" spans="1:6" x14ac:dyDescent="0.25">
      <c r="A16" t="s">
        <v>167</v>
      </c>
      <c r="B16" s="57">
        <v>3185.5</v>
      </c>
      <c r="C16" s="69">
        <v>16.40830337642387</v>
      </c>
      <c r="D16" s="57">
        <f t="shared" si="0"/>
        <v>52269</v>
      </c>
      <c r="E16" s="146">
        <v>0.19206000000000001</v>
      </c>
      <c r="F16" s="154">
        <v>10090.714746216052</v>
      </c>
    </row>
    <row r="17" spans="1:6" x14ac:dyDescent="0.25">
      <c r="A17" t="s">
        <v>168</v>
      </c>
      <c r="B17" s="57">
        <v>3234</v>
      </c>
      <c r="C17" s="69">
        <v>54.210861330981182</v>
      </c>
      <c r="D17" s="57">
        <f t="shared" si="0"/>
        <v>175318</v>
      </c>
      <c r="E17" s="146">
        <v>0.19206000000000001</v>
      </c>
      <c r="F17" s="154">
        <v>34035.971611009139</v>
      </c>
    </row>
    <row r="18" spans="1:6" x14ac:dyDescent="0.25">
      <c r="A18" t="s">
        <v>169</v>
      </c>
      <c r="B18" s="61">
        <v>3287.5</v>
      </c>
      <c r="C18" s="69">
        <v>76.574334393103967</v>
      </c>
      <c r="D18" s="57">
        <f t="shared" si="0"/>
        <v>251738</v>
      </c>
      <c r="E18" s="146">
        <v>0.19206000000000001</v>
      </c>
      <c r="F18" s="155">
        <v>48694.435522979446</v>
      </c>
    </row>
    <row r="19" spans="1:6" x14ac:dyDescent="0.25">
      <c r="A19" t="s">
        <v>183</v>
      </c>
      <c r="B19">
        <v>39376</v>
      </c>
      <c r="D19" s="160">
        <f>SUM(D7:D18)</f>
        <v>2131208</v>
      </c>
      <c r="E19" s="146"/>
      <c r="F19" s="146"/>
    </row>
    <row r="20" spans="1:6" ht="45" x14ac:dyDescent="0.25">
      <c r="A20" s="146" t="s">
        <v>184</v>
      </c>
      <c r="B20" s="146">
        <v>20</v>
      </c>
      <c r="C20" s="146"/>
      <c r="D20" s="146"/>
      <c r="E20" s="156" t="s">
        <v>185</v>
      </c>
      <c r="F20" s="157">
        <v>411080.80451375409</v>
      </c>
    </row>
    <row r="21" spans="1:6" ht="45" x14ac:dyDescent="0.25">
      <c r="A21" s="156" t="s">
        <v>186</v>
      </c>
      <c r="B21" s="154">
        <v>787520</v>
      </c>
      <c r="C21" s="146"/>
      <c r="D21" s="146"/>
      <c r="E21" s="158" t="s">
        <v>186</v>
      </c>
      <c r="F21" s="159">
        <v>787520</v>
      </c>
    </row>
    <row r="22" spans="1:6" ht="45" x14ac:dyDescent="0.25">
      <c r="A22" s="146"/>
      <c r="B22" s="146"/>
      <c r="C22" s="146"/>
      <c r="D22" s="146"/>
      <c r="E22" s="156" t="s">
        <v>187</v>
      </c>
      <c r="F22" s="157">
        <v>1198600.8045137541</v>
      </c>
    </row>
  </sheetData>
  <phoneticPr fontId="15" type="noConversion"/>
  <pageMargins left="0.7" right="0.7" top="0.75" bottom="0.75" header="0.3" footer="0.3"/>
  <pageSetup orientation="landscape"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F22"/>
  <sheetViews>
    <sheetView workbookViewId="0">
      <selection activeCell="H41" sqref="H41"/>
    </sheetView>
  </sheetViews>
  <sheetFormatPr defaultRowHeight="15" x14ac:dyDescent="0.25"/>
  <cols>
    <col min="1" max="1" width="16.85546875" customWidth="1"/>
    <col min="2" max="2" width="10.85546875" customWidth="1"/>
    <col min="3" max="4" width="15.42578125" customWidth="1"/>
    <col min="5" max="5" width="11.42578125" customWidth="1"/>
    <col min="6" max="6" width="12.42578125" customWidth="1"/>
  </cols>
  <sheetData>
    <row r="1" spans="1:6" x14ac:dyDescent="0.25">
      <c r="A1" s="20" t="s">
        <v>218</v>
      </c>
    </row>
    <row r="2" spans="1:6" x14ac:dyDescent="0.25">
      <c r="A2" s="20" t="str">
        <f>YEAR(Input!B6)&amp;" Estimated Usage"</f>
        <v>2022 Estimated Usage</v>
      </c>
    </row>
    <row r="5" spans="1:6" x14ac:dyDescent="0.25">
      <c r="A5" s="20" t="s">
        <v>177</v>
      </c>
    </row>
    <row r="6" spans="1:6" ht="60" x14ac:dyDescent="0.25">
      <c r="A6" s="53" t="s">
        <v>165</v>
      </c>
      <c r="B6" s="54" t="s">
        <v>178</v>
      </c>
      <c r="C6" s="54" t="s">
        <v>179</v>
      </c>
      <c r="D6" s="54" t="s">
        <v>180</v>
      </c>
      <c r="E6" s="153" t="s">
        <v>181</v>
      </c>
      <c r="F6" s="153" t="s">
        <v>182</v>
      </c>
    </row>
    <row r="7" spans="1:6" x14ac:dyDescent="0.25">
      <c r="A7" t="s">
        <v>170</v>
      </c>
      <c r="B7" s="57">
        <v>571</v>
      </c>
      <c r="C7" s="70">
        <v>306.04811426705947</v>
      </c>
      <c r="D7" s="57">
        <f>ROUND(B7*C7,0)</f>
        <v>174753</v>
      </c>
      <c r="E7" s="146">
        <v>6.9540000000000005E-2</v>
      </c>
      <c r="F7" s="154">
        <v>11450.031195978649</v>
      </c>
    </row>
    <row r="8" spans="1:6" x14ac:dyDescent="0.25">
      <c r="A8" t="s">
        <v>171</v>
      </c>
      <c r="B8" s="57">
        <v>571.5</v>
      </c>
      <c r="C8" s="71">
        <v>265.2444530099624</v>
      </c>
      <c r="D8" s="57">
        <f t="shared" ref="D8:D18" si="0">ROUND(B8*C8,0)</f>
        <v>151587</v>
      </c>
      <c r="E8" s="146">
        <v>6.9540000000000005E-2</v>
      </c>
      <c r="F8" s="154">
        <v>9941.9085023865919</v>
      </c>
    </row>
    <row r="9" spans="1:6" x14ac:dyDescent="0.25">
      <c r="A9" t="s">
        <v>172</v>
      </c>
      <c r="B9" s="57">
        <v>572.5</v>
      </c>
      <c r="C9" s="71">
        <v>200.48834025794966</v>
      </c>
      <c r="D9" s="57">
        <f t="shared" si="0"/>
        <v>114780</v>
      </c>
      <c r="E9" s="146">
        <v>6.9540000000000005E-2</v>
      </c>
      <c r="F9" s="154">
        <v>7500.7740396673471</v>
      </c>
    </row>
    <row r="10" spans="1:6" x14ac:dyDescent="0.25">
      <c r="A10" t="s">
        <v>173</v>
      </c>
      <c r="B10" s="57">
        <v>570.5</v>
      </c>
      <c r="C10" s="71">
        <v>111.09485427515115</v>
      </c>
      <c r="D10" s="57">
        <f t="shared" si="0"/>
        <v>63380</v>
      </c>
      <c r="E10" s="146">
        <v>6.9540000000000005E-2</v>
      </c>
      <c r="F10" s="154">
        <v>4117.7107766347081</v>
      </c>
    </row>
    <row r="11" spans="1:6" x14ac:dyDescent="0.25">
      <c r="A11" t="s">
        <v>3</v>
      </c>
      <c r="B11" s="57">
        <v>570</v>
      </c>
      <c r="C11" s="71">
        <v>54.394657386657343</v>
      </c>
      <c r="D11" s="57">
        <f t="shared" si="0"/>
        <v>31005</v>
      </c>
      <c r="E11" s="146">
        <v>6.9540000000000005E-2</v>
      </c>
      <c r="F11" s="154">
        <v>2012.3455805234566</v>
      </c>
    </row>
    <row r="12" spans="1:6" x14ac:dyDescent="0.25">
      <c r="A12" t="s">
        <v>174</v>
      </c>
      <c r="B12" s="57">
        <v>564.5</v>
      </c>
      <c r="C12" s="71">
        <v>23.796071491713761</v>
      </c>
      <c r="D12" s="57">
        <f t="shared" si="0"/>
        <v>13433</v>
      </c>
      <c r="E12" s="146">
        <v>6.9540000000000005E-2</v>
      </c>
      <c r="F12" s="154">
        <v>873.72321248983326</v>
      </c>
    </row>
    <row r="13" spans="1:6" x14ac:dyDescent="0.25">
      <c r="A13" t="s">
        <v>175</v>
      </c>
      <c r="B13" s="57">
        <v>561</v>
      </c>
      <c r="C13" s="71">
        <v>21.991484240400087</v>
      </c>
      <c r="D13" s="57">
        <f t="shared" si="0"/>
        <v>12337</v>
      </c>
      <c r="E13" s="146">
        <v>6.9540000000000005E-2</v>
      </c>
      <c r="F13" s="154">
        <v>801.34681457656916</v>
      </c>
    </row>
    <row r="14" spans="1:6" x14ac:dyDescent="0.25">
      <c r="A14" t="s">
        <v>176</v>
      </c>
      <c r="B14" s="57">
        <v>559.5</v>
      </c>
      <c r="C14" s="71">
        <v>18.660052113556979</v>
      </c>
      <c r="D14" s="57">
        <f t="shared" si="0"/>
        <v>10440</v>
      </c>
      <c r="E14" s="146">
        <v>6.9540000000000005E-2</v>
      </c>
      <c r="F14" s="154">
        <v>678.65527253984146</v>
      </c>
    </row>
    <row r="15" spans="1:6" x14ac:dyDescent="0.25">
      <c r="A15" t="s">
        <v>166</v>
      </c>
      <c r="B15" s="57">
        <v>557</v>
      </c>
      <c r="C15" s="71">
        <v>25.769442383939051</v>
      </c>
      <c r="D15" s="57">
        <f t="shared" si="0"/>
        <v>14354</v>
      </c>
      <c r="E15" s="146">
        <v>6.9540000000000005E-2</v>
      </c>
      <c r="F15" s="154">
        <v>930.05164513376417</v>
      </c>
    </row>
    <row r="16" spans="1:6" x14ac:dyDescent="0.25">
      <c r="A16" t="s">
        <v>167</v>
      </c>
      <c r="B16" s="57">
        <v>555</v>
      </c>
      <c r="C16" s="71">
        <v>33.561803233947998</v>
      </c>
      <c r="D16" s="57">
        <f t="shared" si="0"/>
        <v>18627</v>
      </c>
      <c r="E16" s="146">
        <v>6.9540000000000005E-2</v>
      </c>
      <c r="F16" s="154">
        <v>1211.2877665852582</v>
      </c>
    </row>
    <row r="17" spans="1:6" x14ac:dyDescent="0.25">
      <c r="A17" t="s">
        <v>168</v>
      </c>
      <c r="B17" s="57">
        <v>559</v>
      </c>
      <c r="C17" s="71">
        <v>96.727734326113804</v>
      </c>
      <c r="D17" s="57">
        <f t="shared" si="0"/>
        <v>54071</v>
      </c>
      <c r="E17" s="146">
        <v>6.9540000000000005E-2</v>
      </c>
      <c r="F17" s="154">
        <v>3531.3844886449265</v>
      </c>
    </row>
    <row r="18" spans="1:6" x14ac:dyDescent="0.25">
      <c r="A18" t="s">
        <v>169</v>
      </c>
      <c r="B18" s="61">
        <v>566</v>
      </c>
      <c r="C18" s="71">
        <v>153.12374557478142</v>
      </c>
      <c r="D18" s="57">
        <f t="shared" si="0"/>
        <v>86668</v>
      </c>
      <c r="E18" s="146">
        <v>6.9540000000000005E-2</v>
      </c>
      <c r="F18" s="155">
        <v>5654.2076169205293</v>
      </c>
    </row>
    <row r="19" spans="1:6" x14ac:dyDescent="0.25">
      <c r="A19" t="s">
        <v>183</v>
      </c>
      <c r="B19">
        <v>6349</v>
      </c>
      <c r="D19" s="160">
        <f>SUM(D7:D18)</f>
        <v>745435</v>
      </c>
      <c r="E19" s="146"/>
      <c r="F19" s="146"/>
    </row>
    <row r="20" spans="1:6" ht="45" x14ac:dyDescent="0.25">
      <c r="A20" s="146" t="s">
        <v>184</v>
      </c>
      <c r="B20" s="146">
        <v>23.8</v>
      </c>
      <c r="C20" s="146"/>
      <c r="D20" s="146"/>
      <c r="E20" s="156" t="s">
        <v>185</v>
      </c>
      <c r="F20" s="157">
        <v>48703.426912081479</v>
      </c>
    </row>
    <row r="21" spans="1:6" ht="45" x14ac:dyDescent="0.25">
      <c r="A21" s="156" t="s">
        <v>186</v>
      </c>
      <c r="B21" s="154">
        <v>151106.20000000001</v>
      </c>
      <c r="C21" s="146"/>
      <c r="D21" s="146"/>
      <c r="E21" s="158" t="s">
        <v>186</v>
      </c>
      <c r="F21" s="159">
        <v>151106.20000000001</v>
      </c>
    </row>
    <row r="22" spans="1:6" ht="45" x14ac:dyDescent="0.25">
      <c r="A22" s="146"/>
      <c r="B22" s="146"/>
      <c r="C22" s="146"/>
      <c r="D22" s="146"/>
      <c r="E22" s="156" t="s">
        <v>187</v>
      </c>
      <c r="F22" s="157">
        <v>199809.6269120815</v>
      </c>
    </row>
  </sheetData>
  <phoneticPr fontId="15" type="noConversion"/>
  <pageMargins left="0.7" right="0.7" top="0.75" bottom="0.75" header="0.3" footer="0.3"/>
  <pageSetup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F22"/>
  <sheetViews>
    <sheetView topLeftCell="A6" workbookViewId="0">
      <selection activeCell="H41" sqref="H41"/>
    </sheetView>
  </sheetViews>
  <sheetFormatPr defaultRowHeight="15" x14ac:dyDescent="0.25"/>
  <cols>
    <col min="1" max="1" width="16.85546875" customWidth="1"/>
    <col min="2" max="2" width="12.42578125" customWidth="1"/>
    <col min="3" max="4" width="15.42578125" customWidth="1"/>
    <col min="5" max="5" width="11.42578125" customWidth="1"/>
    <col min="6" max="6" width="12.42578125" customWidth="1"/>
  </cols>
  <sheetData>
    <row r="1" spans="1:6" x14ac:dyDescent="0.25">
      <c r="A1" s="20" t="s">
        <v>193</v>
      </c>
    </row>
    <row r="2" spans="1:6" x14ac:dyDescent="0.25">
      <c r="A2" s="20" t="str">
        <f>YEAR(Input!B6)&amp;" Estimated Usage"</f>
        <v>2022 Estimated Usage</v>
      </c>
    </row>
    <row r="6" spans="1:6" ht="60" x14ac:dyDescent="0.25">
      <c r="A6" s="20" t="s">
        <v>165</v>
      </c>
      <c r="B6" s="72" t="s">
        <v>178</v>
      </c>
      <c r="C6" s="72" t="s">
        <v>179</v>
      </c>
      <c r="D6" s="72" t="s">
        <v>180</v>
      </c>
      <c r="E6" s="162" t="s">
        <v>181</v>
      </c>
      <c r="F6" s="162" t="s">
        <v>182</v>
      </c>
    </row>
    <row r="7" spans="1:6" x14ac:dyDescent="0.25">
      <c r="A7" t="s">
        <v>170</v>
      </c>
      <c r="B7" s="57">
        <v>27825</v>
      </c>
      <c r="C7" s="73">
        <v>123.53577039059967</v>
      </c>
      <c r="D7" s="57">
        <f>ROUND(B7*C7,0)</f>
        <v>3437383</v>
      </c>
      <c r="E7" s="146">
        <v>0.1837</v>
      </c>
      <c r="F7" s="154">
        <v>631106.81958714535</v>
      </c>
    </row>
    <row r="8" spans="1:6" x14ac:dyDescent="0.25">
      <c r="A8" t="s">
        <v>171</v>
      </c>
      <c r="B8" s="57">
        <v>27806.5</v>
      </c>
      <c r="C8" s="74">
        <v>103.75418913357871</v>
      </c>
      <c r="D8" s="57">
        <f t="shared" ref="D8:D18" si="0">ROUND(B8*C8,0)</f>
        <v>2885041</v>
      </c>
      <c r="E8" s="146">
        <v>0.1837</v>
      </c>
      <c r="F8" s="154">
        <v>529457.86578328721</v>
      </c>
    </row>
    <row r="9" spans="1:6" x14ac:dyDescent="0.25">
      <c r="A9" t="s">
        <v>172</v>
      </c>
      <c r="B9" s="57">
        <v>27812</v>
      </c>
      <c r="C9" s="74">
        <v>81.561842735614221</v>
      </c>
      <c r="D9" s="57">
        <f t="shared" si="0"/>
        <v>2268398</v>
      </c>
      <c r="E9" s="146">
        <v>0.1837</v>
      </c>
      <c r="F9" s="154">
        <v>416315.15144565137</v>
      </c>
    </row>
    <row r="10" spans="1:6" x14ac:dyDescent="0.25">
      <c r="A10" t="s">
        <v>173</v>
      </c>
      <c r="B10" s="57">
        <v>27728</v>
      </c>
      <c r="C10" s="74">
        <v>49.212342090221661</v>
      </c>
      <c r="D10" s="57">
        <f t="shared" si="0"/>
        <v>1364560</v>
      </c>
      <c r="E10" s="146">
        <v>0.1837</v>
      </c>
      <c r="F10" s="154">
        <v>250579.23613302753</v>
      </c>
    </row>
    <row r="11" spans="1:6" x14ac:dyDescent="0.25">
      <c r="A11" t="s">
        <v>3</v>
      </c>
      <c r="B11" s="57">
        <v>27540.5</v>
      </c>
      <c r="C11" s="74">
        <v>25.099574557571497</v>
      </c>
      <c r="D11" s="57">
        <f t="shared" si="0"/>
        <v>691255</v>
      </c>
      <c r="E11" s="146">
        <v>0.1837</v>
      </c>
      <c r="F11" s="154">
        <v>127216.35782921837</v>
      </c>
    </row>
    <row r="12" spans="1:6" x14ac:dyDescent="0.25">
      <c r="A12" t="s">
        <v>174</v>
      </c>
      <c r="B12" s="57">
        <v>27306.5</v>
      </c>
      <c r="C12" s="74">
        <v>12.701835355285022</v>
      </c>
      <c r="D12" s="57">
        <f t="shared" si="0"/>
        <v>346843</v>
      </c>
      <c r="E12" s="146">
        <v>0.1837</v>
      </c>
      <c r="F12" s="154">
        <v>63842.164281548656</v>
      </c>
    </row>
    <row r="13" spans="1:6" x14ac:dyDescent="0.25">
      <c r="A13" t="s">
        <v>175</v>
      </c>
      <c r="B13" s="57">
        <v>27084</v>
      </c>
      <c r="C13" s="74">
        <v>9.9085056933269637</v>
      </c>
      <c r="D13" s="57">
        <f t="shared" si="0"/>
        <v>268362</v>
      </c>
      <c r="E13" s="146">
        <v>0.1837</v>
      </c>
      <c r="F13" s="154">
        <v>49474.652230083819</v>
      </c>
    </row>
    <row r="14" spans="1:6" x14ac:dyDescent="0.25">
      <c r="A14" t="s">
        <v>176</v>
      </c>
      <c r="B14" s="57">
        <v>26964</v>
      </c>
      <c r="C14" s="74">
        <v>9.378385045284519</v>
      </c>
      <c r="D14" s="57">
        <f t="shared" si="0"/>
        <v>252879</v>
      </c>
      <c r="E14" s="146">
        <v>0.1837</v>
      </c>
      <c r="F14" s="154">
        <v>46708.806631382387</v>
      </c>
    </row>
    <row r="15" spans="1:6" x14ac:dyDescent="0.25">
      <c r="A15" t="s">
        <v>166</v>
      </c>
      <c r="B15" s="57">
        <v>26896.5</v>
      </c>
      <c r="C15" s="74">
        <v>12.010212609004119</v>
      </c>
      <c r="D15" s="57">
        <f t="shared" si="0"/>
        <v>323033</v>
      </c>
      <c r="E15" s="146">
        <v>0.1837</v>
      </c>
      <c r="F15" s="154">
        <v>59485.61502926112</v>
      </c>
    </row>
    <row r="16" spans="1:6" x14ac:dyDescent="0.25">
      <c r="A16" t="s">
        <v>167</v>
      </c>
      <c r="B16" s="57">
        <v>26839</v>
      </c>
      <c r="C16" s="74">
        <v>13.771214486663101</v>
      </c>
      <c r="D16" s="57">
        <f t="shared" si="0"/>
        <v>369606</v>
      </c>
      <c r="E16" s="146">
        <v>0.1837</v>
      </c>
      <c r="F16" s="154">
        <v>68212.774936757123</v>
      </c>
    </row>
    <row r="17" spans="1:6" x14ac:dyDescent="0.25">
      <c r="A17" t="s">
        <v>168</v>
      </c>
      <c r="B17" s="57">
        <v>27183.5</v>
      </c>
      <c r="C17" s="74">
        <v>39.94808082090421</v>
      </c>
      <c r="D17" s="57">
        <f t="shared" si="0"/>
        <v>1085929</v>
      </c>
      <c r="E17" s="146">
        <v>0.1837</v>
      </c>
      <c r="F17" s="154">
        <v>200200.59401115359</v>
      </c>
    </row>
    <row r="18" spans="1:6" x14ac:dyDescent="0.25">
      <c r="A18" t="s">
        <v>169</v>
      </c>
      <c r="B18" s="61">
        <v>27493.5</v>
      </c>
      <c r="C18" s="74">
        <v>72.801128389382853</v>
      </c>
      <c r="D18" s="57">
        <f t="shared" si="0"/>
        <v>2001558</v>
      </c>
      <c r="E18" s="161">
        <v>0.1837</v>
      </c>
      <c r="F18" s="155">
        <v>368174.30735961872</v>
      </c>
    </row>
    <row r="19" spans="1:6" x14ac:dyDescent="0.25">
      <c r="A19" t="s">
        <v>183</v>
      </c>
      <c r="B19">
        <v>329075</v>
      </c>
      <c r="D19" s="160">
        <f>SUM(D7:D18)</f>
        <v>15294847</v>
      </c>
      <c r="E19" s="146"/>
      <c r="F19" s="146"/>
    </row>
    <row r="20" spans="1:6" ht="45" x14ac:dyDescent="0.25">
      <c r="A20" s="146" t="s">
        <v>184</v>
      </c>
      <c r="B20" s="146">
        <v>13.75</v>
      </c>
      <c r="C20" s="146"/>
      <c r="D20" s="146"/>
      <c r="E20" s="156" t="s">
        <v>185</v>
      </c>
      <c r="F20" s="157">
        <v>2810774.3452581349</v>
      </c>
    </row>
    <row r="21" spans="1:6" ht="45" x14ac:dyDescent="0.25">
      <c r="A21" s="156" t="s">
        <v>186</v>
      </c>
      <c r="B21" s="154">
        <v>4524781.25</v>
      </c>
      <c r="C21" s="146"/>
      <c r="D21" s="146"/>
      <c r="E21" s="158" t="s">
        <v>186</v>
      </c>
      <c r="F21" s="159">
        <v>4524781.25</v>
      </c>
    </row>
    <row r="22" spans="1:6" ht="45" x14ac:dyDescent="0.25">
      <c r="A22" s="146"/>
      <c r="B22" s="146"/>
      <c r="C22" s="146"/>
      <c r="D22" s="146"/>
      <c r="E22" s="156" t="s">
        <v>187</v>
      </c>
      <c r="F22" s="157">
        <v>7335555.5952581353</v>
      </c>
    </row>
  </sheetData>
  <phoneticPr fontId="15" type="noConversion"/>
  <pageMargins left="0.7" right="0.7" top="0.75" bottom="0.75" header="0.3" footer="0.3"/>
  <pageSetup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F43"/>
  <sheetViews>
    <sheetView topLeftCell="A27" workbookViewId="0">
      <selection activeCell="H41" sqref="H41"/>
    </sheetView>
  </sheetViews>
  <sheetFormatPr defaultRowHeight="15" x14ac:dyDescent="0.25"/>
  <cols>
    <col min="1" max="1" width="16.85546875" customWidth="1"/>
    <col min="2" max="2" width="10.85546875" customWidth="1"/>
    <col min="3" max="4" width="15.42578125" customWidth="1"/>
    <col min="5" max="5" width="11.42578125" customWidth="1"/>
    <col min="6" max="6" width="12.42578125" customWidth="1"/>
  </cols>
  <sheetData>
    <row r="1" spans="1:6" x14ac:dyDescent="0.25">
      <c r="A1" s="20" t="s">
        <v>219</v>
      </c>
    </row>
    <row r="2" spans="1:6" x14ac:dyDescent="0.25">
      <c r="A2" s="20" t="str">
        <f>YEAR(Input!B6)&amp;" Estimated Usage"</f>
        <v>2022 Estimated Usage</v>
      </c>
    </row>
    <row r="5" spans="1:6" x14ac:dyDescent="0.25">
      <c r="A5" s="20" t="s">
        <v>177</v>
      </c>
    </row>
    <row r="6" spans="1:6" ht="60" x14ac:dyDescent="0.25">
      <c r="A6" s="53" t="s">
        <v>165</v>
      </c>
      <c r="B6" s="54" t="s">
        <v>178</v>
      </c>
      <c r="C6" s="54" t="s">
        <v>179</v>
      </c>
      <c r="D6" s="54" t="s">
        <v>180</v>
      </c>
      <c r="E6" s="153" t="s">
        <v>181</v>
      </c>
      <c r="F6" s="153" t="s">
        <v>182</v>
      </c>
    </row>
    <row r="7" spans="1:6" x14ac:dyDescent="0.25">
      <c r="A7" t="s">
        <v>170</v>
      </c>
      <c r="B7" s="57">
        <v>3726.5</v>
      </c>
      <c r="C7" s="75">
        <v>274.93436404691158</v>
      </c>
      <c r="D7" s="57">
        <f>ROUND(B7*C7,0)</f>
        <v>1024543</v>
      </c>
      <c r="E7" s="146">
        <v>5.7820000000000003E-2</v>
      </c>
      <c r="F7" s="154">
        <v>52411.436151547437</v>
      </c>
    </row>
    <row r="8" spans="1:6" x14ac:dyDescent="0.25">
      <c r="A8" t="s">
        <v>171</v>
      </c>
      <c r="B8" s="57">
        <v>3721.5</v>
      </c>
      <c r="C8" s="76">
        <v>222.75659325482778</v>
      </c>
      <c r="D8" s="57">
        <f t="shared" ref="D8:D18" si="0">ROUND(B8*C8,0)</f>
        <v>828989</v>
      </c>
      <c r="E8" s="146">
        <v>5.7820000000000003E-2</v>
      </c>
      <c r="F8" s="154">
        <v>42451.775387692694</v>
      </c>
    </row>
    <row r="9" spans="1:6" x14ac:dyDescent="0.25">
      <c r="A9" t="s">
        <v>172</v>
      </c>
      <c r="B9" s="57">
        <v>3729</v>
      </c>
      <c r="C9" s="76">
        <v>165.71929999000466</v>
      </c>
      <c r="D9" s="57">
        <f t="shared" si="0"/>
        <v>617967</v>
      </c>
      <c r="E9" s="146">
        <v>5.7820000000000003E-2</v>
      </c>
      <c r="F9" s="154">
        <v>31562.745414340301</v>
      </c>
    </row>
    <row r="10" spans="1:6" x14ac:dyDescent="0.25">
      <c r="A10" t="s">
        <v>173</v>
      </c>
      <c r="B10" s="57">
        <v>3713</v>
      </c>
      <c r="C10" s="76">
        <v>97.57005416583462</v>
      </c>
      <c r="D10" s="57">
        <f t="shared" si="0"/>
        <v>362278</v>
      </c>
      <c r="E10" s="146">
        <v>5.7820000000000003E-2</v>
      </c>
      <c r="F10" s="154">
        <v>18453.348239742056</v>
      </c>
    </row>
    <row r="11" spans="1:6" x14ac:dyDescent="0.25">
      <c r="A11" t="s">
        <v>3</v>
      </c>
      <c r="B11" s="57">
        <v>3694.5</v>
      </c>
      <c r="C11" s="76">
        <v>43.090267362882457</v>
      </c>
      <c r="D11" s="57">
        <f t="shared" si="0"/>
        <v>159197</v>
      </c>
      <c r="E11" s="146">
        <v>5.7820000000000003E-2</v>
      </c>
      <c r="F11" s="154">
        <v>8099.7990707549789</v>
      </c>
    </row>
    <row r="12" spans="1:6" x14ac:dyDescent="0.25">
      <c r="A12" t="s">
        <v>174</v>
      </c>
      <c r="B12" s="57">
        <v>3659</v>
      </c>
      <c r="C12" s="76">
        <v>26.806668834225672</v>
      </c>
      <c r="D12" s="57">
        <f t="shared" si="0"/>
        <v>98086</v>
      </c>
      <c r="E12" s="146">
        <v>5.7820000000000003E-2</v>
      </c>
      <c r="F12" s="154">
        <v>4970.7268255277359</v>
      </c>
    </row>
    <row r="13" spans="1:6" x14ac:dyDescent="0.25">
      <c r="A13" t="s">
        <v>175</v>
      </c>
      <c r="B13" s="57">
        <v>3642</v>
      </c>
      <c r="C13" s="76">
        <v>23.202792432118315</v>
      </c>
      <c r="D13" s="57">
        <f t="shared" si="0"/>
        <v>84505</v>
      </c>
      <c r="E13" s="146">
        <v>5.7820000000000003E-2</v>
      </c>
      <c r="F13" s="154">
        <v>4287.7071251265588</v>
      </c>
    </row>
    <row r="14" spans="1:6" x14ac:dyDescent="0.25">
      <c r="A14" t="s">
        <v>176</v>
      </c>
      <c r="B14" s="57">
        <v>3633</v>
      </c>
      <c r="C14" s="76">
        <v>23.867757068796021</v>
      </c>
      <c r="D14" s="57">
        <f t="shared" si="0"/>
        <v>86712</v>
      </c>
      <c r="E14" s="146">
        <v>5.7820000000000003E-2</v>
      </c>
      <c r="F14" s="154">
        <v>4405.0676141871736</v>
      </c>
    </row>
    <row r="15" spans="1:6" x14ac:dyDescent="0.25">
      <c r="A15" t="s">
        <v>166</v>
      </c>
      <c r="B15" s="57">
        <v>3619</v>
      </c>
      <c r="C15" s="76">
        <v>28.179741837794008</v>
      </c>
      <c r="D15" s="57">
        <f t="shared" si="0"/>
        <v>101982</v>
      </c>
      <c r="E15" s="146">
        <v>5.7820000000000003E-2</v>
      </c>
      <c r="F15" s="154">
        <v>5168.3066789502836</v>
      </c>
    </row>
    <row r="16" spans="1:6" x14ac:dyDescent="0.25">
      <c r="A16" t="s">
        <v>167</v>
      </c>
      <c r="B16" s="57">
        <v>3614.5</v>
      </c>
      <c r="C16" s="76">
        <v>30.527746458010942</v>
      </c>
      <c r="D16" s="57">
        <f t="shared" si="0"/>
        <v>110343</v>
      </c>
      <c r="E16" s="146">
        <v>5.7820000000000003E-2</v>
      </c>
      <c r="F16" s="154">
        <v>5597.1774459411536</v>
      </c>
    </row>
    <row r="17" spans="1:6" x14ac:dyDescent="0.25">
      <c r="A17" t="s">
        <v>168</v>
      </c>
      <c r="B17" s="57">
        <v>3659</v>
      </c>
      <c r="C17" s="76">
        <v>76.5793410134482</v>
      </c>
      <c r="D17" s="57">
        <f t="shared" si="0"/>
        <v>280204</v>
      </c>
      <c r="E17" s="146">
        <v>5.7820000000000003E-2</v>
      </c>
      <c r="F17" s="154">
        <v>14248.716706625397</v>
      </c>
    </row>
    <row r="18" spans="1:6" x14ac:dyDescent="0.25">
      <c r="A18" t="s">
        <v>169</v>
      </c>
      <c r="B18" s="61">
        <v>3701.5</v>
      </c>
      <c r="C18" s="76">
        <v>151.61405784190814</v>
      </c>
      <c r="D18" s="57">
        <f t="shared" si="0"/>
        <v>561199</v>
      </c>
      <c r="E18" s="161">
        <v>5.7820000000000003E-2</v>
      </c>
      <c r="F18" s="155">
        <v>28604.517902079617</v>
      </c>
    </row>
    <row r="19" spans="1:6" x14ac:dyDescent="0.25">
      <c r="A19" t="s">
        <v>183</v>
      </c>
      <c r="B19">
        <v>38828</v>
      </c>
      <c r="D19" s="160">
        <f>SUM(D7:D18)</f>
        <v>4316005</v>
      </c>
      <c r="E19" s="146"/>
      <c r="F19" s="146"/>
    </row>
    <row r="20" spans="1:6" ht="45" x14ac:dyDescent="0.25">
      <c r="A20" s="146" t="s">
        <v>184</v>
      </c>
      <c r="B20" s="146">
        <v>17.46</v>
      </c>
      <c r="C20" s="146"/>
      <c r="D20" s="146"/>
      <c r="E20" s="156" t="s">
        <v>185</v>
      </c>
      <c r="F20" s="157">
        <v>220261.32456251539</v>
      </c>
    </row>
    <row r="21" spans="1:6" ht="45" x14ac:dyDescent="0.25">
      <c r="A21" s="156" t="s">
        <v>186</v>
      </c>
      <c r="B21" s="154">
        <v>677936.88</v>
      </c>
      <c r="C21" s="146"/>
      <c r="D21" s="146"/>
      <c r="E21" s="158" t="s">
        <v>186</v>
      </c>
      <c r="F21" s="159">
        <v>677936.88</v>
      </c>
    </row>
    <row r="22" spans="1:6" ht="45" x14ac:dyDescent="0.25">
      <c r="A22" s="146"/>
      <c r="B22" s="146"/>
      <c r="C22" s="146"/>
      <c r="D22" s="146"/>
      <c r="E22" s="156" t="s">
        <v>187</v>
      </c>
      <c r="F22" s="157">
        <v>898198.20456251537</v>
      </c>
    </row>
    <row r="26" spans="1:6" x14ac:dyDescent="0.25">
      <c r="A26" s="20" t="s">
        <v>188</v>
      </c>
    </row>
    <row r="27" spans="1:6" ht="60" x14ac:dyDescent="0.25">
      <c r="A27" s="53" t="s">
        <v>165</v>
      </c>
      <c r="B27" s="54" t="s">
        <v>178</v>
      </c>
      <c r="C27" s="54" t="s">
        <v>179</v>
      </c>
      <c r="D27" s="54" t="s">
        <v>180</v>
      </c>
      <c r="E27" s="54" t="s">
        <v>181</v>
      </c>
      <c r="F27" s="54" t="s">
        <v>182</v>
      </c>
    </row>
    <row r="28" spans="1:6" x14ac:dyDescent="0.25">
      <c r="A28" t="s">
        <v>170</v>
      </c>
      <c r="B28">
        <v>85</v>
      </c>
      <c r="C28" s="75">
        <v>274.93436404691158</v>
      </c>
      <c r="D28">
        <v>23369.420943987483</v>
      </c>
      <c r="E28">
        <v>5.7820000000000003E-2</v>
      </c>
      <c r="F28" s="58">
        <v>1351.2199189813564</v>
      </c>
    </row>
    <row r="29" spans="1:6" x14ac:dyDescent="0.25">
      <c r="A29" t="s">
        <v>171</v>
      </c>
      <c r="B29">
        <v>85</v>
      </c>
      <c r="C29" s="76">
        <v>222.75659325482778</v>
      </c>
      <c r="D29">
        <v>18934.310426660362</v>
      </c>
      <c r="E29">
        <v>5.7820000000000003E-2</v>
      </c>
      <c r="F29" s="58">
        <v>1094.7818288695023</v>
      </c>
    </row>
    <row r="30" spans="1:6" x14ac:dyDescent="0.25">
      <c r="A30" t="s">
        <v>172</v>
      </c>
      <c r="B30">
        <v>85</v>
      </c>
      <c r="C30" s="76">
        <v>165.71929999000466</v>
      </c>
      <c r="D30">
        <v>14086.140499150395</v>
      </c>
      <c r="E30">
        <v>5.7820000000000003E-2</v>
      </c>
      <c r="F30" s="58">
        <v>814.46064366087592</v>
      </c>
    </row>
    <row r="31" spans="1:6" x14ac:dyDescent="0.25">
      <c r="A31" t="s">
        <v>173</v>
      </c>
      <c r="B31">
        <v>85</v>
      </c>
      <c r="C31" s="76">
        <v>97.57005416583462</v>
      </c>
      <c r="D31">
        <v>8293.4546040959431</v>
      </c>
      <c r="E31">
        <v>5.7820000000000003E-2</v>
      </c>
      <c r="F31" s="58">
        <v>479.52754520882746</v>
      </c>
    </row>
    <row r="32" spans="1:6" x14ac:dyDescent="0.25">
      <c r="A32" t="s">
        <v>3</v>
      </c>
      <c r="B32">
        <v>85</v>
      </c>
      <c r="C32" s="76">
        <v>43.090267362882457</v>
      </c>
      <c r="D32">
        <v>3662.6727258450087</v>
      </c>
      <c r="E32">
        <v>5.7820000000000003E-2</v>
      </c>
      <c r="F32" s="58">
        <v>211.77573700835842</v>
      </c>
    </row>
    <row r="33" spans="1:6" x14ac:dyDescent="0.25">
      <c r="A33" t="s">
        <v>174</v>
      </c>
      <c r="B33">
        <v>85</v>
      </c>
      <c r="C33" s="76">
        <v>26.806668834225672</v>
      </c>
      <c r="D33">
        <v>2278.566850909182</v>
      </c>
      <c r="E33">
        <v>5.7820000000000003E-2</v>
      </c>
      <c r="F33" s="58">
        <v>131.7467353195689</v>
      </c>
    </row>
    <row r="34" spans="1:6" x14ac:dyDescent="0.25">
      <c r="A34" t="s">
        <v>175</v>
      </c>
      <c r="B34">
        <v>85</v>
      </c>
      <c r="C34" s="76">
        <v>23.202792432118315</v>
      </c>
      <c r="D34">
        <v>1972.2373567300567</v>
      </c>
      <c r="E34">
        <v>5.7820000000000003E-2</v>
      </c>
      <c r="F34" s="58">
        <v>114.03476396613189</v>
      </c>
    </row>
    <row r="35" spans="1:6" x14ac:dyDescent="0.25">
      <c r="A35" t="s">
        <v>176</v>
      </c>
      <c r="B35">
        <v>85</v>
      </c>
      <c r="C35" s="76">
        <v>23.867757068796021</v>
      </c>
      <c r="D35">
        <v>2028.7593508476618</v>
      </c>
      <c r="E35">
        <v>5.7820000000000003E-2</v>
      </c>
      <c r="F35" s="58">
        <v>117.30286566601181</v>
      </c>
    </row>
    <row r="36" spans="1:6" x14ac:dyDescent="0.25">
      <c r="A36" t="s">
        <v>166</v>
      </c>
      <c r="B36">
        <v>85</v>
      </c>
      <c r="C36" s="76">
        <v>28.179741837794008</v>
      </c>
      <c r="D36">
        <v>2395.2780562124908</v>
      </c>
      <c r="E36">
        <v>5.7820000000000003E-2</v>
      </c>
      <c r="F36" s="58">
        <v>138.49497721020623</v>
      </c>
    </row>
    <row r="37" spans="1:6" x14ac:dyDescent="0.25">
      <c r="A37" t="s">
        <v>167</v>
      </c>
      <c r="B37">
        <v>85</v>
      </c>
      <c r="C37" s="76">
        <v>30.527746458010942</v>
      </c>
      <c r="D37">
        <v>2594.8584489309301</v>
      </c>
      <c r="E37">
        <v>5.7820000000000003E-2</v>
      </c>
      <c r="F37" s="58">
        <v>150.03471551718638</v>
      </c>
    </row>
    <row r="38" spans="1:6" x14ac:dyDescent="0.25">
      <c r="A38" t="s">
        <v>168</v>
      </c>
      <c r="B38">
        <v>85</v>
      </c>
      <c r="C38" s="76">
        <v>76.5793410134482</v>
      </c>
      <c r="D38">
        <v>6509.2439861430967</v>
      </c>
      <c r="E38">
        <v>5.7820000000000003E-2</v>
      </c>
      <c r="F38" s="58">
        <v>376.36448727879389</v>
      </c>
    </row>
    <row r="39" spans="1:6" x14ac:dyDescent="0.25">
      <c r="A39" s="60" t="s">
        <v>169</v>
      </c>
      <c r="B39" s="60">
        <v>85</v>
      </c>
      <c r="C39" s="76">
        <v>151.61405784190814</v>
      </c>
      <c r="D39" s="60">
        <v>12887.194916562192</v>
      </c>
      <c r="E39" s="60">
        <v>5.7820000000000003E-2</v>
      </c>
      <c r="F39" s="62">
        <v>745.13761007562596</v>
      </c>
    </row>
    <row r="40" spans="1:6" x14ac:dyDescent="0.25">
      <c r="A40" t="s">
        <v>183</v>
      </c>
      <c r="B40">
        <v>1020</v>
      </c>
      <c r="D40">
        <v>99012.138166074787</v>
      </c>
    </row>
    <row r="41" spans="1:6" ht="45" x14ac:dyDescent="0.25">
      <c r="A41" t="s">
        <v>184</v>
      </c>
      <c r="B41">
        <v>17.46</v>
      </c>
      <c r="E41" s="3" t="s">
        <v>185</v>
      </c>
      <c r="F41" s="63">
        <v>5724.8818287624463</v>
      </c>
    </row>
    <row r="42" spans="1:6" ht="45" x14ac:dyDescent="0.25">
      <c r="A42" s="3" t="s">
        <v>186</v>
      </c>
      <c r="B42" s="58">
        <v>17809.2</v>
      </c>
      <c r="E42" s="64" t="s">
        <v>186</v>
      </c>
      <c r="F42" s="65">
        <v>17809.2</v>
      </c>
    </row>
    <row r="43" spans="1:6" ht="45" x14ac:dyDescent="0.25">
      <c r="E43" s="3" t="s">
        <v>187</v>
      </c>
      <c r="F43" s="63">
        <v>23534.081828762446</v>
      </c>
    </row>
  </sheetData>
  <phoneticPr fontId="15" type="noConversion"/>
  <pageMargins left="0.7" right="0.7" top="0.75" bottom="0.75" header="0.3" footer="0.3"/>
  <pageSetup scale="56"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K51"/>
  <sheetViews>
    <sheetView topLeftCell="A28" workbookViewId="0">
      <selection activeCell="O44" sqref="O44"/>
    </sheetView>
  </sheetViews>
  <sheetFormatPr defaultRowHeight="15" x14ac:dyDescent="0.25"/>
  <cols>
    <col min="1" max="1" width="11.42578125" customWidth="1"/>
    <col min="4" max="4" width="13.28515625" customWidth="1"/>
  </cols>
  <sheetData>
    <row r="1" spans="1:7" ht="18.75" x14ac:dyDescent="0.3">
      <c r="A1" s="79" t="s">
        <v>194</v>
      </c>
    </row>
    <row r="3" spans="1:7" x14ac:dyDescent="0.25">
      <c r="A3" s="277" t="s">
        <v>157</v>
      </c>
    </row>
    <row r="4" spans="1:7" x14ac:dyDescent="0.25">
      <c r="A4" s="46" t="s">
        <v>158</v>
      </c>
    </row>
    <row r="6" spans="1:7" ht="15" customHeight="1" x14ac:dyDescent="0.25">
      <c r="A6" s="384" t="s">
        <v>159</v>
      </c>
      <c r="B6" s="385"/>
      <c r="C6" s="386" t="s">
        <v>160</v>
      </c>
      <c r="D6" s="387" t="s">
        <v>236</v>
      </c>
      <c r="E6" s="388"/>
      <c r="G6" t="s">
        <v>473</v>
      </c>
    </row>
    <row r="7" spans="1:7" ht="30" x14ac:dyDescent="0.25">
      <c r="A7" s="47" t="s">
        <v>161</v>
      </c>
      <c r="B7" s="47" t="s">
        <v>162</v>
      </c>
      <c r="C7" s="386"/>
      <c r="D7" s="96" t="s">
        <v>161</v>
      </c>
      <c r="E7" s="96" t="s">
        <v>162</v>
      </c>
    </row>
    <row r="8" spans="1:7" ht="30" x14ac:dyDescent="0.25">
      <c r="A8" s="47" t="s">
        <v>161</v>
      </c>
      <c r="B8" s="47" t="s">
        <v>162</v>
      </c>
      <c r="C8" s="386"/>
      <c r="D8" s="390">
        <v>2006</v>
      </c>
      <c r="E8" s="390"/>
    </row>
    <row r="9" spans="1:7" x14ac:dyDescent="0.25">
      <c r="A9" s="48">
        <v>36895</v>
      </c>
      <c r="B9" s="49">
        <v>0.09</v>
      </c>
      <c r="C9" s="386"/>
      <c r="D9" s="97">
        <v>38748</v>
      </c>
      <c r="E9" s="98">
        <v>7.4999999999999997E-2</v>
      </c>
    </row>
    <row r="10" spans="1:7" x14ac:dyDescent="0.25">
      <c r="A10" s="48">
        <v>36923</v>
      </c>
      <c r="B10" s="49">
        <v>9.5000000000000001E-2</v>
      </c>
      <c r="C10" s="386"/>
      <c r="D10" s="97">
        <v>38804</v>
      </c>
      <c r="E10" s="98">
        <v>7.7499999999999999E-2</v>
      </c>
    </row>
    <row r="11" spans="1:7" x14ac:dyDescent="0.25">
      <c r="A11" s="48">
        <v>36971</v>
      </c>
      <c r="B11" s="49">
        <v>0.09</v>
      </c>
      <c r="C11" s="386"/>
      <c r="D11" s="97">
        <v>38847</v>
      </c>
      <c r="E11" s="98">
        <v>0.08</v>
      </c>
    </row>
    <row r="12" spans="1:7" ht="15.75" thickBot="1" x14ac:dyDescent="0.3">
      <c r="A12" s="48">
        <v>37000</v>
      </c>
      <c r="B12" s="49">
        <v>9.5000000000000001E-2</v>
      </c>
      <c r="C12" s="386"/>
      <c r="D12" s="97">
        <v>38897</v>
      </c>
      <c r="E12" s="98">
        <v>8.2500000000000004E-2</v>
      </c>
    </row>
    <row r="13" spans="1:7" ht="15" customHeight="1" thickBot="1" x14ac:dyDescent="0.3">
      <c r="A13" s="48">
        <v>37027</v>
      </c>
      <c r="B13" s="49">
        <v>0.09</v>
      </c>
      <c r="C13" s="386"/>
      <c r="D13" s="382">
        <v>2007</v>
      </c>
      <c r="E13" s="383"/>
    </row>
    <row r="14" spans="1:7" ht="15.75" thickBot="1" x14ac:dyDescent="0.3">
      <c r="A14" s="48">
        <v>37070</v>
      </c>
      <c r="B14" s="49">
        <v>6.7500000000000004E-2</v>
      </c>
      <c r="C14" s="386"/>
      <c r="D14" s="194">
        <v>39343</v>
      </c>
      <c r="E14" s="195">
        <v>7.7499999999999999E-2</v>
      </c>
    </row>
    <row r="15" spans="1:7" ht="15.75" thickBot="1" x14ac:dyDescent="0.3">
      <c r="A15" s="48">
        <v>37125</v>
      </c>
      <c r="B15" s="49">
        <v>6.5000000000000002E-2</v>
      </c>
      <c r="C15" s="386"/>
      <c r="D15" s="194">
        <v>39386</v>
      </c>
      <c r="E15" s="195">
        <v>7.4999999999999997E-2</v>
      </c>
    </row>
    <row r="16" spans="1:7" ht="15.75" thickBot="1" x14ac:dyDescent="0.3">
      <c r="A16" s="48">
        <v>37152</v>
      </c>
      <c r="B16" s="49">
        <v>0.06</v>
      </c>
      <c r="C16" s="386"/>
      <c r="D16" s="194">
        <v>39427</v>
      </c>
      <c r="E16" s="195">
        <v>7.2499999999999995E-2</v>
      </c>
    </row>
    <row r="17" spans="1:11" ht="15" customHeight="1" thickBot="1" x14ac:dyDescent="0.3">
      <c r="A17" s="48">
        <v>37167</v>
      </c>
      <c r="B17" s="49">
        <v>5.5E-2</v>
      </c>
      <c r="C17" s="386"/>
      <c r="D17" s="382">
        <v>2008</v>
      </c>
      <c r="E17" s="383"/>
    </row>
    <row r="18" spans="1:11" ht="15.75" thickBot="1" x14ac:dyDescent="0.3">
      <c r="A18" s="48">
        <v>37202</v>
      </c>
      <c r="B18" s="49">
        <v>0.05</v>
      </c>
      <c r="C18" s="386"/>
      <c r="D18" s="194">
        <v>39469</v>
      </c>
      <c r="E18" s="195">
        <v>6.5000000000000002E-2</v>
      </c>
    </row>
    <row r="19" spans="1:11" ht="15.75" thickBot="1" x14ac:dyDescent="0.3">
      <c r="A19" s="48">
        <v>37237</v>
      </c>
      <c r="B19" s="49">
        <v>4.7500000000000001E-2</v>
      </c>
      <c r="C19" s="386"/>
      <c r="D19" s="194">
        <v>39477</v>
      </c>
      <c r="E19" s="195">
        <v>0.06</v>
      </c>
    </row>
    <row r="20" spans="1:11" ht="15.75" thickBot="1" x14ac:dyDescent="0.3">
      <c r="A20" s="47">
        <v>2002</v>
      </c>
      <c r="B20" s="47"/>
      <c r="C20" s="386"/>
      <c r="D20" s="194">
        <v>39525</v>
      </c>
      <c r="E20" s="195">
        <v>5.2499999999999998E-2</v>
      </c>
    </row>
    <row r="21" spans="1:11" ht="15.75" thickBot="1" x14ac:dyDescent="0.3">
      <c r="A21" s="48">
        <v>37567</v>
      </c>
      <c r="B21" s="49">
        <v>4.2500000000000003E-2</v>
      </c>
      <c r="C21" s="386"/>
      <c r="D21" s="194">
        <v>39568</v>
      </c>
      <c r="E21" s="195">
        <v>0.05</v>
      </c>
    </row>
    <row r="22" spans="1:11" ht="15.75" thickBot="1" x14ac:dyDescent="0.3">
      <c r="A22" s="47">
        <v>2003</v>
      </c>
      <c r="B22" s="47"/>
      <c r="C22" s="386"/>
      <c r="D22" s="194">
        <v>39729</v>
      </c>
      <c r="E22" s="195">
        <v>4.4999999999999998E-2</v>
      </c>
    </row>
    <row r="23" spans="1:11" ht="15.75" thickBot="1" x14ac:dyDescent="0.3">
      <c r="A23" s="48">
        <v>37799</v>
      </c>
      <c r="B23" s="49">
        <v>0.04</v>
      </c>
      <c r="C23" s="386"/>
      <c r="D23" s="194">
        <v>39751</v>
      </c>
      <c r="E23" s="195">
        <v>0.04</v>
      </c>
    </row>
    <row r="24" spans="1:11" ht="15.75" thickBot="1" x14ac:dyDescent="0.3">
      <c r="A24" s="47">
        <v>2004</v>
      </c>
      <c r="B24" s="47"/>
      <c r="C24" s="386"/>
      <c r="D24" s="194">
        <v>39798</v>
      </c>
      <c r="E24" s="195">
        <v>3.2500000000000001E-2</v>
      </c>
    </row>
    <row r="25" spans="1:11" ht="15" customHeight="1" thickBot="1" x14ac:dyDescent="0.3">
      <c r="A25" s="48">
        <v>38169</v>
      </c>
      <c r="B25" s="49">
        <v>4.2500000000000003E-2</v>
      </c>
      <c r="C25" s="386"/>
      <c r="D25" s="382">
        <v>2015</v>
      </c>
      <c r="E25" s="383"/>
    </row>
    <row r="26" spans="1:11" ht="15.75" thickBot="1" x14ac:dyDescent="0.3">
      <c r="A26" s="48">
        <v>38210</v>
      </c>
      <c r="B26" s="49">
        <v>4.4999999999999998E-2</v>
      </c>
      <c r="C26" s="386"/>
      <c r="D26" s="194">
        <v>42355</v>
      </c>
      <c r="E26" s="195">
        <v>3.5000000000000003E-2</v>
      </c>
    </row>
    <row r="27" spans="1:11" ht="15" customHeight="1" thickBot="1" x14ac:dyDescent="0.3">
      <c r="A27" s="48">
        <v>38252</v>
      </c>
      <c r="B27" s="49">
        <v>4.7500000000000001E-2</v>
      </c>
      <c r="C27" s="386"/>
      <c r="D27" s="382">
        <v>2016</v>
      </c>
      <c r="E27" s="383"/>
    </row>
    <row r="28" spans="1:11" ht="15.75" thickBot="1" x14ac:dyDescent="0.3">
      <c r="A28" s="48">
        <v>38301</v>
      </c>
      <c r="B28" s="49">
        <v>0.05</v>
      </c>
      <c r="C28" s="386"/>
      <c r="D28" s="194">
        <v>42719</v>
      </c>
      <c r="E28" s="195">
        <v>3.7499999999999999E-2</v>
      </c>
      <c r="H28" s="50" t="s">
        <v>164</v>
      </c>
    </row>
    <row r="29" spans="1:11" ht="15" customHeight="1" thickBot="1" x14ac:dyDescent="0.3">
      <c r="A29" s="48">
        <v>38335</v>
      </c>
      <c r="B29" s="49">
        <v>5.2499999999999998E-2</v>
      </c>
      <c r="C29" s="386"/>
      <c r="D29" s="382">
        <v>2017</v>
      </c>
      <c r="E29" s="383"/>
      <c r="H29" s="50" t="s">
        <v>165</v>
      </c>
      <c r="I29" s="50" t="s">
        <v>163</v>
      </c>
      <c r="J29" s="50" t="s">
        <v>195</v>
      </c>
      <c r="K29" s="50" t="s">
        <v>104</v>
      </c>
    </row>
    <row r="30" spans="1:11" ht="15.75" thickBot="1" x14ac:dyDescent="0.3">
      <c r="A30" s="47">
        <v>2005</v>
      </c>
      <c r="B30" s="47"/>
      <c r="C30" s="386"/>
      <c r="D30" s="194">
        <v>42810</v>
      </c>
      <c r="E30" s="195">
        <v>0.04</v>
      </c>
      <c r="G30" s="51" t="str">
        <f t="shared" ref="G30:G45" si="0">YEAR(J30)&amp;MONTH(J30)</f>
        <v>20204</v>
      </c>
      <c r="H30" s="182" t="s">
        <v>173</v>
      </c>
      <c r="I30">
        <f t="shared" ref="I30:I45" si="1">WEEKDAY(J30,2)</f>
        <v>1</v>
      </c>
      <c r="J30" s="51">
        <v>43927</v>
      </c>
      <c r="K30" s="52">
        <f>E44</f>
        <v>3.2500000000000001E-2</v>
      </c>
    </row>
    <row r="31" spans="1:11" ht="15.75" thickBot="1" x14ac:dyDescent="0.3">
      <c r="A31" s="48">
        <v>38385</v>
      </c>
      <c r="B31" s="49">
        <v>5.5E-2</v>
      </c>
      <c r="C31" s="386"/>
      <c r="D31" s="194">
        <v>42901</v>
      </c>
      <c r="E31" s="195">
        <v>4.2500000000000003E-2</v>
      </c>
      <c r="G31" s="51" t="str">
        <f t="shared" si="0"/>
        <v>20205</v>
      </c>
      <c r="H31" s="182" t="s">
        <v>3</v>
      </c>
      <c r="I31">
        <f t="shared" si="1"/>
        <v>5</v>
      </c>
      <c r="J31" s="51">
        <v>43952</v>
      </c>
      <c r="K31" s="52">
        <f>K30</f>
        <v>3.2500000000000001E-2</v>
      </c>
    </row>
    <row r="32" spans="1:11" ht="15.75" thickBot="1" x14ac:dyDescent="0.3">
      <c r="A32" s="48">
        <v>38433</v>
      </c>
      <c r="B32" s="49">
        <v>5.7500000000000002E-2</v>
      </c>
      <c r="C32" s="386"/>
      <c r="D32" s="194">
        <v>43083</v>
      </c>
      <c r="E32" s="195">
        <v>4.4999999999999998E-2</v>
      </c>
      <c r="G32" s="51" t="str">
        <f t="shared" si="0"/>
        <v>20206</v>
      </c>
      <c r="H32" s="182" t="s">
        <v>174</v>
      </c>
      <c r="I32">
        <f t="shared" si="1"/>
        <v>1</v>
      </c>
      <c r="J32" s="51">
        <v>43983</v>
      </c>
      <c r="K32" s="52">
        <f t="shared" ref="K32:K45" si="2">K31</f>
        <v>3.2500000000000001E-2</v>
      </c>
    </row>
    <row r="33" spans="1:11" ht="15" customHeight="1" thickBot="1" x14ac:dyDescent="0.3">
      <c r="A33" s="48">
        <v>38475</v>
      </c>
      <c r="B33" s="49">
        <v>0.06</v>
      </c>
      <c r="C33" s="386"/>
      <c r="D33" s="382">
        <v>2018</v>
      </c>
      <c r="E33" s="383"/>
      <c r="G33" s="51" t="str">
        <f t="shared" si="0"/>
        <v>20207</v>
      </c>
      <c r="H33" s="182" t="s">
        <v>175</v>
      </c>
      <c r="I33">
        <f t="shared" si="1"/>
        <v>3</v>
      </c>
      <c r="J33" s="51">
        <v>44013</v>
      </c>
      <c r="K33" s="52">
        <f t="shared" si="2"/>
        <v>3.2500000000000001E-2</v>
      </c>
    </row>
    <row r="34" spans="1:11" ht="15.75" thickBot="1" x14ac:dyDescent="0.3">
      <c r="A34" s="48">
        <v>38533</v>
      </c>
      <c r="B34" s="49">
        <v>6.25E-2</v>
      </c>
      <c r="C34" s="386"/>
      <c r="D34" s="194">
        <v>43181</v>
      </c>
      <c r="E34" s="195">
        <v>4.7500000000000001E-2</v>
      </c>
      <c r="G34" s="51" t="str">
        <f t="shared" si="0"/>
        <v>20208</v>
      </c>
      <c r="H34" s="182" t="s">
        <v>176</v>
      </c>
      <c r="I34">
        <f t="shared" si="1"/>
        <v>1</v>
      </c>
      <c r="J34" s="51">
        <v>44046</v>
      </c>
      <c r="K34" s="52">
        <f t="shared" si="2"/>
        <v>3.2500000000000001E-2</v>
      </c>
    </row>
    <row r="35" spans="1:11" ht="15.75" thickBot="1" x14ac:dyDescent="0.3">
      <c r="A35" s="48">
        <v>38573</v>
      </c>
      <c r="B35" s="49">
        <v>6.5000000000000002E-2</v>
      </c>
      <c r="C35" s="386"/>
      <c r="D35" s="194">
        <v>43265</v>
      </c>
      <c r="E35" s="195">
        <v>0.05</v>
      </c>
      <c r="G35" s="51" t="str">
        <f t="shared" si="0"/>
        <v>20209</v>
      </c>
      <c r="H35" s="182" t="s">
        <v>166</v>
      </c>
      <c r="I35">
        <f t="shared" si="1"/>
        <v>2</v>
      </c>
      <c r="J35" s="51">
        <v>44075</v>
      </c>
      <c r="K35" s="52">
        <f t="shared" si="2"/>
        <v>3.2500000000000001E-2</v>
      </c>
    </row>
    <row r="36" spans="1:11" ht="15.75" thickBot="1" x14ac:dyDescent="0.3">
      <c r="A36" s="48">
        <v>38615</v>
      </c>
      <c r="B36" s="49">
        <v>6.7500000000000004E-2</v>
      </c>
      <c r="C36" s="386"/>
      <c r="D36" s="194">
        <v>43370</v>
      </c>
      <c r="E36" s="195">
        <v>5.2499999999999998E-2</v>
      </c>
      <c r="G36" s="51" t="str">
        <f t="shared" si="0"/>
        <v>202010</v>
      </c>
      <c r="H36" s="182" t="s">
        <v>167</v>
      </c>
      <c r="I36">
        <f t="shared" si="1"/>
        <v>4</v>
      </c>
      <c r="J36" s="51">
        <v>44105</v>
      </c>
      <c r="K36" s="52">
        <f t="shared" si="2"/>
        <v>3.2500000000000001E-2</v>
      </c>
    </row>
    <row r="37" spans="1:11" ht="15.75" thickBot="1" x14ac:dyDescent="0.3">
      <c r="A37" s="48">
        <v>38657</v>
      </c>
      <c r="B37" s="49">
        <v>7.0000000000000007E-2</v>
      </c>
      <c r="C37" s="386"/>
      <c r="D37" s="194">
        <v>43454</v>
      </c>
      <c r="E37" s="195">
        <v>5.5E-2</v>
      </c>
      <c r="G37" s="51" t="str">
        <f t="shared" si="0"/>
        <v>202011</v>
      </c>
      <c r="H37" s="182" t="s">
        <v>168</v>
      </c>
      <c r="I37">
        <f t="shared" si="1"/>
        <v>1</v>
      </c>
      <c r="J37" s="51">
        <v>44137</v>
      </c>
      <c r="K37" s="52">
        <f t="shared" si="2"/>
        <v>3.2500000000000001E-2</v>
      </c>
    </row>
    <row r="38" spans="1:11" ht="15" customHeight="1" thickBot="1" x14ac:dyDescent="0.3">
      <c r="A38" s="48">
        <v>38699</v>
      </c>
      <c r="B38" s="49">
        <v>7.2499999999999995E-2</v>
      </c>
      <c r="C38" s="386"/>
      <c r="D38" s="382">
        <v>2019</v>
      </c>
      <c r="E38" s="383"/>
      <c r="G38" s="51" t="str">
        <f t="shared" si="0"/>
        <v>202012</v>
      </c>
      <c r="H38" s="182" t="s">
        <v>169</v>
      </c>
      <c r="I38">
        <f t="shared" si="1"/>
        <v>2</v>
      </c>
      <c r="J38" s="51">
        <v>44166</v>
      </c>
      <c r="K38" s="52">
        <f t="shared" si="2"/>
        <v>3.2500000000000001E-2</v>
      </c>
    </row>
    <row r="39" spans="1:11" ht="15.75" thickBot="1" x14ac:dyDescent="0.3">
      <c r="A39" s="389"/>
      <c r="B39" s="389"/>
      <c r="C39" s="386"/>
      <c r="D39" s="194">
        <v>43678</v>
      </c>
      <c r="E39" s="195">
        <v>5.2499999999999998E-2</v>
      </c>
      <c r="G39" s="51" t="str">
        <f t="shared" si="0"/>
        <v>20211</v>
      </c>
      <c r="H39" s="182" t="s">
        <v>170</v>
      </c>
      <c r="I39">
        <f t="shared" si="1"/>
        <v>1</v>
      </c>
      <c r="J39" s="51">
        <v>44200</v>
      </c>
      <c r="K39" s="52">
        <f t="shared" si="2"/>
        <v>3.2500000000000001E-2</v>
      </c>
    </row>
    <row r="40" spans="1:11" ht="15.75" thickBot="1" x14ac:dyDescent="0.3">
      <c r="D40" s="194">
        <v>43727</v>
      </c>
      <c r="E40" s="195">
        <v>0.05</v>
      </c>
      <c r="G40" s="51" t="str">
        <f t="shared" si="0"/>
        <v>20212</v>
      </c>
      <c r="H40" s="182" t="s">
        <v>171</v>
      </c>
      <c r="I40">
        <f t="shared" si="1"/>
        <v>1</v>
      </c>
      <c r="J40" s="51">
        <v>44228</v>
      </c>
      <c r="K40" s="52">
        <f t="shared" si="2"/>
        <v>3.2500000000000001E-2</v>
      </c>
    </row>
    <row r="41" spans="1:11" ht="15.75" thickBot="1" x14ac:dyDescent="0.3">
      <c r="D41" s="194">
        <v>43769</v>
      </c>
      <c r="E41" s="195">
        <v>4.7500000000000001E-2</v>
      </c>
      <c r="G41" s="51" t="str">
        <f t="shared" si="0"/>
        <v>20213</v>
      </c>
      <c r="H41" s="182" t="s">
        <v>172</v>
      </c>
      <c r="I41">
        <f t="shared" si="1"/>
        <v>1</v>
      </c>
      <c r="J41" s="51">
        <v>44256</v>
      </c>
      <c r="K41" s="52">
        <f t="shared" si="2"/>
        <v>3.2500000000000001E-2</v>
      </c>
    </row>
    <row r="42" spans="1:11" ht="15.75" thickBot="1" x14ac:dyDescent="0.3">
      <c r="D42" s="382">
        <v>2020</v>
      </c>
      <c r="E42" s="383"/>
      <c r="G42" s="51" t="str">
        <f t="shared" si="0"/>
        <v>20204</v>
      </c>
      <c r="H42" s="182" t="s">
        <v>173</v>
      </c>
      <c r="I42">
        <f t="shared" si="1"/>
        <v>3</v>
      </c>
      <c r="J42" s="23">
        <v>43922</v>
      </c>
      <c r="K42" s="52">
        <f t="shared" si="2"/>
        <v>3.2500000000000001E-2</v>
      </c>
    </row>
    <row r="43" spans="1:11" ht="15.75" thickBot="1" x14ac:dyDescent="0.3">
      <c r="D43" s="194">
        <v>43894</v>
      </c>
      <c r="E43" s="195">
        <v>4.2500000000000003E-2</v>
      </c>
      <c r="G43" s="51" t="str">
        <f t="shared" si="0"/>
        <v>20215</v>
      </c>
      <c r="H43" s="182" t="s">
        <v>3</v>
      </c>
      <c r="I43">
        <f t="shared" si="1"/>
        <v>1</v>
      </c>
      <c r="J43" s="23">
        <v>44319</v>
      </c>
      <c r="K43" s="52">
        <f t="shared" si="2"/>
        <v>3.2500000000000001E-2</v>
      </c>
    </row>
    <row r="44" spans="1:11" ht="15.75" thickBot="1" x14ac:dyDescent="0.3">
      <c r="D44" s="194">
        <v>43906</v>
      </c>
      <c r="E44" s="195">
        <v>3.2500000000000001E-2</v>
      </c>
      <c r="G44" s="51" t="str">
        <f t="shared" si="0"/>
        <v>20216</v>
      </c>
      <c r="H44" s="182" t="s">
        <v>174</v>
      </c>
      <c r="I44">
        <f t="shared" si="1"/>
        <v>1</v>
      </c>
      <c r="J44" s="23">
        <v>44354</v>
      </c>
      <c r="K44" s="52">
        <f t="shared" si="2"/>
        <v>3.2500000000000001E-2</v>
      </c>
    </row>
    <row r="45" spans="1:11" x14ac:dyDescent="0.25">
      <c r="G45" s="51" t="str">
        <f t="shared" si="0"/>
        <v>20217</v>
      </c>
      <c r="H45" s="182" t="s">
        <v>175</v>
      </c>
      <c r="I45">
        <f t="shared" si="1"/>
        <v>4</v>
      </c>
      <c r="J45" s="23">
        <v>44378</v>
      </c>
      <c r="K45" s="52">
        <f t="shared" si="2"/>
        <v>3.2500000000000001E-2</v>
      </c>
    </row>
    <row r="46" spans="1:11" x14ac:dyDescent="0.25">
      <c r="G46" s="51"/>
      <c r="H46" s="50"/>
      <c r="J46" s="51"/>
      <c r="K46" s="52"/>
    </row>
    <row r="47" spans="1:11" x14ac:dyDescent="0.25">
      <c r="G47" s="51"/>
      <c r="H47" s="50"/>
      <c r="J47" s="51"/>
      <c r="K47" s="52"/>
    </row>
    <row r="48" spans="1:11" x14ac:dyDescent="0.25">
      <c r="G48" s="51"/>
      <c r="H48" s="182"/>
      <c r="J48" s="23"/>
      <c r="K48" s="52"/>
    </row>
    <row r="49" spans="7:10" x14ac:dyDescent="0.25">
      <c r="G49" s="51"/>
      <c r="H49" s="182"/>
      <c r="J49" s="23"/>
    </row>
    <row r="50" spans="7:10" x14ac:dyDescent="0.25">
      <c r="G50" s="51"/>
      <c r="H50" s="182"/>
      <c r="J50" s="23"/>
    </row>
    <row r="51" spans="7:10" x14ac:dyDescent="0.25">
      <c r="G51" s="51"/>
      <c r="H51" s="182"/>
      <c r="J51" s="23"/>
    </row>
  </sheetData>
  <mergeCells count="13">
    <mergeCell ref="D42:E42"/>
    <mergeCell ref="A6:B6"/>
    <mergeCell ref="C6:C39"/>
    <mergeCell ref="D6:E6"/>
    <mergeCell ref="A39:B39"/>
    <mergeCell ref="D8:E8"/>
    <mergeCell ref="D13:E13"/>
    <mergeCell ref="D17:E17"/>
    <mergeCell ref="D25:E25"/>
    <mergeCell ref="D27:E27"/>
    <mergeCell ref="D29:E29"/>
    <mergeCell ref="D33:E33"/>
    <mergeCell ref="D38:E38"/>
  </mergeCells>
  <phoneticPr fontId="15" type="noConversion"/>
  <hyperlinks>
    <hyperlink ref="A4" r:id="rId1" tooltip="Edit section: Historical data for the WSJ prime rate" display="https://en.wikipedia.org/w/index.php?title=Wall_Street_Journal_prime_rate&amp;action=edit&amp;section=1" xr:uid="{00000000-0004-0000-0D00-000000000000}"/>
    <hyperlink ref="A3" r:id="rId2" xr:uid="{4CAECA3B-721E-4CEC-87FB-35F9BA9B7AAC}"/>
  </hyperlinks>
  <pageMargins left="0.7" right="0.7" top="0.75" bottom="0.75" header="0.3" footer="0.3"/>
  <pageSetup scale="72" orientation="landscape" horizontalDpi="1200" verticalDpi="1200"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Y36"/>
  <sheetViews>
    <sheetView zoomScale="90" zoomScaleNormal="90" workbookViewId="0">
      <selection activeCell="M39" sqref="M39"/>
    </sheetView>
  </sheetViews>
  <sheetFormatPr defaultColWidth="14.7109375" defaultRowHeight="15" x14ac:dyDescent="0.25"/>
  <cols>
    <col min="1" max="1" width="27.7109375" style="320" customWidth="1"/>
    <col min="2" max="2" width="1.28515625" style="320" customWidth="1"/>
    <col min="3" max="4" width="14.7109375" style="320"/>
    <col min="5" max="5" width="16.5703125" style="320" customWidth="1"/>
    <col min="6" max="6" width="1.28515625" style="320" customWidth="1"/>
    <col min="7" max="8" width="14.7109375" style="320"/>
    <col min="9" max="9" width="16.42578125" style="320" customWidth="1"/>
    <col min="10" max="10" width="1.28515625" style="320" customWidth="1"/>
    <col min="11" max="11" width="14.7109375" style="320"/>
    <col min="12" max="12" width="1.28515625" style="320" customWidth="1"/>
    <col min="13" max="16384" width="14.7109375" style="320"/>
  </cols>
  <sheetData>
    <row r="1" spans="1:25" x14ac:dyDescent="0.25">
      <c r="A1" s="100" t="s">
        <v>31</v>
      </c>
      <c r="B1" s="267"/>
      <c r="C1" s="322" t="s">
        <v>245</v>
      </c>
      <c r="D1" s="322" t="s">
        <v>245</v>
      </c>
      <c r="E1" s="322" t="s">
        <v>245</v>
      </c>
      <c r="F1" s="267"/>
      <c r="G1" s="322" t="s">
        <v>246</v>
      </c>
      <c r="H1" s="322" t="s">
        <v>246</v>
      </c>
      <c r="I1" s="322" t="s">
        <v>246</v>
      </c>
      <c r="J1" s="267"/>
      <c r="K1" s="322" t="s">
        <v>245</v>
      </c>
      <c r="L1" s="267"/>
      <c r="M1" s="101" t="s">
        <v>246</v>
      </c>
    </row>
    <row r="2" spans="1:25" x14ac:dyDescent="0.25">
      <c r="A2" s="102"/>
      <c r="B2" s="126"/>
      <c r="C2" s="103" t="s">
        <v>247</v>
      </c>
      <c r="D2" s="103" t="s">
        <v>248</v>
      </c>
      <c r="E2" s="103" t="s">
        <v>249</v>
      </c>
      <c r="F2" s="126"/>
      <c r="G2" s="103" t="s">
        <v>247</v>
      </c>
      <c r="H2" s="103" t="s">
        <v>248</v>
      </c>
      <c r="I2" s="103" t="s">
        <v>249</v>
      </c>
      <c r="J2" s="126"/>
      <c r="K2" s="103" t="s">
        <v>250</v>
      </c>
      <c r="L2" s="126"/>
      <c r="M2" s="104" t="s">
        <v>250</v>
      </c>
    </row>
    <row r="3" spans="1:25" x14ac:dyDescent="0.25">
      <c r="A3" s="105"/>
      <c r="B3" s="127"/>
      <c r="C3" s="107"/>
      <c r="D3" s="107"/>
      <c r="E3" s="107"/>
      <c r="F3" s="127"/>
      <c r="G3" s="107"/>
      <c r="H3" s="107"/>
      <c r="I3" s="107"/>
      <c r="J3" s="127"/>
      <c r="K3" s="107"/>
      <c r="L3" s="127"/>
      <c r="M3" s="108"/>
    </row>
    <row r="4" spans="1:25" s="113" customFormat="1" x14ac:dyDescent="0.25">
      <c r="A4" s="109"/>
      <c r="B4" s="6"/>
      <c r="C4" s="110"/>
      <c r="D4" s="110"/>
      <c r="E4" s="110"/>
      <c r="F4" s="6"/>
      <c r="G4" s="110"/>
      <c r="H4" s="110"/>
      <c r="I4" s="110"/>
      <c r="J4" s="6"/>
      <c r="K4" s="111"/>
      <c r="L4" s="6"/>
      <c r="M4" s="112"/>
    </row>
    <row r="5" spans="1:25" s="113" customFormat="1" x14ac:dyDescent="0.25">
      <c r="A5" s="128"/>
      <c r="B5" s="6"/>
      <c r="C5" s="128"/>
      <c r="D5" s="128"/>
      <c r="E5" s="128"/>
      <c r="F5" s="6"/>
      <c r="G5" s="128"/>
      <c r="H5" s="128"/>
      <c r="I5" s="128"/>
      <c r="J5" s="6"/>
      <c r="K5" s="129"/>
      <c r="L5" s="6"/>
      <c r="M5" s="128"/>
    </row>
    <row r="6" spans="1:25" x14ac:dyDescent="0.25">
      <c r="A6" s="100" t="s">
        <v>31</v>
      </c>
    </row>
    <row r="7" spans="1:25" x14ac:dyDescent="0.25">
      <c r="A7" s="115" t="s">
        <v>251</v>
      </c>
    </row>
    <row r="8" spans="1:25" x14ac:dyDescent="0.25">
      <c r="A8" s="134" t="s">
        <v>341</v>
      </c>
      <c r="B8" s="271"/>
      <c r="C8" s="58">
        <v>966</v>
      </c>
      <c r="D8" s="58">
        <v>243</v>
      </c>
      <c r="E8" s="58">
        <v>1209</v>
      </c>
      <c r="F8" s="271"/>
      <c r="G8" s="58">
        <v>112</v>
      </c>
      <c r="H8" s="58">
        <v>34</v>
      </c>
      <c r="I8" s="58">
        <v>146</v>
      </c>
      <c r="J8" s="271"/>
      <c r="K8" s="58">
        <v>57</v>
      </c>
      <c r="L8" s="271"/>
      <c r="M8" s="58">
        <v>5</v>
      </c>
    </row>
    <row r="9" spans="1:25" x14ac:dyDescent="0.25">
      <c r="A9" s="134" t="s">
        <v>401</v>
      </c>
      <c r="B9" s="274"/>
      <c r="C9" s="57">
        <v>615</v>
      </c>
      <c r="D9" s="57">
        <v>125</v>
      </c>
      <c r="E9" s="57">
        <v>740</v>
      </c>
      <c r="F9" s="274"/>
      <c r="G9" s="57">
        <v>73</v>
      </c>
      <c r="H9" s="57">
        <v>18</v>
      </c>
      <c r="I9" s="57">
        <v>91</v>
      </c>
      <c r="J9" s="274"/>
      <c r="K9" s="57">
        <v>518</v>
      </c>
      <c r="L9" s="274"/>
      <c r="M9" s="57">
        <v>45</v>
      </c>
    </row>
    <row r="10" spans="1:25" x14ac:dyDescent="0.25">
      <c r="A10" s="134" t="s">
        <v>402</v>
      </c>
      <c r="B10" s="274"/>
      <c r="C10" s="57">
        <v>-9863</v>
      </c>
      <c r="D10" s="57">
        <v>-1321</v>
      </c>
      <c r="E10" s="57">
        <v>-11184</v>
      </c>
      <c r="F10" s="274"/>
      <c r="G10" s="57">
        <v>-1168</v>
      </c>
      <c r="H10" s="57">
        <v>-191</v>
      </c>
      <c r="I10" s="57">
        <v>-1359</v>
      </c>
      <c r="J10" s="274"/>
      <c r="K10" s="57">
        <v>305</v>
      </c>
      <c r="L10" s="274"/>
      <c r="M10" s="57">
        <v>27</v>
      </c>
    </row>
    <row r="11" spans="1:25" x14ac:dyDescent="0.25">
      <c r="A11" s="134" t="s">
        <v>403</v>
      </c>
      <c r="B11" s="274"/>
      <c r="C11" s="57">
        <v>-76132</v>
      </c>
      <c r="D11" s="57">
        <v>-11385</v>
      </c>
      <c r="E11" s="57">
        <v>-87517</v>
      </c>
      <c r="F11" s="274"/>
      <c r="G11" s="57">
        <v>-8984</v>
      </c>
      <c r="H11" s="57">
        <v>-1635</v>
      </c>
      <c r="I11" s="57">
        <v>-10619</v>
      </c>
      <c r="J11" s="274"/>
      <c r="K11" s="57">
        <v>-20617</v>
      </c>
      <c r="L11" s="274"/>
      <c r="M11" s="57">
        <v>-1808</v>
      </c>
    </row>
    <row r="12" spans="1:25" x14ac:dyDescent="0.25">
      <c r="A12" s="134" t="s">
        <v>404</v>
      </c>
      <c r="B12" s="274"/>
      <c r="C12" s="57">
        <v>135900</v>
      </c>
      <c r="D12" s="57">
        <v>20937</v>
      </c>
      <c r="E12" s="57">
        <v>156837</v>
      </c>
      <c r="F12" s="274"/>
      <c r="G12" s="57">
        <v>15816</v>
      </c>
      <c r="H12" s="57">
        <v>3023</v>
      </c>
      <c r="I12" s="57">
        <v>18839</v>
      </c>
      <c r="J12" s="274"/>
      <c r="K12" s="57">
        <v>149464</v>
      </c>
      <c r="L12" s="274"/>
      <c r="M12" s="57">
        <v>13094</v>
      </c>
    </row>
    <row r="13" spans="1:25" x14ac:dyDescent="0.25">
      <c r="A13" s="134" t="s">
        <v>405</v>
      </c>
      <c r="B13" s="274"/>
      <c r="C13" s="57">
        <v>81817</v>
      </c>
      <c r="D13" s="57">
        <v>17902</v>
      </c>
      <c r="E13" s="57">
        <v>99719</v>
      </c>
      <c r="F13" s="274"/>
      <c r="G13" s="57">
        <v>9523</v>
      </c>
      <c r="H13" s="57">
        <v>2578</v>
      </c>
      <c r="I13" s="57">
        <v>12101</v>
      </c>
      <c r="J13" s="274"/>
      <c r="K13" s="57">
        <v>63795</v>
      </c>
      <c r="L13" s="274"/>
      <c r="M13" s="57">
        <v>5637</v>
      </c>
    </row>
    <row r="15" spans="1:25" x14ac:dyDescent="0.25">
      <c r="A15" s="117" t="s">
        <v>252</v>
      </c>
      <c r="B15" s="271"/>
      <c r="C15" s="118">
        <v>133303</v>
      </c>
      <c r="D15" s="118">
        <v>26501</v>
      </c>
      <c r="E15" s="118">
        <v>159804</v>
      </c>
      <c r="F15" s="118"/>
      <c r="G15" s="118">
        <v>15372</v>
      </c>
      <c r="H15" s="118">
        <v>3827</v>
      </c>
      <c r="I15" s="118">
        <v>19199</v>
      </c>
      <c r="J15" s="118"/>
      <c r="K15" s="118">
        <v>193522</v>
      </c>
      <c r="L15" s="118"/>
      <c r="M15" s="118">
        <v>17000</v>
      </c>
      <c r="O15" s="63"/>
      <c r="P15" s="63"/>
      <c r="Q15" s="63"/>
      <c r="R15" s="63"/>
      <c r="S15" s="63"/>
      <c r="T15" s="63"/>
      <c r="U15" s="63"/>
      <c r="V15" s="63"/>
      <c r="W15" s="63"/>
      <c r="X15" s="63"/>
      <c r="Y15" s="63"/>
    </row>
    <row r="16" spans="1:25" x14ac:dyDescent="0.25">
      <c r="B16" s="271"/>
      <c r="C16" s="228"/>
      <c r="D16" s="228"/>
      <c r="E16" s="228"/>
      <c r="F16" s="271"/>
      <c r="G16" s="228"/>
      <c r="H16" s="228"/>
      <c r="I16" s="228"/>
      <c r="J16" s="271"/>
      <c r="K16" s="228"/>
      <c r="L16" s="271"/>
      <c r="M16" s="228"/>
    </row>
    <row r="17" spans="1:21" x14ac:dyDescent="0.25">
      <c r="A17" s="320" t="s">
        <v>9</v>
      </c>
      <c r="B17" s="119"/>
      <c r="C17" s="57">
        <v>11089284.458101537</v>
      </c>
      <c r="D17" s="57">
        <v>2140376.9890333959</v>
      </c>
      <c r="E17" s="57">
        <v>13229661.447134933</v>
      </c>
      <c r="F17" s="119"/>
      <c r="G17" s="57">
        <v>3249867.6799999997</v>
      </c>
      <c r="H17" s="119">
        <v>700365.64440726885</v>
      </c>
      <c r="I17" s="57">
        <v>3950233.3244072683</v>
      </c>
      <c r="J17" s="119"/>
      <c r="K17" s="57">
        <v>15300894.639401933</v>
      </c>
      <c r="L17" s="119"/>
      <c r="M17" s="57">
        <v>3908443.5557121718</v>
      </c>
    </row>
    <row r="18" spans="1:21" ht="15.75" thickBot="1" x14ac:dyDescent="0.3"/>
    <row r="19" spans="1:21" ht="15.75" thickBot="1" x14ac:dyDescent="0.3">
      <c r="A19" s="120" t="s">
        <v>412</v>
      </c>
      <c r="B19" s="273"/>
      <c r="C19" s="342"/>
      <c r="D19" s="121"/>
      <c r="E19" s="121">
        <v>1.208E-2</v>
      </c>
      <c r="F19" s="273"/>
      <c r="G19" s="121"/>
      <c r="H19" s="121"/>
      <c r="I19" s="121">
        <v>4.8599999999999997E-3</v>
      </c>
      <c r="J19" s="273"/>
      <c r="K19" s="121">
        <v>1.265E-2</v>
      </c>
      <c r="L19" s="273"/>
      <c r="M19" s="121">
        <v>4.3499999999999997E-3</v>
      </c>
    </row>
    <row r="20" spans="1:21" ht="15.75" thickBot="1" x14ac:dyDescent="0.3">
      <c r="A20" s="320" t="s">
        <v>413</v>
      </c>
      <c r="E20" s="41">
        <v>0</v>
      </c>
      <c r="I20" s="41">
        <v>0</v>
      </c>
      <c r="K20" s="41">
        <v>0</v>
      </c>
      <c r="M20" s="41">
        <v>0</v>
      </c>
    </row>
    <row r="21" spans="1:21" ht="15.75" thickBot="1" x14ac:dyDescent="0.3">
      <c r="A21" s="120" t="s">
        <v>414</v>
      </c>
      <c r="B21" s="273"/>
      <c r="C21" s="121"/>
      <c r="D21" s="121"/>
      <c r="E21" s="121">
        <v>1.208E-2</v>
      </c>
      <c r="F21" s="273"/>
      <c r="G21" s="121"/>
      <c r="H21" s="121"/>
      <c r="I21" s="121">
        <v>4.8599999999999997E-3</v>
      </c>
      <c r="J21" s="273"/>
      <c r="K21" s="121">
        <v>1.265E-2</v>
      </c>
      <c r="L21" s="273"/>
      <c r="M21" s="121">
        <v>4.3499999999999997E-3</v>
      </c>
    </row>
    <row r="22" spans="1:21" ht="15.75" thickBot="1" x14ac:dyDescent="0.3">
      <c r="A22" s="131"/>
      <c r="B22" s="273"/>
      <c r="C22" s="273"/>
      <c r="D22" s="273"/>
      <c r="E22" s="273"/>
      <c r="F22" s="273"/>
      <c r="G22" s="273"/>
      <c r="H22" s="273"/>
      <c r="I22" s="273"/>
      <c r="J22" s="273"/>
      <c r="K22" s="273"/>
      <c r="L22" s="273"/>
      <c r="M22" s="273"/>
    </row>
    <row r="23" spans="1:21" ht="15.75" thickBot="1" x14ac:dyDescent="0.3">
      <c r="A23" s="120" t="s">
        <v>474</v>
      </c>
      <c r="C23" s="23"/>
      <c r="M23" s="123"/>
      <c r="N23" s="57"/>
    </row>
    <row r="24" spans="1:21" x14ac:dyDescent="0.25">
      <c r="C24" s="23">
        <v>44287</v>
      </c>
      <c r="D24" s="320" t="s">
        <v>12</v>
      </c>
      <c r="E24" s="192">
        <v>1.208E-2</v>
      </c>
      <c r="G24" s="23"/>
      <c r="I24" s="192">
        <v>4.8599999999999997E-3</v>
      </c>
      <c r="K24" s="192">
        <v>1.265E-2</v>
      </c>
      <c r="M24" s="192">
        <v>4.3499999999999997E-3</v>
      </c>
      <c r="N24" s="57"/>
      <c r="O24" s="320" t="s">
        <v>434</v>
      </c>
    </row>
    <row r="25" spans="1:21" x14ac:dyDescent="0.25">
      <c r="C25" s="23">
        <v>44105</v>
      </c>
      <c r="D25" s="320" t="s">
        <v>12</v>
      </c>
      <c r="E25" s="251">
        <v>-1.2099999999999999E-3</v>
      </c>
      <c r="G25" s="229"/>
      <c r="I25" s="251">
        <v>-4.0999999999999999E-4</v>
      </c>
      <c r="K25" s="251">
        <v>6.96E-3</v>
      </c>
      <c r="M25" s="251">
        <v>2.3999999999999998E-3</v>
      </c>
      <c r="N25" s="57"/>
      <c r="O25" s="320" t="s">
        <v>435</v>
      </c>
    </row>
    <row r="26" spans="1:21" x14ac:dyDescent="0.25">
      <c r="C26" s="23">
        <v>44287</v>
      </c>
      <c r="D26" s="123" t="s">
        <v>13</v>
      </c>
      <c r="E26" s="251">
        <v>-2E-3</v>
      </c>
      <c r="G26" s="193"/>
      <c r="I26" s="251">
        <v>-1.4999999999999999E-4</v>
      </c>
      <c r="K26" s="251">
        <v>-6.0000000000000002E-5</v>
      </c>
      <c r="M26" s="251">
        <v>-3.8999999999999999E-4</v>
      </c>
      <c r="N26" s="57"/>
      <c r="O26" s="320" t="s">
        <v>275</v>
      </c>
      <c r="R26" s="275"/>
      <c r="S26" s="275"/>
      <c r="T26" s="275"/>
      <c r="U26" s="275"/>
    </row>
    <row r="27" spans="1:21" x14ac:dyDescent="0.25">
      <c r="C27" s="23">
        <v>44105</v>
      </c>
      <c r="D27" s="123" t="s">
        <v>13</v>
      </c>
      <c r="E27" s="251">
        <v>8.3000000000000001E-4</v>
      </c>
      <c r="G27" s="23"/>
      <c r="I27" s="251">
        <v>4.8999999999999998E-4</v>
      </c>
      <c r="K27" s="251">
        <v>-1.0000000000000001E-5</v>
      </c>
      <c r="M27" s="251">
        <v>-4.0000000000000003E-5</v>
      </c>
      <c r="N27" s="57"/>
      <c r="O27" s="320" t="s">
        <v>435</v>
      </c>
    </row>
    <row r="28" spans="1:21" x14ac:dyDescent="0.25">
      <c r="C28" s="319" t="s">
        <v>415</v>
      </c>
      <c r="D28" s="319"/>
      <c r="E28" s="252">
        <v>9.7000000000000003E-3</v>
      </c>
      <c r="I28" s="252">
        <v>4.79E-3</v>
      </c>
      <c r="K28" s="252">
        <v>1.9539999999999998E-2</v>
      </c>
      <c r="M28" s="252">
        <v>6.3199999999999992E-3</v>
      </c>
      <c r="R28" s="275"/>
      <c r="S28" s="275"/>
      <c r="T28" s="275"/>
      <c r="U28" s="275"/>
    </row>
    <row r="29" spans="1:21" ht="15.75" thickBot="1" x14ac:dyDescent="0.3"/>
    <row r="30" spans="1:21" ht="15.75" thickBot="1" x14ac:dyDescent="0.3">
      <c r="A30" s="120" t="s">
        <v>475</v>
      </c>
      <c r="C30" s="23">
        <v>44105</v>
      </c>
      <c r="D30" s="320" t="s">
        <v>300</v>
      </c>
      <c r="E30" s="320">
        <v>1.6310000000000002E-2</v>
      </c>
      <c r="I30" s="320">
        <v>8.369999999999999E-3</v>
      </c>
      <c r="K30" s="320">
        <v>2.4570000000000002E-2</v>
      </c>
      <c r="M30" s="320">
        <v>8.4100000000000008E-3</v>
      </c>
      <c r="O30" s="320" t="s">
        <v>435</v>
      </c>
    </row>
    <row r="31" spans="1:21" x14ac:dyDescent="0.25">
      <c r="C31" s="23"/>
      <c r="R31" s="275"/>
      <c r="S31" s="275"/>
      <c r="T31" s="275"/>
      <c r="U31" s="275"/>
    </row>
    <row r="32" spans="1:21" x14ac:dyDescent="0.25">
      <c r="C32" s="320" t="s">
        <v>416</v>
      </c>
      <c r="E32" s="193">
        <v>-6.6100000000000013E-3</v>
      </c>
      <c r="I32" s="193">
        <v>-3.579999999999999E-3</v>
      </c>
      <c r="K32" s="193">
        <v>-5.0300000000000032E-3</v>
      </c>
      <c r="M32" s="193">
        <v>-2.0900000000000016E-3</v>
      </c>
      <c r="O32" s="320" t="s">
        <v>436</v>
      </c>
    </row>
    <row r="33" spans="1:15" ht="15.75" thickBot="1" x14ac:dyDescent="0.3">
      <c r="C33" s="321" t="s">
        <v>417</v>
      </c>
      <c r="D33" s="321"/>
      <c r="E33" s="193">
        <v>0.05</v>
      </c>
      <c r="I33" s="193">
        <v>0.05</v>
      </c>
      <c r="K33" s="193">
        <v>0.05</v>
      </c>
      <c r="M33" s="193">
        <v>0.05</v>
      </c>
      <c r="O33" s="320" t="s">
        <v>437</v>
      </c>
    </row>
    <row r="34" spans="1:15" ht="15.75" thickBot="1" x14ac:dyDescent="0.3">
      <c r="A34" s="120" t="s">
        <v>413</v>
      </c>
      <c r="C34" s="121"/>
      <c r="D34" s="121"/>
      <c r="E34" s="121">
        <v>0</v>
      </c>
      <c r="F34" s="273"/>
      <c r="G34" s="121"/>
      <c r="H34" s="121"/>
      <c r="I34" s="121">
        <v>0</v>
      </c>
      <c r="J34" s="273"/>
      <c r="K34" s="121">
        <v>0</v>
      </c>
      <c r="L34" s="273"/>
      <c r="M34" s="121">
        <v>0</v>
      </c>
      <c r="O34" s="320" t="s">
        <v>436</v>
      </c>
    </row>
    <row r="35" spans="1:15" ht="15.75" thickBot="1" x14ac:dyDescent="0.3">
      <c r="A35" s="253"/>
      <c r="C35" s="276"/>
      <c r="D35" s="276"/>
      <c r="E35" s="276"/>
      <c r="F35" s="273"/>
      <c r="G35" s="276"/>
      <c r="H35" s="276"/>
      <c r="I35" s="276"/>
      <c r="J35" s="273"/>
      <c r="K35" s="276"/>
      <c r="L35" s="273"/>
      <c r="M35" s="276"/>
    </row>
    <row r="36" spans="1:15" ht="15.75" thickBot="1" x14ac:dyDescent="0.3">
      <c r="A36" s="120" t="s">
        <v>418</v>
      </c>
      <c r="C36" s="121"/>
      <c r="D36" s="121"/>
      <c r="E36" s="121">
        <v>0</v>
      </c>
      <c r="F36" s="273"/>
      <c r="G36" s="121"/>
      <c r="H36" s="121"/>
      <c r="I36" s="121">
        <v>0</v>
      </c>
      <c r="J36" s="273"/>
      <c r="K36" s="121">
        <v>0</v>
      </c>
      <c r="L36" s="273"/>
      <c r="M36" s="121">
        <v>0</v>
      </c>
      <c r="O36" s="320" t="s">
        <v>436</v>
      </c>
    </row>
  </sheetData>
  <conditionalFormatting sqref="O5:R5">
    <cfRule type="expression" dxfId="2" priority="1">
      <formula>$A$8&lt;&gt;$R$3</formula>
    </cfRule>
    <cfRule type="expression" dxfId="1" priority="2">
      <formula>$A$8=$R$3</formula>
    </cfRule>
  </conditionalFormatting>
  <pageMargins left="0.7" right="0.7" top="0.75" bottom="0.75" header="0.3" footer="0.3"/>
  <pageSetup scale="79" orientation="landscape" r:id="rId1"/>
  <headerFooter>
    <oddFooter>&amp;L&amp;A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Y63"/>
  <sheetViews>
    <sheetView zoomScale="80" zoomScaleNormal="80" workbookViewId="0">
      <selection activeCell="C7" sqref="C7"/>
    </sheetView>
  </sheetViews>
  <sheetFormatPr defaultColWidth="14.7109375" defaultRowHeight="15" x14ac:dyDescent="0.25"/>
  <cols>
    <col min="1" max="1" width="27.7109375" style="320" customWidth="1"/>
    <col min="2" max="2" width="1.28515625" style="320" customWidth="1"/>
    <col min="3" max="3" width="16" style="320" customWidth="1"/>
    <col min="4" max="4" width="18.28515625" style="320" customWidth="1"/>
    <col min="5" max="5" width="16.5703125" style="320" customWidth="1"/>
    <col min="6" max="6" width="1.28515625" style="320" customWidth="1"/>
    <col min="7" max="8" width="14.7109375" style="320"/>
    <col min="9" max="9" width="16.42578125" style="320" customWidth="1"/>
    <col min="10" max="10" width="1.28515625" style="320" customWidth="1"/>
    <col min="11" max="11" width="14.7109375" style="320"/>
    <col min="12" max="12" width="1.28515625" style="320" customWidth="1"/>
    <col min="13" max="13" width="14.7109375" style="320"/>
    <col min="14" max="14" width="14.7109375" style="183"/>
    <col min="15" max="18" width="14.7109375" style="320"/>
    <col min="19" max="19" width="1" style="320" customWidth="1"/>
    <col min="20" max="21" width="13.140625" style="320" customWidth="1"/>
    <col min="22" max="22" width="11.85546875" style="320" customWidth="1"/>
    <col min="23" max="16384" width="14.7109375" style="320"/>
  </cols>
  <sheetData>
    <row r="1" spans="1:22" x14ac:dyDescent="0.25">
      <c r="A1" s="100" t="s">
        <v>48</v>
      </c>
      <c r="B1" s="124"/>
      <c r="C1" s="343" t="s">
        <v>245</v>
      </c>
      <c r="D1" s="343"/>
      <c r="E1" s="343"/>
      <c r="F1" s="124"/>
      <c r="G1" s="322" t="s">
        <v>246</v>
      </c>
      <c r="H1" s="322" t="s">
        <v>246</v>
      </c>
      <c r="I1" s="322" t="s">
        <v>246</v>
      </c>
      <c r="J1" s="124"/>
      <c r="K1" s="322" t="s">
        <v>245</v>
      </c>
      <c r="L1" s="124"/>
      <c r="M1" s="101" t="s">
        <v>246</v>
      </c>
      <c r="N1" s="267"/>
      <c r="O1" s="267"/>
      <c r="R1" s="268"/>
      <c r="T1" s="344"/>
      <c r="U1" s="344"/>
      <c r="V1" s="344"/>
    </row>
    <row r="2" spans="1:22" ht="30" x14ac:dyDescent="0.25">
      <c r="A2" s="102"/>
      <c r="B2" s="126"/>
      <c r="C2" s="103" t="s">
        <v>247</v>
      </c>
      <c r="D2" s="103" t="s">
        <v>248</v>
      </c>
      <c r="E2" s="152" t="s">
        <v>285</v>
      </c>
      <c r="F2" s="126"/>
      <c r="G2" s="103" t="s">
        <v>247</v>
      </c>
      <c r="H2" s="103" t="s">
        <v>248</v>
      </c>
      <c r="I2" s="152" t="s">
        <v>285</v>
      </c>
      <c r="J2" s="126"/>
      <c r="K2" s="103" t="s">
        <v>250</v>
      </c>
      <c r="L2" s="126"/>
      <c r="M2" s="104" t="s">
        <v>250</v>
      </c>
      <c r="N2" s="345"/>
      <c r="O2" s="126"/>
      <c r="R2" s="268"/>
      <c r="U2" s="321"/>
      <c r="V2" s="321"/>
    </row>
    <row r="3" spans="1:22" x14ac:dyDescent="0.25">
      <c r="A3" s="105"/>
      <c r="B3" s="127"/>
      <c r="C3" s="107"/>
      <c r="D3" s="107"/>
      <c r="E3" s="107"/>
      <c r="F3" s="127"/>
      <c r="G3" s="107"/>
      <c r="H3" s="107"/>
      <c r="I3" s="107"/>
      <c r="J3" s="127"/>
      <c r="K3" s="107"/>
      <c r="L3" s="127"/>
      <c r="M3" s="108"/>
      <c r="N3" s="346"/>
      <c r="O3" s="127"/>
      <c r="R3" s="321"/>
      <c r="T3" s="321"/>
      <c r="U3" s="321"/>
    </row>
    <row r="4" spans="1:22" s="113" customFormat="1" x14ac:dyDescent="0.25">
      <c r="A4" s="109"/>
      <c r="B4" s="6"/>
      <c r="C4" s="110"/>
      <c r="D4" s="110"/>
      <c r="E4" s="110"/>
      <c r="F4" s="6"/>
      <c r="G4" s="110"/>
      <c r="H4" s="110"/>
      <c r="I4" s="110"/>
      <c r="J4" s="6"/>
      <c r="K4" s="111"/>
      <c r="L4" s="6"/>
      <c r="M4" s="112"/>
      <c r="N4" s="241"/>
      <c r="O4" s="6"/>
      <c r="R4" s="321"/>
      <c r="T4" s="321"/>
      <c r="U4" s="321"/>
      <c r="V4" s="320"/>
    </row>
    <row r="5" spans="1:22" s="113" customFormat="1" x14ac:dyDescent="0.25">
      <c r="A5" s="128"/>
      <c r="B5" s="6"/>
      <c r="C5" s="128"/>
      <c r="D5" s="128"/>
      <c r="E5" s="128"/>
      <c r="F5" s="6"/>
      <c r="G5" s="128"/>
      <c r="H5" s="128"/>
      <c r="I5" s="128"/>
      <c r="J5" s="6"/>
      <c r="K5" s="129"/>
      <c r="L5" s="6"/>
      <c r="M5" s="128"/>
      <c r="N5" s="241"/>
      <c r="O5" s="6"/>
      <c r="R5" s="321"/>
      <c r="T5" s="321"/>
      <c r="U5" s="321"/>
      <c r="V5" s="320"/>
    </row>
    <row r="6" spans="1:22" s="113" customFormat="1" x14ac:dyDescent="0.25">
      <c r="A6" s="100" t="s">
        <v>408</v>
      </c>
      <c r="B6" s="6"/>
      <c r="C6" s="128"/>
      <c r="D6" s="128"/>
      <c r="E6" s="128"/>
      <c r="F6" s="6"/>
      <c r="G6" s="128"/>
      <c r="H6" s="128"/>
      <c r="I6" s="128"/>
      <c r="J6" s="6"/>
      <c r="K6" s="129"/>
      <c r="L6" s="6"/>
      <c r="M6" s="128"/>
      <c r="N6" s="241"/>
      <c r="O6" s="6"/>
      <c r="R6" s="321"/>
      <c r="T6" s="321"/>
      <c r="U6" s="321"/>
      <c r="V6" s="320"/>
    </row>
    <row r="7" spans="1:22" x14ac:dyDescent="0.25">
      <c r="A7" s="320" t="s">
        <v>11</v>
      </c>
      <c r="C7" s="58">
        <v>205180</v>
      </c>
      <c r="D7" s="58">
        <v>39949</v>
      </c>
      <c r="E7" s="58">
        <v>245129</v>
      </c>
      <c r="G7" s="58">
        <v>25098</v>
      </c>
      <c r="H7" s="58">
        <v>5726</v>
      </c>
      <c r="I7" s="58">
        <v>30824</v>
      </c>
      <c r="K7" s="58">
        <v>268700</v>
      </c>
      <c r="M7" s="58">
        <v>23390</v>
      </c>
      <c r="N7" s="269"/>
      <c r="O7" s="269"/>
      <c r="P7" s="63">
        <v>0</v>
      </c>
      <c r="Q7" s="41">
        <v>0</v>
      </c>
      <c r="R7" s="321"/>
      <c r="T7" s="321"/>
      <c r="U7" s="321"/>
    </row>
    <row r="8" spans="1:22" x14ac:dyDescent="0.25">
      <c r="A8" s="100" t="s">
        <v>253</v>
      </c>
      <c r="R8" s="321"/>
      <c r="T8" s="321"/>
      <c r="U8" s="321"/>
    </row>
    <row r="9" spans="1:22" x14ac:dyDescent="0.25">
      <c r="A9" s="130" t="s">
        <v>338</v>
      </c>
      <c r="B9" s="58">
        <v>1</v>
      </c>
      <c r="C9" s="58">
        <v>-12212.625015591388</v>
      </c>
      <c r="D9" s="58">
        <v>-2162.0202795443615</v>
      </c>
      <c r="E9" s="58">
        <v>-14374.64529513575</v>
      </c>
      <c r="F9" s="58"/>
      <c r="G9" s="58">
        <v>-1295.7288960312148</v>
      </c>
      <c r="H9" s="58">
        <v>-234.75364183311584</v>
      </c>
      <c r="I9" s="58">
        <v>-1530.4825378643307</v>
      </c>
      <c r="J9" s="58"/>
      <c r="K9" s="58">
        <v>-14654.519618295233</v>
      </c>
      <c r="L9" s="58"/>
      <c r="M9" s="58">
        <v>-1024.1767572194926</v>
      </c>
      <c r="N9" s="269"/>
      <c r="O9" s="269"/>
      <c r="Q9" s="116"/>
      <c r="R9" s="321"/>
      <c r="T9" s="321"/>
      <c r="U9" s="321"/>
    </row>
    <row r="10" spans="1:22" x14ac:dyDescent="0.25">
      <c r="A10" s="130" t="s">
        <v>339</v>
      </c>
      <c r="B10" s="58">
        <v>2</v>
      </c>
      <c r="C10" s="57">
        <v>-8041.9345318638188</v>
      </c>
      <c r="D10" s="57">
        <v>-1530.5540735611119</v>
      </c>
      <c r="E10" s="57">
        <v>-9572.4886054249309</v>
      </c>
      <c r="F10" s="58"/>
      <c r="G10" s="57">
        <v>-795.81212238374337</v>
      </c>
      <c r="H10" s="57">
        <v>-169.25581151681135</v>
      </c>
      <c r="I10" s="57">
        <v>-965.06793390055475</v>
      </c>
      <c r="J10" s="58"/>
      <c r="K10" s="57">
        <v>-9364.1716189267336</v>
      </c>
      <c r="L10" s="58"/>
      <c r="M10" s="57">
        <v>-699.0306964332874</v>
      </c>
      <c r="N10" s="270"/>
      <c r="O10" s="270"/>
      <c r="Q10" s="116"/>
      <c r="R10" s="321"/>
      <c r="T10" s="321"/>
      <c r="U10" s="321"/>
    </row>
    <row r="11" spans="1:22" x14ac:dyDescent="0.25">
      <c r="A11" s="130" t="s">
        <v>340</v>
      </c>
      <c r="B11" s="58">
        <v>3</v>
      </c>
      <c r="C11" s="57">
        <v>-3201.4479240936726</v>
      </c>
      <c r="D11" s="57">
        <v>-555.5760607793062</v>
      </c>
      <c r="E11" s="57">
        <v>-3757.0239848729789</v>
      </c>
      <c r="F11" s="58"/>
      <c r="G11" s="57">
        <v>-460.80023628966399</v>
      </c>
      <c r="H11" s="57">
        <v>-86.543365006602627</v>
      </c>
      <c r="I11" s="57">
        <v>-547.34360129626657</v>
      </c>
      <c r="J11" s="58"/>
      <c r="K11" s="57">
        <v>-5159.3994662733166</v>
      </c>
      <c r="L11" s="58"/>
      <c r="M11" s="57">
        <v>-499.21997454229552</v>
      </c>
      <c r="N11" s="270"/>
      <c r="O11" s="270"/>
      <c r="Q11" s="116"/>
      <c r="R11" s="321"/>
      <c r="T11" s="321"/>
      <c r="U11" s="321"/>
    </row>
    <row r="12" spans="1:22" x14ac:dyDescent="0.25">
      <c r="A12" s="130" t="s">
        <v>341</v>
      </c>
      <c r="B12" s="58">
        <v>4</v>
      </c>
      <c r="C12" s="57">
        <v>-2509.9753285583893</v>
      </c>
      <c r="D12" s="57">
        <v>-505.91176872583026</v>
      </c>
      <c r="E12" s="57">
        <v>-3015.8870972842196</v>
      </c>
      <c r="F12" s="58"/>
      <c r="G12" s="57">
        <v>-382.49990286815125</v>
      </c>
      <c r="H12" s="57">
        <v>-81.562624534562715</v>
      </c>
      <c r="I12" s="57">
        <v>-464.06252740271395</v>
      </c>
      <c r="J12" s="58"/>
      <c r="K12" s="57">
        <v>-4420.2014388069274</v>
      </c>
      <c r="L12" s="58"/>
      <c r="M12" s="57">
        <v>-464.7544299813116</v>
      </c>
      <c r="N12" s="270"/>
      <c r="O12" s="270"/>
      <c r="Q12" s="116"/>
      <c r="R12" s="321"/>
      <c r="T12" s="321"/>
      <c r="U12" s="321"/>
    </row>
    <row r="13" spans="1:22" x14ac:dyDescent="0.25">
      <c r="A13" s="130" t="s">
        <v>401</v>
      </c>
      <c r="B13" s="58">
        <v>5</v>
      </c>
      <c r="C13" s="57">
        <v>-2554.862115188912</v>
      </c>
      <c r="D13" s="57">
        <v>-492.22693359772353</v>
      </c>
      <c r="E13" s="57">
        <v>-3047.0890487866354</v>
      </c>
      <c r="F13" s="58"/>
      <c r="G13" s="57">
        <v>-400.75288236085458</v>
      </c>
      <c r="H13" s="57">
        <v>-80.604879264053238</v>
      </c>
      <c r="I13" s="57">
        <v>-481.35776162490782</v>
      </c>
      <c r="J13" s="58"/>
      <c r="K13" s="57">
        <v>-4485.2292156368558</v>
      </c>
      <c r="L13" s="58"/>
      <c r="M13" s="57">
        <v>-506.58256978307628</v>
      </c>
      <c r="N13" s="270"/>
      <c r="O13" s="270"/>
      <c r="Q13" s="116"/>
      <c r="R13" s="321"/>
      <c r="T13" s="321"/>
      <c r="U13" s="321"/>
    </row>
    <row r="14" spans="1:22" x14ac:dyDescent="0.25">
      <c r="A14" s="130" t="s">
        <v>402</v>
      </c>
      <c r="B14" s="58">
        <v>6</v>
      </c>
      <c r="C14" s="57">
        <v>-2959.3412774421049</v>
      </c>
      <c r="D14" s="57">
        <v>-569.07709102521108</v>
      </c>
      <c r="E14" s="57">
        <v>-3528.4183684673162</v>
      </c>
      <c r="F14" s="58"/>
      <c r="G14" s="57">
        <v>-422.24712733641496</v>
      </c>
      <c r="H14" s="57">
        <v>-86.281279892159631</v>
      </c>
      <c r="I14" s="57">
        <v>-508.52840722857457</v>
      </c>
      <c r="J14" s="58"/>
      <c r="K14" s="57">
        <v>-4396.9133027518446</v>
      </c>
      <c r="L14" s="58"/>
      <c r="M14" s="57">
        <v>-461.11892941236044</v>
      </c>
      <c r="N14" s="270"/>
      <c r="O14" s="270"/>
      <c r="Q14" s="116"/>
      <c r="R14" s="321"/>
      <c r="T14" s="321"/>
      <c r="U14" s="321"/>
    </row>
    <row r="15" spans="1:22" x14ac:dyDescent="0.25">
      <c r="A15" s="130" t="s">
        <v>403</v>
      </c>
      <c r="B15" s="58">
        <v>7</v>
      </c>
      <c r="C15" s="57">
        <v>-9321.6297717312227</v>
      </c>
      <c r="D15" s="57">
        <v>-1837.2827360778315</v>
      </c>
      <c r="E15" s="57">
        <v>-11158.912507809055</v>
      </c>
      <c r="F15" s="57"/>
      <c r="G15" s="57">
        <v>-1015.4022688490213</v>
      </c>
      <c r="H15" s="57">
        <v>-193.56330862386781</v>
      </c>
      <c r="I15" s="57">
        <v>-1208.9655774728892</v>
      </c>
      <c r="J15" s="57"/>
      <c r="K15" s="57">
        <v>-9504.4817777562912</v>
      </c>
      <c r="L15" s="57"/>
      <c r="M15" s="57">
        <v>-746.51957171459935</v>
      </c>
      <c r="N15" s="270"/>
      <c r="O15" s="270"/>
      <c r="Q15" s="57"/>
      <c r="R15" s="321"/>
      <c r="T15" s="321"/>
      <c r="U15" s="321"/>
    </row>
    <row r="16" spans="1:22" x14ac:dyDescent="0.25">
      <c r="A16" s="130" t="s">
        <v>404</v>
      </c>
      <c r="B16" s="58">
        <v>8</v>
      </c>
      <c r="C16" s="57">
        <v>-20898.348324157152</v>
      </c>
      <c r="D16" s="57">
        <v>-3931.6604227899484</v>
      </c>
      <c r="E16" s="57">
        <v>-24830.0087469471</v>
      </c>
      <c r="F16" s="57"/>
      <c r="G16" s="57">
        <v>-2361.8934473360355</v>
      </c>
      <c r="H16" s="57">
        <v>-488.97238907689052</v>
      </c>
      <c r="I16" s="57">
        <v>-2850.865836412926</v>
      </c>
      <c r="J16" s="57"/>
      <c r="K16" s="57">
        <v>-22285.590508790672</v>
      </c>
      <c r="L16" s="57"/>
      <c r="M16" s="57">
        <v>-1754.8552621841338</v>
      </c>
      <c r="N16" s="270"/>
      <c r="O16" s="270"/>
      <c r="Q16" s="57"/>
      <c r="R16" s="57"/>
      <c r="T16" s="321"/>
      <c r="U16" s="321"/>
    </row>
    <row r="17" spans="1:21" x14ac:dyDescent="0.25">
      <c r="A17" s="130" t="s">
        <v>405</v>
      </c>
      <c r="B17" s="58">
        <v>9</v>
      </c>
      <c r="C17" s="57">
        <v>-32204.593916389422</v>
      </c>
      <c r="D17" s="57">
        <v>-6270.152635969579</v>
      </c>
      <c r="E17" s="57">
        <v>-38474.746552359</v>
      </c>
      <c r="F17" s="57"/>
      <c r="G17" s="57">
        <v>-3999.8816183306781</v>
      </c>
      <c r="H17" s="57">
        <v>-841.70808122978599</v>
      </c>
      <c r="I17" s="57">
        <v>-4841.5896995604644</v>
      </c>
      <c r="J17" s="57"/>
      <c r="K17" s="57">
        <v>-46219.070065798303</v>
      </c>
      <c r="L17" s="57"/>
      <c r="M17" s="57">
        <v>-4182.7643399801036</v>
      </c>
      <c r="N17" s="270"/>
      <c r="O17" s="270"/>
      <c r="Q17" s="57"/>
      <c r="R17" s="57"/>
      <c r="T17" s="321"/>
      <c r="U17" s="321"/>
    </row>
    <row r="18" spans="1:21" x14ac:dyDescent="0.25">
      <c r="A18" s="130" t="s">
        <v>411</v>
      </c>
      <c r="B18" s="58">
        <v>10</v>
      </c>
      <c r="C18" s="57">
        <v>-46629</v>
      </c>
      <c r="D18" s="57">
        <v>-9034</v>
      </c>
      <c r="E18" s="57">
        <v>-55663</v>
      </c>
      <c r="F18" s="57"/>
      <c r="G18" s="57">
        <v>-6604</v>
      </c>
      <c r="H18" s="57">
        <v>-1363</v>
      </c>
      <c r="I18" s="57">
        <v>-7967</v>
      </c>
      <c r="J18" s="57"/>
      <c r="K18" s="57">
        <v>-60360</v>
      </c>
      <c r="L18" s="57"/>
      <c r="M18" s="57">
        <v>-6127</v>
      </c>
      <c r="N18" s="270"/>
      <c r="O18" s="270"/>
      <c r="Q18" s="57"/>
      <c r="R18" s="57"/>
      <c r="T18" s="321"/>
      <c r="U18" s="321"/>
    </row>
    <row r="19" spans="1:21" x14ac:dyDescent="0.25">
      <c r="A19" s="130" t="s">
        <v>451</v>
      </c>
      <c r="B19" s="58">
        <v>11</v>
      </c>
      <c r="C19" s="57">
        <v>-39569</v>
      </c>
      <c r="D19" s="57">
        <v>-7610</v>
      </c>
      <c r="E19" s="57">
        <v>-47179</v>
      </c>
      <c r="F19" s="57"/>
      <c r="G19" s="57">
        <v>-5434</v>
      </c>
      <c r="H19" s="57">
        <v>-1182</v>
      </c>
      <c r="I19" s="57">
        <v>-6616</v>
      </c>
      <c r="J19" s="57"/>
      <c r="K19" s="57">
        <v>-50661</v>
      </c>
      <c r="L19" s="57"/>
      <c r="M19" s="57">
        <v>-4957</v>
      </c>
      <c r="N19" s="270"/>
      <c r="O19" s="270"/>
      <c r="Q19" s="57"/>
      <c r="R19" s="57"/>
      <c r="T19" s="321"/>
      <c r="U19" s="321"/>
    </row>
    <row r="20" spans="1:21" x14ac:dyDescent="0.25">
      <c r="A20" s="130" t="s">
        <v>452</v>
      </c>
      <c r="B20" s="58">
        <v>12</v>
      </c>
      <c r="C20" s="57">
        <v>-29788</v>
      </c>
      <c r="D20" s="57">
        <v>-6027</v>
      </c>
      <c r="E20" s="57">
        <v>-35815</v>
      </c>
      <c r="F20" s="57"/>
      <c r="G20" s="57">
        <v>-3992</v>
      </c>
      <c r="H20" s="57">
        <v>-895</v>
      </c>
      <c r="I20" s="57">
        <v>-4887</v>
      </c>
      <c r="J20" s="57"/>
      <c r="K20" s="57">
        <v>-39833</v>
      </c>
      <c r="L20" s="57"/>
      <c r="M20" s="57">
        <v>-3695</v>
      </c>
      <c r="N20" s="270"/>
      <c r="O20" s="270"/>
      <c r="Q20" s="57"/>
      <c r="R20" s="57"/>
      <c r="T20" s="321"/>
      <c r="U20" s="321"/>
    </row>
    <row r="21" spans="1:21" ht="6.75" customHeight="1" x14ac:dyDescent="0.25">
      <c r="T21" s="321"/>
      <c r="U21" s="321"/>
    </row>
    <row r="22" spans="1:21" x14ac:dyDescent="0.25">
      <c r="A22" s="117" t="s">
        <v>254</v>
      </c>
      <c r="B22" s="58"/>
      <c r="C22" s="118">
        <v>-209890.75820501609</v>
      </c>
      <c r="D22" s="118">
        <v>-40525.462002070904</v>
      </c>
      <c r="E22" s="118">
        <v>-250416.220207087</v>
      </c>
      <c r="F22" s="118"/>
      <c r="G22" s="118">
        <v>-27165.018501785777</v>
      </c>
      <c r="H22" s="118">
        <v>-5703.2453809778499</v>
      </c>
      <c r="I22" s="118">
        <v>-32868.263882763626</v>
      </c>
      <c r="J22" s="118"/>
      <c r="K22" s="118">
        <v>-271343.57701303618</v>
      </c>
      <c r="L22" s="118"/>
      <c r="M22" s="118">
        <v>-25118.022531250659</v>
      </c>
      <c r="N22" s="271"/>
      <c r="O22" s="271"/>
      <c r="T22" s="321"/>
      <c r="U22" s="321"/>
    </row>
    <row r="23" spans="1:21" ht="6" customHeight="1" x14ac:dyDescent="0.25">
      <c r="A23" s="131"/>
      <c r="B23" s="58"/>
      <c r="C23" s="58"/>
      <c r="D23" s="58"/>
      <c r="E23" s="58"/>
      <c r="F23" s="58"/>
      <c r="G23" s="58"/>
      <c r="H23" s="58"/>
      <c r="I23" s="58"/>
      <c r="J23" s="58"/>
      <c r="K23" s="58"/>
      <c r="L23" s="58"/>
      <c r="M23" s="58"/>
      <c r="N23" s="269"/>
      <c r="O23" s="269"/>
      <c r="T23" s="321"/>
      <c r="U23" s="321"/>
    </row>
    <row r="24" spans="1:21" ht="6.75" customHeight="1" x14ac:dyDescent="0.25">
      <c r="B24" s="58"/>
      <c r="C24" s="58"/>
      <c r="D24" s="58"/>
      <c r="E24" s="58"/>
      <c r="F24" s="58"/>
      <c r="G24" s="58"/>
      <c r="H24" s="58"/>
      <c r="I24" s="58"/>
      <c r="J24" s="58"/>
      <c r="K24" s="58"/>
      <c r="L24" s="58"/>
      <c r="M24" s="58"/>
      <c r="N24" s="269"/>
      <c r="O24" s="269"/>
      <c r="T24" s="321"/>
      <c r="U24" s="321"/>
    </row>
    <row r="25" spans="1:21" ht="14.25" customHeight="1" x14ac:dyDescent="0.25">
      <c r="A25" s="320" t="s">
        <v>476</v>
      </c>
      <c r="B25" s="58"/>
      <c r="C25" s="58">
        <v>-4710.7582050160854</v>
      </c>
      <c r="D25" s="58">
        <v>-576.46200207090442</v>
      </c>
      <c r="E25" s="58">
        <v>-5287.2202070869898</v>
      </c>
      <c r="F25" s="58"/>
      <c r="G25" s="58">
        <v>-2067.0185017857766</v>
      </c>
      <c r="H25" s="58">
        <v>22.754619022150109</v>
      </c>
      <c r="I25" s="58">
        <v>-2044.2638827636265</v>
      </c>
      <c r="J25" s="58"/>
      <c r="K25" s="58">
        <v>-2643.577013036178</v>
      </c>
      <c r="L25" s="58"/>
      <c r="M25" s="58">
        <v>-1728.0225312506591</v>
      </c>
      <c r="N25" s="269"/>
      <c r="O25" s="269"/>
      <c r="T25" s="321"/>
      <c r="U25" s="321"/>
    </row>
    <row r="26" spans="1:21" ht="14.25" customHeight="1" x14ac:dyDescent="0.25">
      <c r="B26" s="58"/>
      <c r="C26" s="58"/>
      <c r="D26" s="58"/>
      <c r="E26" s="58"/>
      <c r="F26" s="58"/>
      <c r="G26" s="58"/>
      <c r="H26" s="58"/>
      <c r="I26" s="58"/>
      <c r="J26" s="58"/>
      <c r="K26" s="58"/>
      <c r="L26" s="58"/>
      <c r="M26" s="58"/>
      <c r="N26" s="269"/>
      <c r="O26" s="269"/>
      <c r="T26" s="321"/>
      <c r="U26" s="321"/>
    </row>
    <row r="27" spans="1:21" x14ac:dyDescent="0.25">
      <c r="A27" s="100" t="s">
        <v>255</v>
      </c>
      <c r="R27" s="321"/>
      <c r="T27" s="321"/>
      <c r="U27" s="321"/>
    </row>
    <row r="28" spans="1:21" x14ac:dyDescent="0.25">
      <c r="A28" s="320" t="s">
        <v>11</v>
      </c>
      <c r="C28" s="58">
        <v>-25241.281343027717</v>
      </c>
      <c r="D28" s="58">
        <v>937.7198713530961</v>
      </c>
      <c r="E28" s="63">
        <v>-24303.56147167462</v>
      </c>
      <c r="G28" s="58">
        <v>1559.1677431819007</v>
      </c>
      <c r="H28" s="58">
        <v>366.76236707299904</v>
      </c>
      <c r="I28" s="63">
        <v>1925.9301102548998</v>
      </c>
      <c r="K28" s="58">
        <v>872.62714534349652</v>
      </c>
      <c r="M28" s="58">
        <v>262.81523083650063</v>
      </c>
      <c r="N28" s="269"/>
      <c r="O28" s="269"/>
      <c r="P28" s="63">
        <v>0</v>
      </c>
      <c r="Q28" s="41">
        <v>0</v>
      </c>
      <c r="R28" s="132" t="s">
        <v>256</v>
      </c>
      <c r="T28" s="321"/>
      <c r="U28" s="321"/>
    </row>
    <row r="29" spans="1:21" x14ac:dyDescent="0.25">
      <c r="A29" s="131"/>
      <c r="R29" s="321"/>
      <c r="T29" s="321"/>
      <c r="U29" s="321"/>
    </row>
    <row r="30" spans="1:21" x14ac:dyDescent="0.25">
      <c r="A30" s="130" t="s">
        <v>338</v>
      </c>
      <c r="B30" s="58">
        <v>1</v>
      </c>
      <c r="C30" s="58">
        <v>1396.9144475195569</v>
      </c>
      <c r="D30" s="58">
        <v>244.45155508692716</v>
      </c>
      <c r="E30" s="58">
        <v>1641.366002606484</v>
      </c>
      <c r="F30" s="58"/>
      <c r="G30" s="58">
        <v>-92.232563405152632</v>
      </c>
      <c r="H30" s="58">
        <v>-35.844129078282577</v>
      </c>
      <c r="I30" s="58">
        <v>-128.07669248343521</v>
      </c>
      <c r="J30" s="58"/>
      <c r="K30" s="58">
        <v>-50.845152889715202</v>
      </c>
      <c r="L30" s="58"/>
      <c r="M30" s="58">
        <v>-12.178638169161223</v>
      </c>
      <c r="N30" s="269"/>
      <c r="O30" s="269"/>
      <c r="Q30" s="116"/>
      <c r="R30" s="321"/>
      <c r="T30" s="321"/>
      <c r="U30" s="321"/>
    </row>
    <row r="31" spans="1:21" x14ac:dyDescent="0.25">
      <c r="A31" s="130" t="s">
        <v>339</v>
      </c>
      <c r="B31" s="58">
        <v>2</v>
      </c>
      <c r="C31" s="57">
        <v>798.55151314783734</v>
      </c>
      <c r="D31" s="57">
        <v>151.98162414206399</v>
      </c>
      <c r="E31" s="58">
        <v>950.53313728990133</v>
      </c>
      <c r="F31" s="58"/>
      <c r="G31" s="57">
        <v>-49.993325636927473</v>
      </c>
      <c r="H31" s="57">
        <v>-10.63273687733815</v>
      </c>
      <c r="I31" s="57">
        <v>-60.626062514265627</v>
      </c>
      <c r="J31" s="58"/>
      <c r="K31" s="57">
        <v>-31.996030588587931</v>
      </c>
      <c r="L31" s="58"/>
      <c r="M31" s="57">
        <v>-8.1826335702893171</v>
      </c>
      <c r="N31" s="270"/>
      <c r="O31" s="270"/>
      <c r="Q31" s="116"/>
      <c r="R31" s="321"/>
      <c r="T31" s="321"/>
      <c r="U31" s="321"/>
    </row>
    <row r="32" spans="1:21" x14ac:dyDescent="0.25">
      <c r="A32" s="130" t="s">
        <v>340</v>
      </c>
      <c r="B32" s="58">
        <v>3</v>
      </c>
      <c r="C32" s="57">
        <v>317.89876850147641</v>
      </c>
      <c r="D32" s="57">
        <v>55.1678333423596</v>
      </c>
      <c r="E32" s="58">
        <v>373.066601843836</v>
      </c>
      <c r="F32" s="58"/>
      <c r="G32" s="57">
        <v>-28.947707151530171</v>
      </c>
      <c r="H32" s="57">
        <v>-5.436698570927601</v>
      </c>
      <c r="I32" s="57">
        <v>-34.384405722457771</v>
      </c>
      <c r="J32" s="58"/>
      <c r="K32" s="57">
        <v>-17.628927561298347</v>
      </c>
      <c r="L32" s="58"/>
      <c r="M32" s="57">
        <v>-5.8437120765820536</v>
      </c>
      <c r="N32" s="270"/>
      <c r="O32" s="270"/>
      <c r="Q32" s="116"/>
      <c r="R32" s="321"/>
      <c r="T32" s="321"/>
      <c r="U32" s="321"/>
    </row>
    <row r="33" spans="1:21" x14ac:dyDescent="0.25">
      <c r="A33" s="130" t="s">
        <v>341</v>
      </c>
      <c r="B33" s="58">
        <v>4</v>
      </c>
      <c r="C33" s="57">
        <v>249.23662193995881</v>
      </c>
      <c r="D33" s="57">
        <v>50.236246867540622</v>
      </c>
      <c r="E33" s="58">
        <v>299.47286880749942</v>
      </c>
      <c r="F33" s="58"/>
      <c r="G33" s="57">
        <v>-24.028840051973603</v>
      </c>
      <c r="H33" s="57">
        <v>-5.1238059002481702</v>
      </c>
      <c r="I33" s="57">
        <v>-29.152645952221775</v>
      </c>
      <c r="J33" s="58"/>
      <c r="K33" s="57">
        <v>-15.103193982256016</v>
      </c>
      <c r="L33" s="58"/>
      <c r="M33" s="57">
        <v>-5.4402692472728775</v>
      </c>
      <c r="N33" s="270"/>
      <c r="O33" s="270"/>
      <c r="Q33" s="116"/>
      <c r="R33" s="321"/>
      <c r="T33" s="321"/>
      <c r="U33" s="321"/>
    </row>
    <row r="34" spans="1:21" x14ac:dyDescent="0.25">
      <c r="A34" s="130" t="s">
        <v>401</v>
      </c>
      <c r="B34" s="58">
        <v>5</v>
      </c>
      <c r="C34" s="57">
        <v>253.69380960321627</v>
      </c>
      <c r="D34" s="57">
        <v>48.877364156492781</v>
      </c>
      <c r="E34" s="58">
        <v>302.57117375970904</v>
      </c>
      <c r="F34" s="58"/>
      <c r="G34" s="57">
        <v>-25.175501584207531</v>
      </c>
      <c r="H34" s="57">
        <v>-5.0636398512033445</v>
      </c>
      <c r="I34" s="57">
        <v>-30.239141435410875</v>
      </c>
      <c r="J34" s="58"/>
      <c r="K34" s="57">
        <v>-15.325384563679462</v>
      </c>
      <c r="L34" s="58"/>
      <c r="M34" s="57">
        <v>-5.9298963018085846</v>
      </c>
      <c r="N34" s="270"/>
      <c r="O34" s="270"/>
      <c r="Q34" s="116"/>
      <c r="R34" s="321"/>
      <c r="T34" s="321"/>
      <c r="U34" s="321"/>
    </row>
    <row r="35" spans="1:21" x14ac:dyDescent="0.25">
      <c r="A35" s="130" t="s">
        <v>402</v>
      </c>
      <c r="B35" s="58">
        <v>6</v>
      </c>
      <c r="C35" s="57">
        <v>293.85795739306383</v>
      </c>
      <c r="D35" s="57">
        <v>56.508464516264894</v>
      </c>
      <c r="E35" s="58">
        <v>350.36642190932872</v>
      </c>
      <c r="F35" s="58"/>
      <c r="G35" s="57">
        <v>-26.525781076261964</v>
      </c>
      <c r="H35" s="57">
        <v>-5.4202342496356692</v>
      </c>
      <c r="I35" s="57">
        <v>-31.946015325897633</v>
      </c>
      <c r="J35" s="58"/>
      <c r="K35" s="57">
        <v>-15.023621763388993</v>
      </c>
      <c r="L35" s="58"/>
      <c r="M35" s="57">
        <v>-5.3977132205460245</v>
      </c>
      <c r="N35" s="270"/>
      <c r="O35" s="270"/>
      <c r="Q35" s="116"/>
      <c r="R35" s="321"/>
      <c r="T35" s="321"/>
      <c r="U35" s="321"/>
    </row>
    <row r="36" spans="1:21" x14ac:dyDescent="0.25">
      <c r="A36" s="130" t="s">
        <v>403</v>
      </c>
      <c r="B36" s="58">
        <v>7</v>
      </c>
      <c r="C36" s="57">
        <v>925.62324770563669</v>
      </c>
      <c r="D36" s="57">
        <v>182.43930029051319</v>
      </c>
      <c r="E36" s="58">
        <v>1108.06254799615</v>
      </c>
      <c r="F36" s="57"/>
      <c r="G36" s="57">
        <v>-63.788091248207763</v>
      </c>
      <c r="H36" s="57">
        <v>-12.159746310986566</v>
      </c>
      <c r="I36" s="57">
        <v>-75.947837559194326</v>
      </c>
      <c r="J36" s="57"/>
      <c r="K36" s="57">
        <v>-32.475450265682085</v>
      </c>
      <c r="L36" s="57"/>
      <c r="M36" s="57">
        <v>-8.7385234147193902</v>
      </c>
      <c r="N36" s="270"/>
      <c r="O36" s="270"/>
      <c r="Q36" s="57"/>
      <c r="R36" s="321"/>
      <c r="T36" s="321"/>
      <c r="U36" s="321"/>
    </row>
    <row r="37" spans="1:21" x14ac:dyDescent="0.25">
      <c r="A37" s="130" t="s">
        <v>404</v>
      </c>
      <c r="B37" s="58">
        <v>8</v>
      </c>
      <c r="C37" s="57">
        <v>2075.1732820533816</v>
      </c>
      <c r="D37" s="57">
        <v>390.40772681778225</v>
      </c>
      <c r="E37" s="58">
        <v>2465.5810088711637</v>
      </c>
      <c r="F37" s="57"/>
      <c r="G37" s="57">
        <v>-148.37535758905864</v>
      </c>
      <c r="H37" s="57">
        <v>-30.717496236881587</v>
      </c>
      <c r="I37" s="57">
        <v>-179.09285382594021</v>
      </c>
      <c r="J37" s="57"/>
      <c r="K37" s="57">
        <v>-76.146664608624178</v>
      </c>
      <c r="L37" s="57"/>
      <c r="M37" s="57">
        <v>-20.541784005499892</v>
      </c>
      <c r="N37" s="270"/>
      <c r="O37" s="270"/>
      <c r="Q37" s="57"/>
      <c r="R37" s="57"/>
      <c r="T37" s="321"/>
      <c r="U37" s="321"/>
    </row>
    <row r="38" spans="1:21" x14ac:dyDescent="0.25">
      <c r="A38" s="130" t="s">
        <v>405</v>
      </c>
      <c r="B38" s="58">
        <v>9</v>
      </c>
      <c r="C38" s="57">
        <v>3197.8657747521065</v>
      </c>
      <c r="D38" s="57">
        <v>622.6163437767957</v>
      </c>
      <c r="E38" s="58">
        <v>3820.482118528902</v>
      </c>
      <c r="F38" s="57"/>
      <c r="G38" s="57">
        <v>-251.27461448487594</v>
      </c>
      <c r="H38" s="57">
        <v>-52.876533308025017</v>
      </c>
      <c r="I38" s="57">
        <v>-304.15114779290093</v>
      </c>
      <c r="J38" s="57"/>
      <c r="K38" s="57">
        <v>-157.92392960978921</v>
      </c>
      <c r="L38" s="57"/>
      <c r="M38" s="57">
        <v>-48.962124381037995</v>
      </c>
      <c r="N38" s="270"/>
      <c r="O38" s="270"/>
      <c r="Q38" s="57"/>
      <c r="R38" s="57"/>
      <c r="T38" s="321"/>
      <c r="U38" s="321"/>
    </row>
    <row r="39" spans="1:21" x14ac:dyDescent="0.25">
      <c r="A39" s="130" t="s">
        <v>411</v>
      </c>
      <c r="B39" s="58">
        <v>10</v>
      </c>
      <c r="C39" s="57">
        <v>4630</v>
      </c>
      <c r="D39" s="57">
        <v>897</v>
      </c>
      <c r="E39" s="58">
        <v>5527</v>
      </c>
      <c r="F39" s="57"/>
      <c r="G39" s="57">
        <v>-415</v>
      </c>
      <c r="H39" s="57">
        <v>-86</v>
      </c>
      <c r="I39" s="57">
        <v>-501</v>
      </c>
      <c r="J39" s="57"/>
      <c r="K39" s="57">
        <v>-206</v>
      </c>
      <c r="L39" s="57"/>
      <c r="M39" s="57">
        <v>-72</v>
      </c>
      <c r="N39" s="270"/>
      <c r="O39" s="270"/>
      <c r="Q39" s="57"/>
      <c r="R39" s="57"/>
      <c r="T39" s="321"/>
      <c r="U39" s="321"/>
    </row>
    <row r="40" spans="1:21" x14ac:dyDescent="0.25">
      <c r="A40" s="130" t="s">
        <v>451</v>
      </c>
      <c r="B40" s="58">
        <v>11</v>
      </c>
      <c r="C40" s="57">
        <v>3929</v>
      </c>
      <c r="D40" s="57">
        <v>756</v>
      </c>
      <c r="E40" s="58">
        <v>4685</v>
      </c>
      <c r="F40" s="57"/>
      <c r="G40" s="57">
        <v>-341</v>
      </c>
      <c r="H40" s="57">
        <v>-74</v>
      </c>
      <c r="I40" s="57">
        <v>-415</v>
      </c>
      <c r="J40" s="57"/>
      <c r="K40" s="57">
        <v>-173</v>
      </c>
      <c r="L40" s="57"/>
      <c r="M40" s="57">
        <v>-58</v>
      </c>
      <c r="N40" s="270"/>
      <c r="O40" s="270"/>
      <c r="Q40" s="57"/>
      <c r="R40" s="57"/>
      <c r="T40" s="321"/>
      <c r="U40" s="321"/>
    </row>
    <row r="41" spans="1:21" x14ac:dyDescent="0.25">
      <c r="A41" s="130" t="s">
        <v>452</v>
      </c>
      <c r="B41" s="58">
        <v>12</v>
      </c>
      <c r="C41" s="57">
        <v>2958</v>
      </c>
      <c r="D41" s="57">
        <v>598</v>
      </c>
      <c r="E41" s="58">
        <v>3556</v>
      </c>
      <c r="F41" s="57"/>
      <c r="G41" s="57">
        <v>-251</v>
      </c>
      <c r="H41" s="57">
        <v>-56</v>
      </c>
      <c r="I41" s="57">
        <v>-307</v>
      </c>
      <c r="J41" s="57"/>
      <c r="K41" s="57">
        <v>-136</v>
      </c>
      <c r="L41" s="57"/>
      <c r="M41" s="57">
        <v>-43</v>
      </c>
      <c r="N41" s="270"/>
      <c r="O41" s="270"/>
      <c r="Q41" s="57"/>
      <c r="R41" s="57"/>
      <c r="T41" s="321"/>
      <c r="U41" s="321"/>
    </row>
    <row r="42" spans="1:21" ht="6.75" customHeight="1" x14ac:dyDescent="0.25">
      <c r="T42" s="321"/>
      <c r="U42" s="321"/>
    </row>
    <row r="43" spans="1:21" x14ac:dyDescent="0.25">
      <c r="A43" s="117" t="s">
        <v>254</v>
      </c>
      <c r="B43" s="58"/>
      <c r="C43" s="118">
        <v>21025.815422616233</v>
      </c>
      <c r="D43" s="118">
        <v>4053.6864589967399</v>
      </c>
      <c r="E43" s="118">
        <v>25079.501881612974</v>
      </c>
      <c r="F43" s="118"/>
      <c r="G43" s="118">
        <v>-1717.3417822281958</v>
      </c>
      <c r="H43" s="118">
        <v>-379.27502038352867</v>
      </c>
      <c r="I43" s="118">
        <v>-2096.6168026117243</v>
      </c>
      <c r="J43" s="118"/>
      <c r="K43" s="118">
        <v>-927.46835583302141</v>
      </c>
      <c r="L43" s="118"/>
      <c r="M43" s="118">
        <v>-294.21529438691732</v>
      </c>
      <c r="N43" s="271"/>
      <c r="O43" s="271"/>
      <c r="T43" s="321"/>
      <c r="U43" s="321"/>
    </row>
    <row r="44" spans="1:21" ht="5.25" customHeight="1" x14ac:dyDescent="0.25">
      <c r="A44" s="131"/>
      <c r="B44" s="58"/>
      <c r="C44" s="58"/>
      <c r="D44" s="58"/>
      <c r="E44" s="58"/>
      <c r="F44" s="58"/>
      <c r="G44" s="58"/>
      <c r="H44" s="58"/>
      <c r="I44" s="58"/>
      <c r="J44" s="58"/>
      <c r="K44" s="58"/>
      <c r="L44" s="58"/>
      <c r="M44" s="58"/>
      <c r="N44" s="269"/>
      <c r="O44" s="269"/>
      <c r="T44" s="321"/>
      <c r="U44" s="321"/>
    </row>
    <row r="45" spans="1:21" x14ac:dyDescent="0.25">
      <c r="A45" s="320" t="s">
        <v>257</v>
      </c>
      <c r="B45" s="58"/>
      <c r="C45" s="58">
        <v>-4215.4659204114832</v>
      </c>
      <c r="D45" s="58">
        <v>4991.406330349836</v>
      </c>
      <c r="E45" s="58">
        <v>775.94040993835279</v>
      </c>
      <c r="G45" s="58">
        <v>-158.17403904629509</v>
      </c>
      <c r="H45" s="58">
        <v>-12.512653310529629</v>
      </c>
      <c r="I45" s="58">
        <v>-170.68669235682472</v>
      </c>
      <c r="K45" s="58">
        <v>-54.841210489524883</v>
      </c>
      <c r="M45" s="58">
        <v>-31.400063550416689</v>
      </c>
      <c r="N45" s="269"/>
      <c r="O45" s="269"/>
    </row>
    <row r="46" spans="1:21" ht="12" customHeight="1" x14ac:dyDescent="0.25">
      <c r="B46" s="58"/>
      <c r="C46" s="58"/>
      <c r="D46" s="58"/>
      <c r="E46" s="58"/>
      <c r="F46" s="58"/>
      <c r="G46" s="58"/>
      <c r="H46" s="58"/>
      <c r="I46" s="58"/>
      <c r="J46" s="58"/>
      <c r="K46" s="58"/>
      <c r="L46" s="58"/>
      <c r="M46" s="58"/>
      <c r="N46" s="269"/>
      <c r="O46" s="269"/>
      <c r="T46" s="321"/>
      <c r="U46" s="321"/>
    </row>
    <row r="47" spans="1:21" ht="12" customHeight="1" x14ac:dyDescent="0.25">
      <c r="A47" s="320" t="s">
        <v>373</v>
      </c>
      <c r="C47" s="63">
        <v>-188864.94278239986</v>
      </c>
      <c r="D47" s="63">
        <v>-36471.775543074167</v>
      </c>
      <c r="E47" s="58">
        <v>-225336.71832547401</v>
      </c>
      <c r="F47" s="58"/>
      <c r="G47" s="63">
        <v>-28882.360284013972</v>
      </c>
      <c r="H47" s="63">
        <v>-6082.5204013613784</v>
      </c>
      <c r="I47" s="58">
        <v>-34964.880685375349</v>
      </c>
      <c r="J47" s="58"/>
      <c r="K47" s="63">
        <v>-272271.04536886921</v>
      </c>
      <c r="L47" s="58"/>
      <c r="M47" s="63">
        <v>-25412.237825637578</v>
      </c>
      <c r="N47" s="347"/>
      <c r="O47" s="63"/>
      <c r="T47" s="321"/>
      <c r="U47" s="321"/>
    </row>
    <row r="48" spans="1:21" ht="12" customHeight="1" x14ac:dyDescent="0.25">
      <c r="C48" s="63"/>
      <c r="D48" s="63"/>
      <c r="E48" s="58"/>
      <c r="F48" s="58"/>
      <c r="G48" s="63"/>
      <c r="H48" s="63"/>
      <c r="I48" s="58"/>
      <c r="J48" s="58"/>
      <c r="K48" s="63"/>
      <c r="L48" s="58"/>
      <c r="M48" s="63"/>
      <c r="N48" s="347"/>
      <c r="O48" s="63"/>
      <c r="T48" s="321"/>
      <c r="U48" s="321"/>
    </row>
    <row r="49" spans="1:25" ht="12" customHeight="1" x14ac:dyDescent="0.25">
      <c r="A49" s="320" t="s">
        <v>9</v>
      </c>
      <c r="C49" s="57">
        <v>11089284.458101537</v>
      </c>
      <c r="D49" s="57">
        <v>2140376.9890333959</v>
      </c>
      <c r="E49" s="57">
        <v>13229661.447134933</v>
      </c>
      <c r="F49" s="58"/>
      <c r="G49" s="57">
        <v>3249867.6799999997</v>
      </c>
      <c r="H49" s="57">
        <v>700365.64440726885</v>
      </c>
      <c r="I49" s="58">
        <v>3950233.3244072683</v>
      </c>
      <c r="J49" s="58"/>
      <c r="K49" s="57">
        <v>15300894.639401933</v>
      </c>
      <c r="L49" s="58"/>
      <c r="M49" s="57">
        <v>3908443.55571217</v>
      </c>
      <c r="N49" s="270"/>
      <c r="O49" s="270"/>
      <c r="T49" s="321"/>
      <c r="U49" s="321"/>
    </row>
    <row r="50" spans="1:25" ht="12" customHeight="1" x14ac:dyDescent="0.25">
      <c r="A50" s="349" t="s">
        <v>375</v>
      </c>
      <c r="C50" s="63"/>
      <c r="D50" s="63"/>
      <c r="E50" s="58"/>
      <c r="F50" s="58"/>
      <c r="G50" s="63"/>
      <c r="H50" s="63"/>
      <c r="I50" s="58"/>
      <c r="J50" s="58"/>
      <c r="K50" s="63"/>
      <c r="L50" s="58"/>
      <c r="M50" s="63"/>
      <c r="N50" s="347"/>
      <c r="O50" s="63"/>
      <c r="T50" s="321"/>
      <c r="U50" s="321"/>
    </row>
    <row r="51" spans="1:25" ht="12" customHeight="1" x14ac:dyDescent="0.25">
      <c r="A51" s="320" t="s">
        <v>12</v>
      </c>
      <c r="C51" s="350">
        <v>1.8530000000000001E-2</v>
      </c>
      <c r="D51" s="350">
        <v>1.8530000000000001E-2</v>
      </c>
      <c r="E51" s="58"/>
      <c r="F51" s="58"/>
      <c r="G51" s="350">
        <v>7.7999999999999996E-3</v>
      </c>
      <c r="H51" s="350">
        <v>7.7999999999999996E-3</v>
      </c>
      <c r="I51" s="58"/>
      <c r="J51" s="58"/>
      <c r="K51" s="350">
        <v>1.7559999999999999E-2</v>
      </c>
      <c r="L51" s="352"/>
      <c r="M51" s="350">
        <v>5.9800000000000001E-3</v>
      </c>
      <c r="N51" s="348"/>
      <c r="O51" s="193"/>
      <c r="T51" s="321"/>
      <c r="U51" s="321"/>
    </row>
    <row r="52" spans="1:25" ht="12" customHeight="1" x14ac:dyDescent="0.25">
      <c r="A52" s="320" t="s">
        <v>13</v>
      </c>
      <c r="C52" s="351">
        <v>-1.8400000000000001E-3</v>
      </c>
      <c r="D52" s="351">
        <v>-1.8400000000000001E-3</v>
      </c>
      <c r="E52" s="58"/>
      <c r="F52" s="58"/>
      <c r="G52" s="351">
        <v>4.8999999999999998E-4</v>
      </c>
      <c r="H52" s="351">
        <v>4.8999999999999998E-4</v>
      </c>
      <c r="I52" s="58"/>
      <c r="J52" s="58"/>
      <c r="K52" s="351">
        <v>6.0000000000000002E-5</v>
      </c>
      <c r="L52" s="352"/>
      <c r="M52" s="351">
        <v>6.9999999999999994E-5</v>
      </c>
      <c r="N52" s="272"/>
      <c r="O52" s="272"/>
    </row>
    <row r="53" spans="1:25" ht="12" customHeight="1" x14ac:dyDescent="0.25">
      <c r="A53" s="320" t="s">
        <v>376</v>
      </c>
      <c r="C53" s="350">
        <v>1.669E-2</v>
      </c>
      <c r="D53" s="350">
        <v>1.669E-2</v>
      </c>
      <c r="E53" s="58"/>
      <c r="F53" s="58"/>
      <c r="G53" s="350">
        <v>8.2899999999999988E-3</v>
      </c>
      <c r="H53" s="350">
        <v>8.2899999999999988E-3</v>
      </c>
      <c r="I53" s="354">
        <v>8.2899999999999988E-3</v>
      </c>
      <c r="J53" s="58"/>
      <c r="K53" s="350">
        <v>1.762E-2</v>
      </c>
      <c r="L53" s="352"/>
      <c r="M53" s="350">
        <v>6.0499999999999998E-3</v>
      </c>
      <c r="N53" s="348"/>
      <c r="O53" s="193"/>
    </row>
    <row r="54" spans="1:25" ht="12" customHeight="1" x14ac:dyDescent="0.25">
      <c r="A54" s="320" t="s">
        <v>374</v>
      </c>
      <c r="C54" s="353">
        <f>C49*C53</f>
        <v>185080.15760571466</v>
      </c>
      <c r="D54" s="353">
        <f>D49*D53</f>
        <v>35722.891946967378</v>
      </c>
      <c r="E54" s="352">
        <v>220803</v>
      </c>
      <c r="F54" s="58"/>
      <c r="G54" s="353">
        <f>G49*G53</f>
        <v>26941.403067199994</v>
      </c>
      <c r="H54" s="353">
        <f>H49*H53</f>
        <v>5806.0311921362581</v>
      </c>
      <c r="I54" s="352">
        <v>32747</v>
      </c>
      <c r="J54" s="58"/>
      <c r="K54" s="353">
        <v>269602</v>
      </c>
      <c r="L54" s="352"/>
      <c r="M54" s="353">
        <v>23646</v>
      </c>
      <c r="N54" s="347"/>
      <c r="O54" s="63"/>
      <c r="P54" s="58"/>
      <c r="Q54" s="58"/>
      <c r="R54" s="63"/>
      <c r="S54" s="63"/>
      <c r="T54" s="58"/>
      <c r="U54" s="58"/>
      <c r="V54" s="63"/>
      <c r="W54" s="58"/>
      <c r="X54" s="58"/>
    </row>
    <row r="55" spans="1:25" ht="12" customHeight="1" x14ac:dyDescent="0.25">
      <c r="C55" s="63"/>
      <c r="D55" s="63"/>
      <c r="E55" s="58"/>
      <c r="F55" s="58"/>
      <c r="G55" s="63"/>
      <c r="H55" s="63"/>
      <c r="I55" s="58"/>
      <c r="J55" s="58"/>
      <c r="K55" s="63"/>
      <c r="L55" s="58"/>
      <c r="M55" s="63"/>
      <c r="N55" s="347"/>
      <c r="O55" s="63"/>
    </row>
    <row r="56" spans="1:25" ht="12" customHeight="1" x14ac:dyDescent="0.25">
      <c r="A56" s="320" t="s">
        <v>409</v>
      </c>
      <c r="C56" s="353">
        <f>SUM(C47,C54)</f>
        <v>-3784.7851766851963</v>
      </c>
      <c r="D56" s="353">
        <f>SUM(D47,D54)</f>
        <v>-748.8835961067889</v>
      </c>
      <c r="E56" s="353">
        <v>-4533.7183254740085</v>
      </c>
      <c r="F56" s="58"/>
      <c r="G56" s="353">
        <f>SUM(G47,G54)</f>
        <v>-1940.9572168139784</v>
      </c>
      <c r="H56" s="353">
        <f>SUM(H47,H54)</f>
        <v>-276.48920922512025</v>
      </c>
      <c r="I56" s="353">
        <v>-2217.8806853753485</v>
      </c>
      <c r="J56" s="58"/>
      <c r="K56" s="353">
        <v>-2669.0453688692069</v>
      </c>
      <c r="L56" s="352"/>
      <c r="M56" s="353">
        <v>-1766.2378256375778</v>
      </c>
      <c r="N56" s="347"/>
      <c r="O56" s="63"/>
      <c r="P56" s="320" t="s">
        <v>433</v>
      </c>
    </row>
    <row r="57" spans="1:25" ht="12" customHeight="1" x14ac:dyDescent="0.25">
      <c r="A57" s="320" t="s">
        <v>477</v>
      </c>
      <c r="C57" s="347"/>
      <c r="D57" s="347"/>
      <c r="E57" s="352">
        <v>-21891.324155471411</v>
      </c>
      <c r="F57" s="269"/>
      <c r="G57" s="347"/>
      <c r="H57" s="347"/>
      <c r="I57" s="352">
        <v>1641.6319644081027</v>
      </c>
      <c r="J57" s="269"/>
      <c r="K57" s="353">
        <v>1683.8835531137963</v>
      </c>
      <c r="L57" s="352"/>
      <c r="M57" s="353">
        <v>229.50381049199984</v>
      </c>
      <c r="N57" s="347"/>
      <c r="O57" s="63"/>
      <c r="P57" s="63"/>
      <c r="Q57" s="63"/>
      <c r="R57" s="63"/>
      <c r="S57" s="63"/>
      <c r="T57" s="63"/>
      <c r="U57" s="63"/>
      <c r="V57" s="63"/>
      <c r="W57" s="63"/>
      <c r="X57" s="63"/>
    </row>
    <row r="58" spans="1:25" x14ac:dyDescent="0.25">
      <c r="A58" s="320" t="s">
        <v>9</v>
      </c>
      <c r="B58" s="119"/>
      <c r="C58" s="57">
        <v>11089284.458101537</v>
      </c>
      <c r="D58" s="57">
        <v>2140376.9890333959</v>
      </c>
      <c r="E58" s="57">
        <v>13229661.447134933</v>
      </c>
      <c r="F58" s="119"/>
      <c r="G58" s="57">
        <v>3249867.6799999997</v>
      </c>
      <c r="H58" s="119">
        <v>700365.64440726885</v>
      </c>
      <c r="I58" s="57">
        <v>3950233.3244072683</v>
      </c>
      <c r="J58" s="119"/>
      <c r="K58" s="57">
        <v>15300894.639401933</v>
      </c>
      <c r="L58" s="119"/>
      <c r="M58" s="57">
        <v>3908443.5557121718</v>
      </c>
      <c r="N58" s="270"/>
      <c r="O58" s="270"/>
      <c r="P58" s="57"/>
      <c r="Q58" s="57"/>
      <c r="R58" s="132"/>
      <c r="V58" s="41"/>
      <c r="Y58" s="41"/>
    </row>
    <row r="59" spans="1:25" ht="15.75" thickBot="1" x14ac:dyDescent="0.3">
      <c r="V59" s="41"/>
      <c r="Y59" s="41"/>
    </row>
    <row r="60" spans="1:25" ht="15.75" thickBot="1" x14ac:dyDescent="0.3">
      <c r="A60" s="117" t="s">
        <v>376</v>
      </c>
      <c r="B60" s="133"/>
      <c r="C60" s="121"/>
      <c r="D60" s="121"/>
      <c r="E60" s="121">
        <f>ROUND(((E56+E57)/E58),5)</f>
        <v>-2E-3</v>
      </c>
      <c r="F60" s="133"/>
      <c r="G60" s="121"/>
      <c r="H60" s="121"/>
      <c r="I60" s="121">
        <f>ROUND(((I56+I57)/I58),5)</f>
        <v>-1.4999999999999999E-4</v>
      </c>
      <c r="J60" s="133"/>
      <c r="K60" s="121">
        <f>ROUND(((K56+K57)/K58),5)</f>
        <v>-6.0000000000000002E-5</v>
      </c>
      <c r="L60" s="133"/>
      <c r="M60" s="121">
        <f>ROUND(((M56+M57)/M58),5)</f>
        <v>-3.8999999999999999E-4</v>
      </c>
      <c r="N60" s="273"/>
      <c r="O60" s="273"/>
      <c r="V60" s="41"/>
      <c r="Y60" s="41"/>
    </row>
    <row r="62" spans="1:25" x14ac:dyDescent="0.25">
      <c r="K62" s="230"/>
    </row>
    <row r="63" spans="1:25" x14ac:dyDescent="0.25">
      <c r="K63" s="230"/>
    </row>
  </sheetData>
  <pageMargins left="0.7" right="0.7" top="0.75" bottom="0.75" header="0.3" footer="0.3"/>
  <pageSetup scale="60" orientation="landscape" r:id="rId1"/>
  <headerFooter>
    <oddFooter>&amp;L&amp;A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pageSetUpPr fitToPage="1"/>
  </sheetPr>
  <dimension ref="A1:AU131"/>
  <sheetViews>
    <sheetView zoomScale="90" zoomScaleNormal="90" workbookViewId="0">
      <selection activeCell="H7" sqref="H7"/>
    </sheetView>
  </sheetViews>
  <sheetFormatPr defaultColWidth="9.140625" defaultRowHeight="15" x14ac:dyDescent="0.25"/>
  <cols>
    <col min="1" max="1" width="17.5703125" style="320" customWidth="1"/>
    <col min="2" max="3" width="11" style="320" customWidth="1"/>
    <col min="4" max="4" width="11" style="321" customWidth="1"/>
    <col min="5" max="5" width="13" style="320" customWidth="1"/>
    <col min="6" max="6" width="15.42578125" style="320" customWidth="1"/>
    <col min="7" max="7" width="5.85546875" style="320" customWidth="1"/>
    <col min="8" max="8" width="26.7109375" style="320" customWidth="1"/>
    <col min="9" max="9" width="14.42578125" style="320" customWidth="1"/>
    <col min="10" max="10" width="9.140625" style="320"/>
    <col min="11" max="11" width="11.7109375" style="320" customWidth="1"/>
    <col min="12" max="12" width="9.140625" style="320"/>
    <col min="13" max="13" width="10.28515625" style="320" customWidth="1"/>
    <col min="14" max="15" width="9.140625" style="320"/>
    <col min="16" max="16" width="2.140625" style="320" customWidth="1"/>
    <col min="17" max="17" width="9.140625" style="320"/>
    <col min="18" max="18" width="11.28515625" style="320" customWidth="1"/>
    <col min="19" max="23" width="9.140625" style="320"/>
    <col min="24" max="24" width="10.85546875" style="185" customWidth="1"/>
    <col min="25" max="25" width="11.28515625" style="185" customWidth="1"/>
    <col min="26" max="30" width="10.7109375" style="320" bestFit="1" customWidth="1"/>
    <col min="31" max="31" width="10.85546875" style="320" bestFit="1" customWidth="1"/>
    <col min="32" max="32" width="10.85546875" style="185" bestFit="1" customWidth="1"/>
    <col min="33" max="35" width="10.85546875" style="320" bestFit="1" customWidth="1"/>
    <col min="36" max="36" width="10.7109375" style="320" bestFit="1" customWidth="1"/>
    <col min="37" max="41" width="11" style="320" bestFit="1" customWidth="1"/>
    <col min="42" max="47" width="10.7109375" style="320" bestFit="1" customWidth="1"/>
    <col min="48" max="16384" width="9.140625" style="320"/>
  </cols>
  <sheetData>
    <row r="1" spans="1:31" ht="18.75" x14ac:dyDescent="0.3">
      <c r="D1" s="317" t="s">
        <v>191</v>
      </c>
      <c r="V1" s="320" t="s">
        <v>478</v>
      </c>
    </row>
    <row r="2" spans="1:31" x14ac:dyDescent="0.25">
      <c r="D2" s="318" t="s">
        <v>0</v>
      </c>
    </row>
    <row r="3" spans="1:31" x14ac:dyDescent="0.25">
      <c r="D3" s="318" t="s">
        <v>1</v>
      </c>
    </row>
    <row r="4" spans="1:31" x14ac:dyDescent="0.25">
      <c r="D4" s="318" t="s">
        <v>258</v>
      </c>
      <c r="Z4" s="185"/>
      <c r="AA4" s="185"/>
      <c r="AB4" s="185"/>
      <c r="AC4" s="185"/>
      <c r="AD4" s="185"/>
      <c r="AE4" s="185"/>
    </row>
    <row r="5" spans="1:31" x14ac:dyDescent="0.25">
      <c r="D5" s="318" t="s">
        <v>259</v>
      </c>
      <c r="Z5" s="185"/>
      <c r="AA5" s="185"/>
      <c r="AB5" s="185"/>
      <c r="AC5" s="185"/>
      <c r="AD5" s="185"/>
      <c r="AE5" s="185"/>
    </row>
    <row r="6" spans="1:31" x14ac:dyDescent="0.25">
      <c r="K6" s="321">
        <v>1</v>
      </c>
      <c r="L6" s="321">
        <v>2</v>
      </c>
      <c r="M6" s="321">
        <v>3</v>
      </c>
      <c r="N6" s="321">
        <v>4</v>
      </c>
      <c r="O6" s="321">
        <v>5</v>
      </c>
      <c r="P6" s="321">
        <v>6</v>
      </c>
      <c r="Q6" s="321">
        <v>7</v>
      </c>
      <c r="R6" s="321">
        <v>8</v>
      </c>
      <c r="S6" s="321">
        <v>9</v>
      </c>
      <c r="T6" s="321">
        <v>10</v>
      </c>
      <c r="U6" s="321"/>
      <c r="V6" s="321"/>
      <c r="X6" s="185" t="s">
        <v>422</v>
      </c>
      <c r="Z6" s="185"/>
      <c r="AA6" s="185"/>
      <c r="AB6" s="185"/>
      <c r="AC6" s="185"/>
      <c r="AD6" s="185"/>
      <c r="AE6" s="185"/>
    </row>
    <row r="7" spans="1:31" x14ac:dyDescent="0.25">
      <c r="K7" s="335" t="s">
        <v>260</v>
      </c>
      <c r="L7" s="336"/>
      <c r="M7" s="336"/>
      <c r="N7" s="336"/>
      <c r="O7" s="336"/>
      <c r="P7" s="336"/>
      <c r="Q7" s="336"/>
      <c r="R7" s="336"/>
      <c r="S7" s="336"/>
      <c r="T7" s="337"/>
      <c r="U7" s="318"/>
      <c r="V7" s="318"/>
      <c r="W7" s="321"/>
      <c r="Z7" s="185"/>
      <c r="AA7" s="185"/>
      <c r="AB7" s="185"/>
      <c r="AC7" s="185"/>
      <c r="AD7" s="185"/>
      <c r="AE7" s="185"/>
    </row>
    <row r="8" spans="1:31" x14ac:dyDescent="0.25">
      <c r="K8" s="135"/>
      <c r="L8" s="338" t="s">
        <v>245</v>
      </c>
      <c r="M8" s="338"/>
      <c r="N8" s="338"/>
      <c r="O8" s="338"/>
      <c r="Q8" s="338" t="s">
        <v>261</v>
      </c>
      <c r="R8" s="338"/>
      <c r="S8" s="338"/>
      <c r="T8" s="339"/>
      <c r="U8" s="321"/>
      <c r="V8" s="321"/>
      <c r="W8" s="321"/>
      <c r="Z8" s="185"/>
      <c r="AA8" s="185"/>
      <c r="AB8" s="185"/>
      <c r="AC8" s="185"/>
      <c r="AD8" s="185"/>
      <c r="AE8" s="185"/>
    </row>
    <row r="9" spans="1:31" x14ac:dyDescent="0.25">
      <c r="A9" s="321"/>
      <c r="B9" s="318"/>
      <c r="C9" s="318" t="s">
        <v>262</v>
      </c>
      <c r="D9" s="318"/>
      <c r="E9" s="318" t="s">
        <v>263</v>
      </c>
      <c r="F9" s="318" t="s">
        <v>12</v>
      </c>
      <c r="K9" s="135"/>
      <c r="L9" s="340" t="s">
        <v>249</v>
      </c>
      <c r="M9" s="340"/>
      <c r="N9" s="340" t="s">
        <v>250</v>
      </c>
      <c r="O9" s="340"/>
      <c r="P9" s="186"/>
      <c r="Q9" s="340" t="s">
        <v>249</v>
      </c>
      <c r="R9" s="340"/>
      <c r="S9" s="340" t="s">
        <v>250</v>
      </c>
      <c r="T9" s="341"/>
      <c r="U9" s="257"/>
      <c r="V9" s="257"/>
      <c r="W9" s="321"/>
      <c r="Z9" s="185"/>
      <c r="AA9" s="185"/>
      <c r="AB9" s="185"/>
      <c r="AC9" s="185"/>
      <c r="AD9" s="185"/>
      <c r="AE9" s="185"/>
    </row>
    <row r="10" spans="1:31" x14ac:dyDescent="0.25">
      <c r="A10" s="321"/>
      <c r="B10" s="318" t="s">
        <v>264</v>
      </c>
      <c r="C10" s="318" t="s">
        <v>265</v>
      </c>
      <c r="D10" s="318" t="s">
        <v>266</v>
      </c>
      <c r="E10" s="318" t="s">
        <v>265</v>
      </c>
      <c r="F10" s="318" t="s">
        <v>267</v>
      </c>
      <c r="H10" s="136" t="s">
        <v>268</v>
      </c>
      <c r="I10" s="136"/>
      <c r="K10" s="137" t="s">
        <v>265</v>
      </c>
      <c r="L10" s="257" t="s">
        <v>269</v>
      </c>
      <c r="M10" s="257" t="s">
        <v>13</v>
      </c>
      <c r="N10" s="257" t="s">
        <v>269</v>
      </c>
      <c r="O10" s="257" t="s">
        <v>13</v>
      </c>
      <c r="P10" s="186"/>
      <c r="Q10" s="257" t="s">
        <v>269</v>
      </c>
      <c r="R10" s="257" t="s">
        <v>13</v>
      </c>
      <c r="S10" s="257" t="s">
        <v>269</v>
      </c>
      <c r="T10" s="258" t="s">
        <v>13</v>
      </c>
      <c r="U10" s="257"/>
      <c r="V10" s="257"/>
      <c r="W10" s="321"/>
      <c r="Z10" s="185"/>
      <c r="AA10" s="185"/>
      <c r="AB10" s="185"/>
      <c r="AC10" s="185"/>
      <c r="AD10" s="185"/>
      <c r="AE10" s="185"/>
    </row>
    <row r="11" spans="1:31" ht="6" customHeight="1" x14ac:dyDescent="0.25">
      <c r="K11" s="135"/>
      <c r="T11" s="138"/>
      <c r="Z11" s="185"/>
      <c r="AA11" s="185"/>
      <c r="AB11" s="185"/>
      <c r="AC11" s="185"/>
      <c r="AD11" s="185"/>
      <c r="AE11" s="185"/>
    </row>
    <row r="12" spans="1:31" ht="15" customHeight="1" x14ac:dyDescent="0.25">
      <c r="A12" s="20" t="s">
        <v>270</v>
      </c>
      <c r="K12" s="139">
        <v>43739</v>
      </c>
      <c r="L12" s="260">
        <v>-2.0449999999999999E-2</v>
      </c>
      <c r="M12" s="260">
        <v>0</v>
      </c>
      <c r="N12" s="260">
        <v>2.3700000000000001E-3</v>
      </c>
      <c r="O12" s="260">
        <v>0</v>
      </c>
      <c r="P12" s="187"/>
      <c r="Q12" s="260">
        <v>-8.5599999999999999E-3</v>
      </c>
      <c r="R12" s="260">
        <v>0</v>
      </c>
      <c r="S12" s="260">
        <v>8.0000000000000004E-4</v>
      </c>
      <c r="T12" s="140">
        <v>0</v>
      </c>
      <c r="U12" s="188"/>
      <c r="V12" s="188"/>
      <c r="W12" s="141"/>
      <c r="X12" s="323" t="s">
        <v>423</v>
      </c>
      <c r="Y12" s="324"/>
      <c r="Z12" s="324"/>
      <c r="AA12" s="324"/>
      <c r="AB12" s="325"/>
      <c r="AC12" s="185"/>
      <c r="AD12" s="185"/>
      <c r="AE12" s="185"/>
    </row>
    <row r="13" spans="1:31" x14ac:dyDescent="0.25">
      <c r="A13" s="320" t="s">
        <v>271</v>
      </c>
      <c r="B13" s="320" t="s">
        <v>479</v>
      </c>
      <c r="C13" s="23">
        <v>44470</v>
      </c>
      <c r="D13" s="321">
        <v>12</v>
      </c>
      <c r="E13" s="22">
        <v>44834</v>
      </c>
      <c r="F13" s="261">
        <v>-1.357E-2</v>
      </c>
      <c r="H13" s="320" t="s">
        <v>272</v>
      </c>
      <c r="K13" s="139">
        <v>43922</v>
      </c>
      <c r="L13" s="260">
        <v>1.8530000000000001E-2</v>
      </c>
      <c r="M13" s="260">
        <v>-1.8400000000000001E-3</v>
      </c>
      <c r="N13" s="260">
        <v>1.7559999999999999E-2</v>
      </c>
      <c r="O13" s="260">
        <v>6.0000000000000002E-5</v>
      </c>
      <c r="P13" s="187"/>
      <c r="Q13" s="260">
        <v>7.7999999999999996E-3</v>
      </c>
      <c r="R13" s="260">
        <v>4.8999999999999998E-4</v>
      </c>
      <c r="S13" s="260">
        <v>5.9800000000000001E-3</v>
      </c>
      <c r="T13" s="140">
        <v>6.9999999999999994E-5</v>
      </c>
      <c r="U13" s="188"/>
      <c r="V13" s="188"/>
      <c r="W13" s="141"/>
      <c r="X13" s="326"/>
      <c r="Y13" s="327"/>
      <c r="Z13" s="327"/>
      <c r="AA13" s="327"/>
      <c r="AB13" s="328"/>
      <c r="AC13" s="185"/>
      <c r="AD13" s="185"/>
      <c r="AE13" s="185"/>
    </row>
    <row r="14" spans="1:31" x14ac:dyDescent="0.25">
      <c r="B14" s="320" t="s">
        <v>424</v>
      </c>
      <c r="C14" s="23">
        <v>44287</v>
      </c>
      <c r="D14" s="321">
        <v>12</v>
      </c>
      <c r="E14" s="22">
        <v>44651</v>
      </c>
      <c r="F14" s="261">
        <v>1.208E-2</v>
      </c>
      <c r="H14" s="320" t="s">
        <v>273</v>
      </c>
      <c r="K14" s="139">
        <v>44105</v>
      </c>
      <c r="L14" s="260">
        <v>-1.2099999999999999E-3</v>
      </c>
      <c r="M14" s="260">
        <v>8.3000000000000001E-4</v>
      </c>
      <c r="N14" s="260">
        <v>6.96E-3</v>
      </c>
      <c r="O14" s="260">
        <v>-1.0000000000000001E-5</v>
      </c>
      <c r="P14" s="187"/>
      <c r="Q14" s="260">
        <v>-4.0999999999999999E-4</v>
      </c>
      <c r="R14" s="260">
        <v>4.8999999999999998E-4</v>
      </c>
      <c r="S14" s="260">
        <v>2.3999999999999998E-3</v>
      </c>
      <c r="T14" s="140">
        <v>-4.0000000000000003E-5</v>
      </c>
      <c r="U14" s="188"/>
      <c r="V14" s="188"/>
      <c r="W14" s="141"/>
      <c r="X14" s="326"/>
      <c r="Y14" s="327"/>
      <c r="Z14" s="327"/>
      <c r="AA14" s="327"/>
      <c r="AB14" s="328"/>
      <c r="AC14" s="185"/>
      <c r="AD14" s="185"/>
      <c r="AE14" s="185"/>
    </row>
    <row r="15" spans="1:31" x14ac:dyDescent="0.25">
      <c r="B15" s="320" t="s">
        <v>425</v>
      </c>
      <c r="C15" s="23">
        <v>44105</v>
      </c>
      <c r="D15" s="321">
        <v>12</v>
      </c>
      <c r="E15" s="22">
        <v>44469</v>
      </c>
      <c r="F15" s="261">
        <v>-1.2099999999999999E-3</v>
      </c>
      <c r="H15" s="320" t="s">
        <v>273</v>
      </c>
      <c r="K15" s="189">
        <v>44287</v>
      </c>
      <c r="L15" s="142">
        <v>1.208E-2</v>
      </c>
      <c r="M15" s="142">
        <v>-2E-3</v>
      </c>
      <c r="N15" s="142">
        <v>1.265E-2</v>
      </c>
      <c r="O15" s="142">
        <v>-6.0000000000000002E-5</v>
      </c>
      <c r="P15" s="20"/>
      <c r="Q15" s="142">
        <v>4.8599999999999997E-3</v>
      </c>
      <c r="R15" s="142">
        <v>-1.4999999999999999E-4</v>
      </c>
      <c r="S15" s="142">
        <v>4.3499999999999997E-3</v>
      </c>
      <c r="T15" s="262">
        <v>-3.8999999999999999E-4</v>
      </c>
      <c r="U15" s="188"/>
      <c r="V15" s="188"/>
      <c r="W15" s="141"/>
      <c r="X15" s="326"/>
      <c r="Y15" s="327"/>
      <c r="Z15" s="327"/>
      <c r="AA15" s="327"/>
      <c r="AB15" s="328"/>
      <c r="AC15" s="185"/>
      <c r="AD15" s="185"/>
      <c r="AE15" s="185"/>
    </row>
    <row r="16" spans="1:31" ht="15" customHeight="1" x14ac:dyDescent="0.25">
      <c r="C16" s="23"/>
      <c r="E16" s="22"/>
      <c r="F16" s="261"/>
      <c r="K16" s="189">
        <v>44470</v>
      </c>
      <c r="L16" s="142">
        <v>-1.357E-2</v>
      </c>
      <c r="M16" s="142">
        <v>2.7999999999999998E-4</v>
      </c>
      <c r="N16" s="142">
        <v>-3.3E-3</v>
      </c>
      <c r="O16" s="142">
        <v>-4.0000000000000002E-4</v>
      </c>
      <c r="P16" s="20"/>
      <c r="Q16" s="142">
        <v>-5.5799999999999999E-3</v>
      </c>
      <c r="R16" s="142">
        <v>1.9000000000000001E-4</v>
      </c>
      <c r="S16" s="142">
        <v>-1.1100000000000001E-3</v>
      </c>
      <c r="T16" s="262">
        <v>-3.2000000000000003E-4</v>
      </c>
      <c r="U16" s="142"/>
      <c r="V16" s="142"/>
      <c r="W16" s="261"/>
      <c r="X16" s="329"/>
      <c r="Y16" s="330"/>
      <c r="Z16" s="330"/>
      <c r="AA16" s="330"/>
      <c r="AB16" s="331"/>
      <c r="AC16" s="185"/>
      <c r="AD16" s="185"/>
      <c r="AE16" s="185"/>
    </row>
    <row r="17" spans="1:47" x14ac:dyDescent="0.25">
      <c r="K17" s="143"/>
      <c r="L17" s="60"/>
      <c r="M17" s="60"/>
      <c r="N17" s="60"/>
      <c r="O17" s="60"/>
      <c r="P17" s="60"/>
      <c r="Q17" s="60"/>
      <c r="R17" s="60"/>
      <c r="S17" s="60"/>
      <c r="T17" s="144"/>
      <c r="Z17" s="185"/>
      <c r="AA17" s="185"/>
      <c r="AB17" s="185"/>
      <c r="AC17" s="185"/>
      <c r="AD17" s="185"/>
      <c r="AE17" s="185"/>
    </row>
    <row r="18" spans="1:47" x14ac:dyDescent="0.25">
      <c r="A18" s="320" t="s">
        <v>274</v>
      </c>
      <c r="B18" s="320" t="s">
        <v>479</v>
      </c>
      <c r="C18" s="23">
        <v>44470</v>
      </c>
      <c r="D18" s="321">
        <v>12</v>
      </c>
      <c r="E18" s="22">
        <v>44834</v>
      </c>
      <c r="F18" s="261">
        <v>2.7999999999999998E-4</v>
      </c>
      <c r="H18" s="320" t="s">
        <v>275</v>
      </c>
      <c r="Z18" s="185"/>
      <c r="AA18" s="185"/>
      <c r="AB18" s="185"/>
      <c r="AC18" s="185"/>
      <c r="AD18" s="185"/>
      <c r="AE18" s="185"/>
    </row>
    <row r="19" spans="1:47" x14ac:dyDescent="0.25">
      <c r="B19" s="320" t="s">
        <v>424</v>
      </c>
      <c r="C19" s="23">
        <v>44287</v>
      </c>
      <c r="D19" s="321">
        <v>12</v>
      </c>
      <c r="E19" s="22">
        <v>44651</v>
      </c>
      <c r="F19" s="261">
        <v>-2E-3</v>
      </c>
      <c r="H19" s="320" t="s">
        <v>273</v>
      </c>
      <c r="K19" s="320" t="s">
        <v>299</v>
      </c>
      <c r="L19" s="190">
        <v>-1.357E-2</v>
      </c>
      <c r="M19" s="190">
        <v>2.7999999999999998E-4</v>
      </c>
      <c r="N19" s="190">
        <v>-3.3E-3</v>
      </c>
      <c r="O19" s="190">
        <v>-4.0000000000000002E-4</v>
      </c>
      <c r="Q19" s="190">
        <v>-5.5799999999999999E-3</v>
      </c>
      <c r="R19" s="190">
        <v>1.9000000000000001E-4</v>
      </c>
      <c r="S19" s="190">
        <v>-1.1100000000000001E-3</v>
      </c>
      <c r="T19" s="190">
        <v>-3.2000000000000003E-4</v>
      </c>
      <c r="U19" s="190"/>
      <c r="V19" s="190"/>
      <c r="Z19" s="185"/>
      <c r="AA19" s="185"/>
      <c r="AB19" s="185"/>
      <c r="AC19" s="185"/>
      <c r="AD19" s="185"/>
      <c r="AE19" s="185"/>
    </row>
    <row r="20" spans="1:47" x14ac:dyDescent="0.25">
      <c r="B20" s="320" t="s">
        <v>425</v>
      </c>
      <c r="C20" s="23">
        <v>44105</v>
      </c>
      <c r="D20" s="321">
        <v>12</v>
      </c>
      <c r="E20" s="22">
        <v>44469</v>
      </c>
      <c r="F20" s="261">
        <v>8.3000000000000001E-4</v>
      </c>
      <c r="H20" s="320" t="s">
        <v>273</v>
      </c>
      <c r="K20" s="320" t="s">
        <v>426</v>
      </c>
      <c r="L20" s="190">
        <v>0</v>
      </c>
      <c r="M20" s="190">
        <v>0</v>
      </c>
      <c r="N20" s="190">
        <v>0</v>
      </c>
      <c r="O20" s="190">
        <v>0</v>
      </c>
      <c r="Q20" s="190">
        <v>0</v>
      </c>
      <c r="R20" s="190">
        <v>0</v>
      </c>
      <c r="S20" s="190">
        <v>0</v>
      </c>
      <c r="T20" s="190">
        <v>0</v>
      </c>
      <c r="X20" s="185" t="s">
        <v>427</v>
      </c>
      <c r="Z20" s="185"/>
      <c r="AA20" s="185"/>
      <c r="AB20" s="185"/>
      <c r="AC20" s="185"/>
      <c r="AD20" s="185"/>
      <c r="AE20" s="185"/>
    </row>
    <row r="21" spans="1:47" x14ac:dyDescent="0.25">
      <c r="C21" s="23"/>
      <c r="E21" s="22"/>
      <c r="F21" s="261"/>
      <c r="Z21" s="185"/>
      <c r="AA21" s="185"/>
      <c r="AB21" s="185"/>
      <c r="AC21" s="185"/>
      <c r="AD21" s="185"/>
      <c r="AE21" s="185"/>
    </row>
    <row r="22" spans="1:47" x14ac:dyDescent="0.25">
      <c r="L22" s="190"/>
      <c r="N22" s="190"/>
      <c r="Q22" s="190"/>
      <c r="Z22" s="185"/>
      <c r="AA22" s="185"/>
      <c r="AB22" s="185"/>
      <c r="AC22" s="185"/>
      <c r="AD22" s="185"/>
      <c r="AE22" s="185"/>
    </row>
    <row r="23" spans="1:47" x14ac:dyDescent="0.25">
      <c r="A23" s="320" t="s">
        <v>276</v>
      </c>
      <c r="B23" s="320" t="s">
        <v>479</v>
      </c>
      <c r="C23" s="23">
        <v>44470</v>
      </c>
      <c r="D23" s="321">
        <v>6</v>
      </c>
      <c r="E23" s="22">
        <v>44651</v>
      </c>
      <c r="F23" s="261">
        <v>-3.2100000000000002E-3</v>
      </c>
      <c r="H23" s="320" t="s">
        <v>277</v>
      </c>
      <c r="Z23" s="185"/>
      <c r="AA23" s="185"/>
      <c r="AB23" s="185"/>
      <c r="AC23" s="185"/>
      <c r="AD23" s="185"/>
      <c r="AE23" s="185"/>
    </row>
    <row r="24" spans="1:47" x14ac:dyDescent="0.25">
      <c r="B24" s="320" t="s">
        <v>424</v>
      </c>
      <c r="C24" s="23">
        <v>44287</v>
      </c>
      <c r="D24" s="321">
        <v>6</v>
      </c>
      <c r="E24" s="22">
        <v>44469</v>
      </c>
      <c r="F24" s="261">
        <v>9.7000000000000003E-3</v>
      </c>
      <c r="H24" s="320" t="s">
        <v>277</v>
      </c>
      <c r="Z24" s="185"/>
      <c r="AA24" s="185"/>
      <c r="AB24" s="185"/>
      <c r="AC24" s="185"/>
      <c r="AD24" s="185"/>
      <c r="AE24" s="185"/>
    </row>
    <row r="25" spans="1:47" x14ac:dyDescent="0.25">
      <c r="C25" s="23"/>
      <c r="E25" s="22"/>
      <c r="F25" s="261"/>
      <c r="X25" s="23">
        <v>44105</v>
      </c>
      <c r="Y25" s="23">
        <v>44136</v>
      </c>
      <c r="Z25" s="23">
        <v>44166</v>
      </c>
      <c r="AA25" s="23">
        <v>44197</v>
      </c>
      <c r="AB25" s="23">
        <v>44228</v>
      </c>
      <c r="AC25" s="23">
        <v>44256</v>
      </c>
      <c r="AD25" s="23">
        <v>44287</v>
      </c>
      <c r="AE25" s="23">
        <v>44317</v>
      </c>
      <c r="AF25" s="23">
        <v>44348</v>
      </c>
      <c r="AG25" s="23">
        <v>44378</v>
      </c>
      <c r="AH25" s="23">
        <v>44409</v>
      </c>
      <c r="AI25" s="23">
        <v>44440</v>
      </c>
      <c r="AJ25" s="23">
        <v>44470</v>
      </c>
      <c r="AK25" s="23">
        <v>44501</v>
      </c>
      <c r="AL25" s="23">
        <v>44531</v>
      </c>
      <c r="AM25" s="23">
        <v>44562</v>
      </c>
      <c r="AN25" s="23">
        <v>44593</v>
      </c>
      <c r="AO25" s="23">
        <v>44621</v>
      </c>
      <c r="AP25" s="23">
        <v>545</v>
      </c>
      <c r="AQ25" s="23">
        <v>575</v>
      </c>
      <c r="AR25" s="23">
        <v>606</v>
      </c>
      <c r="AS25" s="23">
        <v>637</v>
      </c>
      <c r="AT25" s="23">
        <v>667</v>
      </c>
      <c r="AU25" s="23">
        <v>698</v>
      </c>
    </row>
    <row r="26" spans="1:47" x14ac:dyDescent="0.25">
      <c r="E26" s="23"/>
      <c r="F26" s="261"/>
      <c r="U26" s="191"/>
      <c r="V26" s="191" t="s">
        <v>242</v>
      </c>
      <c r="W26" s="320" t="s">
        <v>300</v>
      </c>
      <c r="X26" s="320"/>
      <c r="Y26" s="320"/>
      <c r="AF26" s="320"/>
    </row>
    <row r="27" spans="1:47" x14ac:dyDescent="0.25">
      <c r="A27" s="20" t="s">
        <v>278</v>
      </c>
      <c r="L27" s="23"/>
      <c r="M27" s="23"/>
      <c r="N27" s="23"/>
      <c r="Q27" s="23"/>
      <c r="R27" s="23"/>
      <c r="S27" s="23"/>
      <c r="W27" s="23" t="s">
        <v>428</v>
      </c>
      <c r="X27" s="263">
        <v>-1.2099999999999999E-3</v>
      </c>
      <c r="Y27" s="192">
        <v>-1.2099999999999999E-3</v>
      </c>
      <c r="Z27" s="264">
        <v>-1.2099999999999999E-3</v>
      </c>
      <c r="AA27" s="264">
        <v>-1.2099999999999999E-3</v>
      </c>
      <c r="AB27" s="264">
        <v>-1.2099999999999999E-3</v>
      </c>
      <c r="AC27" s="264">
        <v>-1.2099999999999999E-3</v>
      </c>
      <c r="AD27" s="264">
        <v>-1.2099999999999999E-3</v>
      </c>
      <c r="AE27" s="264">
        <v>-1.2099999999999999E-3</v>
      </c>
      <c r="AF27" s="192">
        <v>-1.2099999999999999E-3</v>
      </c>
      <c r="AG27" s="192">
        <v>-1.2099999999999999E-3</v>
      </c>
      <c r="AH27" s="192">
        <v>-1.2099999999999999E-3</v>
      </c>
      <c r="AI27" s="192">
        <v>-1.2099999999999999E-3</v>
      </c>
      <c r="AJ27" s="263">
        <v>-1.357E-2</v>
      </c>
      <c r="AK27" s="192">
        <v>-1.357E-2</v>
      </c>
      <c r="AL27" s="192">
        <v>-1.357E-2</v>
      </c>
      <c r="AM27" s="192">
        <v>-1.357E-2</v>
      </c>
      <c r="AN27" s="192">
        <v>-1.357E-2</v>
      </c>
      <c r="AO27" s="192">
        <v>-1.357E-2</v>
      </c>
      <c r="AP27" s="264" t="e">
        <v>#N/A</v>
      </c>
      <c r="AQ27" s="192" t="e">
        <v>#N/A</v>
      </c>
      <c r="AR27" s="192" t="e">
        <v>#N/A</v>
      </c>
      <c r="AS27" s="192" t="e">
        <v>#N/A</v>
      </c>
      <c r="AT27" s="192" t="e">
        <v>#N/A</v>
      </c>
      <c r="AU27" s="192" t="e">
        <v>#N/A</v>
      </c>
    </row>
    <row r="28" spans="1:47" x14ac:dyDescent="0.25">
      <c r="A28" s="320" t="s">
        <v>271</v>
      </c>
      <c r="B28" s="320" t="s">
        <v>479</v>
      </c>
      <c r="C28" s="23">
        <v>44470</v>
      </c>
      <c r="D28" s="321">
        <v>12</v>
      </c>
      <c r="E28" s="22">
        <v>44834</v>
      </c>
      <c r="F28" s="261">
        <v>-3.3E-3</v>
      </c>
      <c r="H28" s="320" t="s">
        <v>272</v>
      </c>
      <c r="K28" s="23"/>
      <c r="L28" s="190"/>
      <c r="Q28" s="141"/>
      <c r="R28" s="141"/>
      <c r="S28" s="141"/>
      <c r="W28" s="141" t="s">
        <v>429</v>
      </c>
      <c r="X28" s="192"/>
      <c r="Y28" s="192"/>
      <c r="Z28" s="261"/>
      <c r="AA28" s="261"/>
      <c r="AB28" s="261"/>
      <c r="AC28" s="261"/>
      <c r="AD28" s="265">
        <v>1.208E-2</v>
      </c>
      <c r="AE28" s="264">
        <v>1.208E-2</v>
      </c>
      <c r="AF28" s="192">
        <v>1.208E-2</v>
      </c>
      <c r="AG28" s="192">
        <v>1.208E-2</v>
      </c>
      <c r="AH28" s="192">
        <v>1.208E-2</v>
      </c>
      <c r="AI28" s="192">
        <v>1.208E-2</v>
      </c>
      <c r="AJ28" s="192">
        <v>1.208E-2</v>
      </c>
      <c r="AK28" s="192">
        <v>1.208E-2</v>
      </c>
      <c r="AL28" s="192">
        <v>1.208E-2</v>
      </c>
      <c r="AM28" s="192">
        <v>1.208E-2</v>
      </c>
      <c r="AN28" s="192">
        <v>1.208E-2</v>
      </c>
      <c r="AO28" s="192">
        <v>1.208E-2</v>
      </c>
      <c r="AP28" s="265" t="e">
        <v>#N/A</v>
      </c>
      <c r="AQ28" s="192" t="e">
        <v>#N/A</v>
      </c>
      <c r="AR28" s="192" t="e">
        <v>#N/A</v>
      </c>
      <c r="AS28" s="192" t="e">
        <v>#N/A</v>
      </c>
      <c r="AT28" s="192" t="e">
        <v>#N/A</v>
      </c>
      <c r="AU28" s="192" t="e">
        <v>#N/A</v>
      </c>
    </row>
    <row r="29" spans="1:47" x14ac:dyDescent="0.25">
      <c r="B29" s="320" t="s">
        <v>424</v>
      </c>
      <c r="C29" s="23">
        <v>44287</v>
      </c>
      <c r="D29" s="321">
        <v>12</v>
      </c>
      <c r="E29" s="22">
        <v>44651</v>
      </c>
      <c r="F29" s="261">
        <v>1.265E-2</v>
      </c>
      <c r="H29" s="320" t="s">
        <v>273</v>
      </c>
      <c r="K29" s="23"/>
      <c r="L29" s="190"/>
      <c r="Q29" s="141"/>
      <c r="R29" s="141"/>
      <c r="S29" s="141"/>
      <c r="W29" s="141" t="s">
        <v>13</v>
      </c>
      <c r="X29" s="141"/>
      <c r="Y29" s="141"/>
      <c r="AF29" s="320"/>
    </row>
    <row r="30" spans="1:47" x14ac:dyDescent="0.25">
      <c r="B30" s="320" t="s">
        <v>425</v>
      </c>
      <c r="C30" s="23">
        <v>44105</v>
      </c>
      <c r="D30" s="321">
        <v>12</v>
      </c>
      <c r="E30" s="22">
        <v>44469</v>
      </c>
      <c r="F30" s="261">
        <v>6.96E-3</v>
      </c>
      <c r="H30" s="320" t="s">
        <v>273</v>
      </c>
      <c r="K30" s="23"/>
      <c r="L30" s="190"/>
      <c r="Q30" s="141"/>
      <c r="R30" s="141"/>
      <c r="S30" s="141"/>
      <c r="W30" s="141" t="s">
        <v>428</v>
      </c>
      <c r="X30" s="263">
        <v>8.3000000000000001E-4</v>
      </c>
      <c r="Y30" s="192">
        <v>8.3000000000000001E-4</v>
      </c>
      <c r="Z30" s="264">
        <v>8.3000000000000001E-4</v>
      </c>
      <c r="AA30" s="264">
        <v>8.3000000000000001E-4</v>
      </c>
      <c r="AB30" s="264">
        <v>8.3000000000000001E-4</v>
      </c>
      <c r="AC30" s="264">
        <v>8.3000000000000001E-4</v>
      </c>
      <c r="AD30" s="264">
        <v>8.3000000000000001E-4</v>
      </c>
      <c r="AE30" s="264">
        <v>8.3000000000000001E-4</v>
      </c>
      <c r="AF30" s="192">
        <v>8.3000000000000001E-4</v>
      </c>
      <c r="AG30" s="192">
        <v>8.3000000000000001E-4</v>
      </c>
      <c r="AH30" s="192">
        <v>8.3000000000000001E-4</v>
      </c>
      <c r="AI30" s="192">
        <v>8.3000000000000001E-4</v>
      </c>
      <c r="AJ30" s="263">
        <v>2.7999999999999998E-4</v>
      </c>
      <c r="AK30" s="192">
        <v>2.7999999999999998E-4</v>
      </c>
      <c r="AL30" s="192">
        <v>2.7999999999999998E-4</v>
      </c>
      <c r="AM30" s="192">
        <v>2.7999999999999998E-4</v>
      </c>
      <c r="AN30" s="192">
        <v>2.7999999999999998E-4</v>
      </c>
      <c r="AO30" s="192">
        <v>2.7999999999999998E-4</v>
      </c>
      <c r="AP30" s="192" t="e">
        <v>#N/A</v>
      </c>
      <c r="AQ30" s="192" t="e">
        <v>#N/A</v>
      </c>
      <c r="AR30" s="192" t="e">
        <v>#N/A</v>
      </c>
      <c r="AS30" s="192" t="e">
        <v>#N/A</v>
      </c>
      <c r="AT30" s="192" t="e">
        <v>#N/A</v>
      </c>
      <c r="AU30" s="192" t="e">
        <v>#N/A</v>
      </c>
    </row>
    <row r="31" spans="1:47" x14ac:dyDescent="0.25">
      <c r="C31" s="23"/>
      <c r="E31" s="22"/>
      <c r="F31" s="261"/>
      <c r="K31" s="23"/>
      <c r="L31" s="190"/>
      <c r="Q31" s="141"/>
      <c r="R31" s="141"/>
      <c r="S31" s="141"/>
      <c r="W31" s="141" t="s">
        <v>429</v>
      </c>
      <c r="X31" s="141"/>
      <c r="Y31" s="141"/>
      <c r="AD31" s="265">
        <v>-2E-3</v>
      </c>
      <c r="AE31" s="264">
        <v>-2E-3</v>
      </c>
      <c r="AF31" s="192">
        <v>-2E-3</v>
      </c>
      <c r="AG31" s="192">
        <v>-2E-3</v>
      </c>
      <c r="AH31" s="192">
        <v>-2E-3</v>
      </c>
      <c r="AI31" s="192">
        <v>-2E-3</v>
      </c>
      <c r="AJ31" s="192">
        <v>-2E-3</v>
      </c>
      <c r="AK31" s="192">
        <v>-2E-3</v>
      </c>
      <c r="AL31" s="192">
        <v>-2E-3</v>
      </c>
      <c r="AM31" s="192">
        <v>-2E-3</v>
      </c>
      <c r="AN31" s="192">
        <v>-2E-3</v>
      </c>
      <c r="AO31" s="192">
        <v>-2E-3</v>
      </c>
      <c r="AP31" s="265" t="e">
        <v>#N/A</v>
      </c>
      <c r="AQ31" s="193" t="e">
        <v>#N/A</v>
      </c>
      <c r="AR31" s="193" t="e">
        <v>#N/A</v>
      </c>
      <c r="AS31" s="193" t="e">
        <v>#N/A</v>
      </c>
      <c r="AT31" s="193" t="e">
        <v>#N/A</v>
      </c>
      <c r="AU31" s="193" t="e">
        <v>#N/A</v>
      </c>
    </row>
    <row r="32" spans="1:47" x14ac:dyDescent="0.25">
      <c r="K32" s="23"/>
      <c r="L32" s="190"/>
      <c r="Q32" s="141"/>
      <c r="R32" s="141"/>
      <c r="S32" s="141"/>
      <c r="W32" s="141" t="s">
        <v>430</v>
      </c>
      <c r="X32" s="263">
        <v>-3.7999999999999991E-4</v>
      </c>
      <c r="Y32" s="192">
        <v>-3.7999999999999991E-4</v>
      </c>
      <c r="Z32" s="264">
        <v>-3.7999999999999991E-4</v>
      </c>
      <c r="AA32" s="264">
        <v>-3.7999999999999991E-4</v>
      </c>
      <c r="AB32" s="264">
        <v>-3.7999999999999991E-4</v>
      </c>
      <c r="AC32" s="264">
        <v>-3.7999999999999991E-4</v>
      </c>
      <c r="AD32" s="265">
        <v>9.700000000000002E-3</v>
      </c>
      <c r="AE32" s="264">
        <v>9.700000000000002E-3</v>
      </c>
      <c r="AF32" s="192">
        <v>9.700000000000002E-3</v>
      </c>
      <c r="AG32" s="192">
        <v>9.700000000000002E-3</v>
      </c>
      <c r="AH32" s="192">
        <v>9.700000000000002E-3</v>
      </c>
      <c r="AI32" s="192">
        <v>9.700000000000002E-3</v>
      </c>
      <c r="AJ32" s="263">
        <v>-3.2100000000000002E-3</v>
      </c>
      <c r="AK32" s="192">
        <v>-3.2100000000000002E-3</v>
      </c>
      <c r="AL32" s="192">
        <v>-3.2100000000000002E-3</v>
      </c>
      <c r="AM32" s="192">
        <v>-3.2100000000000002E-3</v>
      </c>
      <c r="AN32" s="192">
        <v>-3.2100000000000002E-3</v>
      </c>
      <c r="AO32" s="192">
        <v>-3.2100000000000002E-3</v>
      </c>
      <c r="AP32" s="265" t="e">
        <v>#N/A</v>
      </c>
      <c r="AQ32" s="192" t="e">
        <v>#N/A</v>
      </c>
      <c r="AR32" s="192" t="e">
        <v>#N/A</v>
      </c>
      <c r="AS32" s="192" t="e">
        <v>#N/A</v>
      </c>
      <c r="AT32" s="192" t="e">
        <v>#N/A</v>
      </c>
      <c r="AU32" s="192" t="e">
        <v>#N/A</v>
      </c>
    </row>
    <row r="33" spans="1:42" x14ac:dyDescent="0.25">
      <c r="A33" s="320" t="s">
        <v>274</v>
      </c>
      <c r="B33" s="320" t="s">
        <v>479</v>
      </c>
      <c r="C33" s="23">
        <v>44470</v>
      </c>
      <c r="D33" s="321">
        <v>12</v>
      </c>
      <c r="E33" s="22">
        <v>44834</v>
      </c>
      <c r="F33" s="261">
        <v>-4.0000000000000002E-4</v>
      </c>
      <c r="H33" s="320" t="s">
        <v>275</v>
      </c>
      <c r="K33" s="23"/>
      <c r="L33" s="190"/>
      <c r="Q33" s="141"/>
      <c r="R33" s="141"/>
      <c r="S33" s="141"/>
      <c r="W33" s="141"/>
      <c r="X33" s="141"/>
      <c r="Y33" s="141"/>
      <c r="AF33" s="320"/>
    </row>
    <row r="34" spans="1:42" x14ac:dyDescent="0.25">
      <c r="B34" s="320" t="s">
        <v>424</v>
      </c>
      <c r="C34" s="23">
        <v>44287</v>
      </c>
      <c r="D34" s="321">
        <v>12</v>
      </c>
      <c r="E34" s="22">
        <v>44651</v>
      </c>
      <c r="F34" s="261">
        <v>-6.0000000000000002E-5</v>
      </c>
      <c r="H34" s="320" t="s">
        <v>273</v>
      </c>
      <c r="K34" s="23"/>
      <c r="L34" s="190"/>
      <c r="M34" s="190"/>
      <c r="Q34" s="141"/>
      <c r="R34" s="141"/>
      <c r="S34" s="141"/>
      <c r="W34" s="141" t="s">
        <v>431</v>
      </c>
      <c r="X34" s="141"/>
      <c r="Y34" s="141"/>
      <c r="AD34" s="264">
        <v>9.7000000000000003E-3</v>
      </c>
      <c r="AF34" s="320"/>
      <c r="AJ34" s="264">
        <v>-3.2100000000000002E-3</v>
      </c>
      <c r="AP34" s="264" t="e">
        <v>#N/A</v>
      </c>
    </row>
    <row r="35" spans="1:42" x14ac:dyDescent="0.25">
      <c r="B35" s="320" t="s">
        <v>425</v>
      </c>
      <c r="C35" s="23">
        <v>44105</v>
      </c>
      <c r="D35" s="321">
        <v>12</v>
      </c>
      <c r="E35" s="22">
        <v>44469</v>
      </c>
      <c r="F35" s="261">
        <v>-1.0000000000000001E-5</v>
      </c>
      <c r="H35" s="320" t="s">
        <v>273</v>
      </c>
      <c r="K35" s="23"/>
      <c r="L35" s="190"/>
      <c r="M35" s="190"/>
      <c r="Q35" s="141"/>
      <c r="R35" s="141"/>
      <c r="S35" s="141"/>
      <c r="W35" s="141"/>
      <c r="X35" s="141"/>
      <c r="Y35" s="141"/>
      <c r="AF35" s="320"/>
      <c r="AP35" s="41"/>
    </row>
    <row r="36" spans="1:42" x14ac:dyDescent="0.25">
      <c r="C36" s="23"/>
      <c r="E36" s="22"/>
      <c r="F36" s="266"/>
      <c r="K36" s="23"/>
      <c r="L36" s="190"/>
      <c r="M36" s="190"/>
      <c r="Q36" s="141"/>
      <c r="R36" s="141"/>
      <c r="S36" s="141"/>
      <c r="W36" s="141"/>
      <c r="X36" s="141"/>
      <c r="Y36" s="141"/>
      <c r="AF36" s="320"/>
    </row>
    <row r="37" spans="1:42" x14ac:dyDescent="0.25">
      <c r="K37" s="23"/>
      <c r="L37" s="190"/>
      <c r="M37" s="190"/>
      <c r="Q37" s="141"/>
      <c r="R37" s="141"/>
      <c r="S37" s="141"/>
      <c r="W37" s="141"/>
      <c r="X37" s="141"/>
      <c r="Y37" s="141"/>
      <c r="AF37" s="320"/>
    </row>
    <row r="38" spans="1:42" x14ac:dyDescent="0.25">
      <c r="A38" s="320" t="s">
        <v>276</v>
      </c>
      <c r="B38" s="320" t="s">
        <v>479</v>
      </c>
      <c r="C38" s="23">
        <v>44470</v>
      </c>
      <c r="D38" s="321">
        <v>6</v>
      </c>
      <c r="E38" s="22">
        <v>44651</v>
      </c>
      <c r="F38" s="261">
        <v>8.8900000000000021E-3</v>
      </c>
      <c r="H38" s="320" t="s">
        <v>277</v>
      </c>
      <c r="K38" s="23"/>
      <c r="L38" s="190"/>
      <c r="M38" s="190"/>
      <c r="Q38" s="141"/>
      <c r="R38" s="141"/>
      <c r="S38" s="141"/>
      <c r="W38" s="141"/>
      <c r="X38" s="141"/>
      <c r="Y38" s="141"/>
      <c r="AF38" s="320"/>
    </row>
    <row r="39" spans="1:42" x14ac:dyDescent="0.25">
      <c r="B39" s="320" t="s">
        <v>424</v>
      </c>
      <c r="C39" s="23">
        <v>44287</v>
      </c>
      <c r="D39" s="321">
        <v>6</v>
      </c>
      <c r="E39" s="22">
        <v>44469</v>
      </c>
      <c r="F39" s="261">
        <v>1.9539999999999998E-2</v>
      </c>
      <c r="H39" s="320" t="s">
        <v>277</v>
      </c>
      <c r="K39" s="23"/>
      <c r="L39" s="190"/>
      <c r="M39" s="190"/>
      <c r="Q39" s="141"/>
      <c r="R39" s="141"/>
      <c r="S39" s="141"/>
      <c r="W39" s="141"/>
      <c r="X39" s="141"/>
      <c r="Y39" s="141"/>
      <c r="AF39" s="320"/>
    </row>
    <row r="40" spans="1:42" x14ac:dyDescent="0.25">
      <c r="C40" s="23"/>
      <c r="E40" s="22"/>
      <c r="F40" s="261"/>
      <c r="K40" s="23"/>
      <c r="M40" s="190"/>
      <c r="N40" s="190"/>
      <c r="Q40" s="141"/>
      <c r="R40" s="141"/>
      <c r="S40" s="190"/>
      <c r="W40" s="141"/>
      <c r="X40" s="141"/>
      <c r="Y40" s="141"/>
      <c r="AF40" s="320"/>
    </row>
    <row r="41" spans="1:42" x14ac:dyDescent="0.25">
      <c r="K41" s="23"/>
      <c r="M41" s="190"/>
      <c r="N41" s="190"/>
      <c r="Q41" s="141"/>
      <c r="R41" s="141"/>
      <c r="S41" s="190"/>
      <c r="W41" s="141"/>
      <c r="X41" s="141"/>
      <c r="Y41" s="141"/>
      <c r="AF41" s="320"/>
    </row>
    <row r="42" spans="1:42" x14ac:dyDescent="0.25">
      <c r="A42" s="20" t="s">
        <v>279</v>
      </c>
      <c r="K42" s="23"/>
      <c r="M42" s="190"/>
      <c r="N42" s="190"/>
      <c r="Q42" s="141"/>
      <c r="R42" s="141"/>
      <c r="S42" s="190"/>
      <c r="W42" s="141"/>
      <c r="X42" s="141"/>
      <c r="Y42" s="141"/>
      <c r="AF42" s="320"/>
    </row>
    <row r="43" spans="1:42" x14ac:dyDescent="0.25">
      <c r="A43" s="320" t="s">
        <v>271</v>
      </c>
      <c r="B43" s="320" t="s">
        <v>479</v>
      </c>
      <c r="C43" s="23">
        <v>44470</v>
      </c>
      <c r="D43" s="321">
        <v>12</v>
      </c>
      <c r="E43" s="22">
        <v>44834</v>
      </c>
      <c r="F43" s="261">
        <v>-5.5799999999999999E-3</v>
      </c>
      <c r="H43" s="320" t="s">
        <v>272</v>
      </c>
      <c r="K43" s="23"/>
      <c r="M43" s="190"/>
      <c r="N43" s="190"/>
      <c r="Q43" s="141"/>
      <c r="R43" s="141"/>
      <c r="S43" s="190"/>
      <c r="W43" s="141"/>
      <c r="X43" s="141"/>
      <c r="Y43" s="141"/>
      <c r="AF43" s="320"/>
    </row>
    <row r="44" spans="1:42" x14ac:dyDescent="0.25">
      <c r="B44" s="320" t="s">
        <v>424</v>
      </c>
      <c r="C44" s="23">
        <v>44287</v>
      </c>
      <c r="D44" s="321">
        <v>12</v>
      </c>
      <c r="E44" s="22">
        <v>44651</v>
      </c>
      <c r="F44" s="261">
        <v>4.8599999999999997E-3</v>
      </c>
      <c r="H44" s="320" t="s">
        <v>273</v>
      </c>
      <c r="K44" s="23"/>
      <c r="M44" s="190"/>
      <c r="N44" s="190"/>
      <c r="Q44" s="141"/>
      <c r="R44" s="141"/>
      <c r="S44" s="190"/>
      <c r="W44" s="141"/>
      <c r="X44" s="141"/>
      <c r="Y44" s="141"/>
      <c r="AF44" s="320"/>
    </row>
    <row r="45" spans="1:42" x14ac:dyDescent="0.25">
      <c r="B45" s="320" t="s">
        <v>425</v>
      </c>
      <c r="C45" s="23">
        <v>44105</v>
      </c>
      <c r="D45" s="321">
        <v>12</v>
      </c>
      <c r="E45" s="22">
        <v>44469</v>
      </c>
      <c r="F45" s="261">
        <v>-4.0999999999999999E-4</v>
      </c>
      <c r="H45" s="320" t="s">
        <v>273</v>
      </c>
      <c r="K45" s="23"/>
      <c r="M45" s="190"/>
      <c r="N45" s="190"/>
      <c r="Q45" s="141"/>
      <c r="R45" s="141"/>
      <c r="S45" s="190"/>
      <c r="W45" s="141"/>
      <c r="X45" s="141"/>
      <c r="Y45" s="141"/>
      <c r="AF45" s="320"/>
    </row>
    <row r="46" spans="1:42" x14ac:dyDescent="0.25">
      <c r="C46" s="23"/>
      <c r="E46" s="22"/>
      <c r="F46" s="261"/>
      <c r="K46" s="23"/>
      <c r="N46" s="190"/>
      <c r="Q46" s="141"/>
      <c r="R46" s="141"/>
      <c r="S46" s="190"/>
      <c r="W46" s="141"/>
      <c r="X46" s="141"/>
      <c r="Y46" s="141"/>
      <c r="AF46" s="320"/>
    </row>
    <row r="47" spans="1:42" x14ac:dyDescent="0.25">
      <c r="K47" s="23"/>
      <c r="N47" s="190"/>
      <c r="Q47" s="141"/>
      <c r="R47" s="141"/>
      <c r="S47" s="190"/>
      <c r="W47" s="141"/>
      <c r="X47" s="141"/>
      <c r="Y47" s="141"/>
      <c r="AF47" s="320"/>
    </row>
    <row r="48" spans="1:42" x14ac:dyDescent="0.25">
      <c r="A48" s="320" t="s">
        <v>274</v>
      </c>
      <c r="B48" s="320" t="s">
        <v>479</v>
      </c>
      <c r="C48" s="23">
        <v>44470</v>
      </c>
      <c r="D48" s="321">
        <v>12</v>
      </c>
      <c r="E48" s="22">
        <v>44834</v>
      </c>
      <c r="F48" s="261">
        <v>1.9000000000000001E-4</v>
      </c>
      <c r="H48" s="320" t="s">
        <v>275</v>
      </c>
      <c r="K48" s="23"/>
      <c r="N48" s="190"/>
      <c r="Q48" s="141"/>
      <c r="R48" s="141"/>
      <c r="S48" s="190"/>
      <c r="W48" s="141"/>
      <c r="X48" s="141"/>
      <c r="Y48" s="141"/>
      <c r="AF48" s="320"/>
    </row>
    <row r="49" spans="1:32" x14ac:dyDescent="0.25">
      <c r="B49" s="320" t="s">
        <v>424</v>
      </c>
      <c r="C49" s="23">
        <v>44287</v>
      </c>
      <c r="D49" s="321">
        <v>12</v>
      </c>
      <c r="E49" s="22">
        <v>44651</v>
      </c>
      <c r="F49" s="261">
        <v>-1.4999999999999999E-4</v>
      </c>
      <c r="H49" s="320" t="s">
        <v>273</v>
      </c>
      <c r="K49" s="23"/>
      <c r="N49" s="190"/>
      <c r="Q49" s="141"/>
      <c r="R49" s="141"/>
      <c r="S49" s="190"/>
      <c r="W49" s="141"/>
      <c r="X49" s="141"/>
      <c r="Y49" s="141"/>
      <c r="AF49" s="320"/>
    </row>
    <row r="50" spans="1:32" x14ac:dyDescent="0.25">
      <c r="B50" s="320" t="s">
        <v>425</v>
      </c>
      <c r="C50" s="23">
        <v>44105</v>
      </c>
      <c r="D50" s="321">
        <v>12</v>
      </c>
      <c r="E50" s="22">
        <v>44469</v>
      </c>
      <c r="F50" s="261">
        <v>4.8999999999999998E-4</v>
      </c>
      <c r="H50" s="320" t="s">
        <v>273</v>
      </c>
      <c r="K50" s="23"/>
      <c r="N50" s="190"/>
      <c r="Q50" s="141"/>
      <c r="R50" s="141"/>
      <c r="S50" s="190"/>
      <c r="W50" s="141"/>
      <c r="X50" s="141"/>
      <c r="Y50" s="141"/>
      <c r="AF50" s="320"/>
    </row>
    <row r="51" spans="1:32" x14ac:dyDescent="0.25">
      <c r="C51" s="23"/>
      <c r="E51" s="22"/>
      <c r="F51" s="261"/>
      <c r="K51" s="23"/>
      <c r="N51" s="190"/>
      <c r="Q51" s="141"/>
      <c r="R51" s="141"/>
      <c r="S51" s="190"/>
      <c r="W51" s="141"/>
      <c r="X51" s="141"/>
      <c r="Y51" s="141"/>
      <c r="AF51" s="320"/>
    </row>
    <row r="52" spans="1:32" x14ac:dyDescent="0.25">
      <c r="X52" s="320"/>
      <c r="Y52" s="320"/>
      <c r="AF52" s="320"/>
    </row>
    <row r="53" spans="1:32" x14ac:dyDescent="0.25">
      <c r="A53" s="320" t="s">
        <v>276</v>
      </c>
      <c r="B53" s="320" t="s">
        <v>479</v>
      </c>
      <c r="C53" s="23">
        <v>44470</v>
      </c>
      <c r="D53" s="321">
        <v>6</v>
      </c>
      <c r="E53" s="22">
        <v>44651</v>
      </c>
      <c r="F53" s="261">
        <v>-6.8000000000000005E-4</v>
      </c>
      <c r="H53" s="320" t="s">
        <v>277</v>
      </c>
      <c r="X53" s="320"/>
      <c r="Y53" s="320"/>
      <c r="AF53" s="320"/>
    </row>
    <row r="54" spans="1:32" x14ac:dyDescent="0.25">
      <c r="B54" s="320" t="s">
        <v>424</v>
      </c>
      <c r="C54" s="23">
        <v>44287</v>
      </c>
      <c r="D54" s="321">
        <v>6</v>
      </c>
      <c r="E54" s="22">
        <v>44469</v>
      </c>
      <c r="F54" s="261">
        <v>4.79E-3</v>
      </c>
      <c r="H54" s="320" t="s">
        <v>277</v>
      </c>
    </row>
    <row r="55" spans="1:32" x14ac:dyDescent="0.25">
      <c r="B55" s="320" t="s">
        <v>425</v>
      </c>
      <c r="C55" s="23">
        <v>44105</v>
      </c>
      <c r="D55" s="321">
        <v>6</v>
      </c>
      <c r="E55" s="22">
        <v>44286</v>
      </c>
      <c r="F55" s="261">
        <v>7.9999999999999993E-5</v>
      </c>
      <c r="H55" s="320" t="s">
        <v>277</v>
      </c>
    </row>
    <row r="57" spans="1:32" x14ac:dyDescent="0.25">
      <c r="A57" s="20" t="s">
        <v>280</v>
      </c>
    </row>
    <row r="58" spans="1:32" x14ac:dyDescent="0.25">
      <c r="A58" s="320" t="s">
        <v>271</v>
      </c>
      <c r="B58" s="320" t="s">
        <v>479</v>
      </c>
      <c r="C58" s="23">
        <v>44470</v>
      </c>
      <c r="D58" s="321">
        <v>12</v>
      </c>
      <c r="E58" s="22">
        <v>44834</v>
      </c>
      <c r="F58" s="261">
        <v>-1.1100000000000001E-3</v>
      </c>
      <c r="H58" s="320" t="s">
        <v>272</v>
      </c>
    </row>
    <row r="59" spans="1:32" x14ac:dyDescent="0.25">
      <c r="B59" s="320" t="s">
        <v>424</v>
      </c>
      <c r="C59" s="23">
        <v>44287</v>
      </c>
      <c r="D59" s="321">
        <v>12</v>
      </c>
      <c r="E59" s="22">
        <v>44651</v>
      </c>
      <c r="F59" s="261">
        <v>4.3499999999999997E-3</v>
      </c>
      <c r="H59" s="320" t="s">
        <v>273</v>
      </c>
    </row>
    <row r="60" spans="1:32" x14ac:dyDescent="0.25">
      <c r="B60" s="320" t="s">
        <v>425</v>
      </c>
      <c r="C60" s="23">
        <v>44105</v>
      </c>
      <c r="D60" s="321">
        <v>12</v>
      </c>
      <c r="E60" s="22">
        <v>44469</v>
      </c>
      <c r="F60" s="261">
        <v>2.3999999999999998E-3</v>
      </c>
      <c r="H60" s="320" t="s">
        <v>273</v>
      </c>
    </row>
    <row r="61" spans="1:32" x14ac:dyDescent="0.25">
      <c r="C61" s="23"/>
      <c r="E61" s="22"/>
      <c r="F61" s="266"/>
    </row>
    <row r="63" spans="1:32" x14ac:dyDescent="0.25">
      <c r="A63" s="320" t="s">
        <v>274</v>
      </c>
      <c r="B63" s="320" t="s">
        <v>479</v>
      </c>
      <c r="C63" s="23">
        <v>44470</v>
      </c>
      <c r="D63" s="321">
        <v>12</v>
      </c>
      <c r="E63" s="22">
        <v>44834</v>
      </c>
      <c r="F63" s="261">
        <v>-3.2000000000000003E-4</v>
      </c>
      <c r="H63" s="320" t="s">
        <v>275</v>
      </c>
    </row>
    <row r="64" spans="1:32" x14ac:dyDescent="0.25">
      <c r="B64" s="320" t="s">
        <v>424</v>
      </c>
      <c r="C64" s="23">
        <v>44287</v>
      </c>
      <c r="D64" s="321">
        <v>12</v>
      </c>
      <c r="E64" s="22">
        <v>44651</v>
      </c>
      <c r="F64" s="261">
        <v>-3.8999999999999999E-4</v>
      </c>
      <c r="H64" s="320" t="s">
        <v>273</v>
      </c>
    </row>
    <row r="65" spans="1:9" x14ac:dyDescent="0.25">
      <c r="B65" s="320" t="s">
        <v>425</v>
      </c>
      <c r="C65" s="23">
        <v>44105</v>
      </c>
      <c r="D65" s="321">
        <v>12</v>
      </c>
      <c r="E65" s="22">
        <v>44469</v>
      </c>
      <c r="F65" s="261">
        <v>-4.0000000000000003E-5</v>
      </c>
      <c r="H65" s="320" t="s">
        <v>273</v>
      </c>
    </row>
    <row r="66" spans="1:9" x14ac:dyDescent="0.25">
      <c r="C66" s="23"/>
      <c r="E66" s="22"/>
      <c r="F66" s="261"/>
    </row>
    <row r="68" spans="1:9" x14ac:dyDescent="0.25">
      <c r="A68" s="320" t="s">
        <v>276</v>
      </c>
      <c r="B68" s="320" t="s">
        <v>479</v>
      </c>
      <c r="C68" s="23">
        <v>44470</v>
      </c>
      <c r="D68" s="321">
        <v>6</v>
      </c>
      <c r="E68" s="22">
        <v>44651</v>
      </c>
      <c r="F68" s="261">
        <v>2.5299999999999997E-3</v>
      </c>
      <c r="H68" s="320" t="s">
        <v>277</v>
      </c>
    </row>
    <row r="69" spans="1:9" x14ac:dyDescent="0.25">
      <c r="B69" s="320" t="s">
        <v>424</v>
      </c>
      <c r="C69" s="23">
        <v>44287</v>
      </c>
      <c r="D69" s="321">
        <v>6</v>
      </c>
      <c r="E69" s="22">
        <v>44469</v>
      </c>
      <c r="F69" s="261">
        <v>6.3199999999999992E-3</v>
      </c>
      <c r="H69" s="320" t="s">
        <v>277</v>
      </c>
    </row>
    <row r="70" spans="1:9" x14ac:dyDescent="0.25">
      <c r="C70" s="23"/>
      <c r="E70" s="22"/>
      <c r="F70" s="261"/>
    </row>
    <row r="71" spans="1:9" ht="15.75" thickBot="1" x14ac:dyDescent="0.3"/>
    <row r="72" spans="1:9" ht="19.5" thickBot="1" x14ac:dyDescent="0.35">
      <c r="A72" s="332" t="s">
        <v>432</v>
      </c>
      <c r="B72" s="333"/>
      <c r="C72" s="333"/>
      <c r="D72" s="333"/>
      <c r="E72" s="333"/>
      <c r="F72" s="333"/>
      <c r="G72" s="333"/>
      <c r="H72" s="333"/>
      <c r="I72" s="334"/>
    </row>
    <row r="74" spans="1:9" x14ac:dyDescent="0.25">
      <c r="A74" s="20" t="s">
        <v>270</v>
      </c>
    </row>
    <row r="75" spans="1:9" x14ac:dyDescent="0.25">
      <c r="A75" s="320" t="s">
        <v>271</v>
      </c>
      <c r="B75" s="320" t="s">
        <v>425</v>
      </c>
      <c r="C75" s="23">
        <v>44105</v>
      </c>
      <c r="D75" s="321">
        <v>12</v>
      </c>
      <c r="E75" s="22">
        <v>44469</v>
      </c>
      <c r="F75" s="261">
        <v>-1.2099999999999999E-3</v>
      </c>
      <c r="H75" s="320" t="s">
        <v>272</v>
      </c>
    </row>
    <row r="76" spans="1:9" x14ac:dyDescent="0.25">
      <c r="B76" s="320" t="s">
        <v>424</v>
      </c>
      <c r="C76" s="23">
        <v>44287</v>
      </c>
      <c r="D76" s="321">
        <v>12</v>
      </c>
      <c r="E76" s="22">
        <v>44651</v>
      </c>
      <c r="F76" s="261">
        <v>1.208E-2</v>
      </c>
      <c r="H76" s="320" t="s">
        <v>273</v>
      </c>
    </row>
    <row r="77" spans="1:9" x14ac:dyDescent="0.25">
      <c r="B77" s="320" t="s">
        <v>479</v>
      </c>
      <c r="C77" s="23">
        <v>44470</v>
      </c>
      <c r="D77" s="321">
        <v>12</v>
      </c>
      <c r="E77" s="22">
        <v>44834</v>
      </c>
      <c r="F77" s="261">
        <v>-1.357E-2</v>
      </c>
      <c r="H77" s="320" t="s">
        <v>273</v>
      </c>
    </row>
    <row r="78" spans="1:9" x14ac:dyDescent="0.25">
      <c r="C78" s="23"/>
      <c r="E78" s="22"/>
      <c r="F78" s="261"/>
    </row>
    <row r="80" spans="1:9" x14ac:dyDescent="0.25">
      <c r="A80" s="320" t="s">
        <v>274</v>
      </c>
      <c r="B80" s="320" t="s">
        <v>425</v>
      </c>
      <c r="C80" s="23">
        <v>44105</v>
      </c>
      <c r="D80" s="321">
        <v>12</v>
      </c>
      <c r="E80" s="22">
        <v>44469</v>
      </c>
      <c r="F80" s="261">
        <v>8.3000000000000001E-4</v>
      </c>
      <c r="H80" s="320" t="s">
        <v>275</v>
      </c>
    </row>
    <row r="81" spans="1:8" x14ac:dyDescent="0.25">
      <c r="B81" s="320" t="s">
        <v>424</v>
      </c>
      <c r="C81" s="23">
        <v>44287</v>
      </c>
      <c r="D81" s="321">
        <v>12</v>
      </c>
      <c r="E81" s="22">
        <v>44651</v>
      </c>
      <c r="F81" s="261">
        <v>-2E-3</v>
      </c>
      <c r="H81" s="320" t="s">
        <v>273</v>
      </c>
    </row>
    <row r="82" spans="1:8" x14ac:dyDescent="0.25">
      <c r="B82" s="320" t="s">
        <v>479</v>
      </c>
      <c r="C82" s="23">
        <v>44470</v>
      </c>
      <c r="D82" s="321">
        <v>12</v>
      </c>
      <c r="E82" s="22">
        <v>44834</v>
      </c>
      <c r="F82" s="261">
        <v>2.7999999999999998E-4</v>
      </c>
      <c r="H82" s="320" t="s">
        <v>273</v>
      </c>
    </row>
    <row r="83" spans="1:8" x14ac:dyDescent="0.25">
      <c r="C83" s="23"/>
      <c r="E83" s="22"/>
      <c r="F83" s="261"/>
    </row>
    <row r="85" spans="1:8" x14ac:dyDescent="0.25">
      <c r="A85" s="320" t="s">
        <v>276</v>
      </c>
      <c r="B85" s="320" t="s">
        <v>424</v>
      </c>
      <c r="C85" s="23">
        <v>44287</v>
      </c>
      <c r="D85" s="321">
        <v>6</v>
      </c>
      <c r="E85" s="22">
        <v>44469</v>
      </c>
      <c r="F85" s="261">
        <v>9.7000000000000003E-3</v>
      </c>
      <c r="H85" s="320" t="s">
        <v>277</v>
      </c>
    </row>
    <row r="86" spans="1:8" x14ac:dyDescent="0.25">
      <c r="B86" s="320" t="s">
        <v>479</v>
      </c>
      <c r="C86" s="23">
        <v>44470</v>
      </c>
      <c r="D86" s="321">
        <v>6</v>
      </c>
      <c r="E86" s="22">
        <v>44651</v>
      </c>
      <c r="F86" s="261">
        <v>-3.2100000000000002E-3</v>
      </c>
      <c r="H86" s="320" t="s">
        <v>277</v>
      </c>
    </row>
    <row r="87" spans="1:8" x14ac:dyDescent="0.25">
      <c r="C87" s="23"/>
      <c r="E87" s="22"/>
      <c r="F87" s="261"/>
    </row>
    <row r="88" spans="1:8" x14ac:dyDescent="0.25">
      <c r="E88" s="23"/>
      <c r="F88" s="261"/>
    </row>
    <row r="89" spans="1:8" x14ac:dyDescent="0.25">
      <c r="A89" s="20" t="s">
        <v>278</v>
      </c>
    </row>
    <row r="90" spans="1:8" x14ac:dyDescent="0.25">
      <c r="A90" s="320" t="s">
        <v>271</v>
      </c>
      <c r="B90" s="320" t="s">
        <v>425</v>
      </c>
      <c r="C90" s="23">
        <v>44105</v>
      </c>
      <c r="D90" s="321">
        <v>12</v>
      </c>
      <c r="E90" s="22">
        <v>44469</v>
      </c>
      <c r="F90" s="261">
        <v>6.96E-3</v>
      </c>
      <c r="H90" s="320" t="s">
        <v>272</v>
      </c>
    </row>
    <row r="91" spans="1:8" x14ac:dyDescent="0.25">
      <c r="B91" s="320" t="s">
        <v>424</v>
      </c>
      <c r="C91" s="23">
        <v>44287</v>
      </c>
      <c r="D91" s="321">
        <v>12</v>
      </c>
      <c r="E91" s="22">
        <v>44651</v>
      </c>
      <c r="F91" s="261">
        <v>1.265E-2</v>
      </c>
      <c r="H91" s="320" t="s">
        <v>273</v>
      </c>
    </row>
    <row r="92" spans="1:8" x14ac:dyDescent="0.25">
      <c r="B92" s="320" t="s">
        <v>479</v>
      </c>
      <c r="C92" s="23">
        <v>44470</v>
      </c>
      <c r="D92" s="321">
        <v>12</v>
      </c>
      <c r="E92" s="22">
        <v>44834</v>
      </c>
      <c r="F92" s="261">
        <v>-3.3E-3</v>
      </c>
      <c r="H92" s="320" t="s">
        <v>273</v>
      </c>
    </row>
    <row r="93" spans="1:8" x14ac:dyDescent="0.25">
      <c r="C93" s="23"/>
      <c r="E93" s="22"/>
      <c r="F93" s="261"/>
    </row>
    <row r="95" spans="1:8" x14ac:dyDescent="0.25">
      <c r="A95" s="320" t="s">
        <v>274</v>
      </c>
      <c r="B95" s="320" t="s">
        <v>425</v>
      </c>
      <c r="C95" s="23">
        <v>44105</v>
      </c>
      <c r="D95" s="321">
        <v>12</v>
      </c>
      <c r="E95" s="22">
        <v>44469</v>
      </c>
      <c r="F95" s="261">
        <v>-1.0000000000000001E-5</v>
      </c>
      <c r="H95" s="320" t="s">
        <v>275</v>
      </c>
    </row>
    <row r="96" spans="1:8" x14ac:dyDescent="0.25">
      <c r="B96" s="320" t="s">
        <v>424</v>
      </c>
      <c r="C96" s="23">
        <v>44287</v>
      </c>
      <c r="D96" s="321">
        <v>12</v>
      </c>
      <c r="E96" s="22">
        <v>44651</v>
      </c>
      <c r="F96" s="261">
        <v>-6.0000000000000002E-5</v>
      </c>
      <c r="H96" s="320" t="s">
        <v>273</v>
      </c>
    </row>
    <row r="97" spans="1:8" x14ac:dyDescent="0.25">
      <c r="B97" s="320" t="s">
        <v>479</v>
      </c>
      <c r="C97" s="23">
        <v>44470</v>
      </c>
      <c r="D97" s="321">
        <v>12</v>
      </c>
      <c r="E97" s="22">
        <v>44834</v>
      </c>
      <c r="F97" s="261">
        <v>-4.0000000000000002E-4</v>
      </c>
      <c r="H97" s="320" t="s">
        <v>273</v>
      </c>
    </row>
    <row r="98" spans="1:8" x14ac:dyDescent="0.25">
      <c r="C98" s="23"/>
      <c r="E98" s="22"/>
      <c r="F98" s="266"/>
    </row>
    <row r="100" spans="1:8" x14ac:dyDescent="0.25">
      <c r="A100" s="320" t="s">
        <v>276</v>
      </c>
      <c r="B100" s="320" t="s">
        <v>424</v>
      </c>
      <c r="C100" s="23">
        <v>44287</v>
      </c>
      <c r="D100" s="321">
        <v>6</v>
      </c>
      <c r="E100" s="22">
        <v>44469</v>
      </c>
      <c r="F100" s="261">
        <v>1.9539999999999998E-2</v>
      </c>
      <c r="H100" s="320" t="s">
        <v>277</v>
      </c>
    </row>
    <row r="101" spans="1:8" x14ac:dyDescent="0.25">
      <c r="B101" s="320" t="s">
        <v>479</v>
      </c>
      <c r="C101" s="23">
        <v>44470</v>
      </c>
      <c r="D101" s="321">
        <v>6</v>
      </c>
      <c r="E101" s="22">
        <v>44651</v>
      </c>
      <c r="F101" s="261">
        <v>8.8900000000000021E-3</v>
      </c>
      <c r="H101" s="320" t="s">
        <v>277</v>
      </c>
    </row>
    <row r="102" spans="1:8" x14ac:dyDescent="0.25">
      <c r="C102" s="23"/>
      <c r="E102" s="22"/>
      <c r="F102" s="261"/>
    </row>
    <row r="104" spans="1:8" x14ac:dyDescent="0.25">
      <c r="A104" s="20" t="s">
        <v>279</v>
      </c>
    </row>
    <row r="105" spans="1:8" x14ac:dyDescent="0.25">
      <c r="A105" s="320" t="s">
        <v>271</v>
      </c>
      <c r="B105" s="320" t="s">
        <v>425</v>
      </c>
      <c r="C105" s="23">
        <v>44105</v>
      </c>
      <c r="D105" s="321">
        <v>12</v>
      </c>
      <c r="E105" s="22">
        <v>44469</v>
      </c>
      <c r="F105" s="261">
        <v>-4.0999999999999999E-4</v>
      </c>
      <c r="H105" s="320" t="s">
        <v>272</v>
      </c>
    </row>
    <row r="106" spans="1:8" x14ac:dyDescent="0.25">
      <c r="B106" s="320" t="s">
        <v>424</v>
      </c>
      <c r="C106" s="23">
        <v>44287</v>
      </c>
      <c r="D106" s="321">
        <v>12</v>
      </c>
      <c r="E106" s="22">
        <v>44651</v>
      </c>
      <c r="F106" s="261">
        <v>4.8599999999999997E-3</v>
      </c>
      <c r="H106" s="320" t="s">
        <v>273</v>
      </c>
    </row>
    <row r="107" spans="1:8" x14ac:dyDescent="0.25">
      <c r="B107" s="320" t="s">
        <v>479</v>
      </c>
      <c r="C107" s="23">
        <v>44470</v>
      </c>
      <c r="D107" s="321">
        <v>12</v>
      </c>
      <c r="E107" s="22">
        <v>44834</v>
      </c>
      <c r="F107" s="261">
        <v>-5.5799999999999999E-3</v>
      </c>
      <c r="H107" s="320" t="s">
        <v>273</v>
      </c>
    </row>
    <row r="108" spans="1:8" x14ac:dyDescent="0.25">
      <c r="C108" s="23"/>
      <c r="E108" s="22"/>
      <c r="F108" s="261"/>
    </row>
    <row r="110" spans="1:8" x14ac:dyDescent="0.25">
      <c r="A110" s="320" t="s">
        <v>274</v>
      </c>
      <c r="B110" s="320" t="s">
        <v>425</v>
      </c>
      <c r="C110" s="23">
        <v>44105</v>
      </c>
      <c r="D110" s="321">
        <v>12</v>
      </c>
      <c r="E110" s="22">
        <v>44469</v>
      </c>
      <c r="F110" s="261">
        <v>4.8999999999999998E-4</v>
      </c>
      <c r="H110" s="320" t="s">
        <v>275</v>
      </c>
    </row>
    <row r="111" spans="1:8" x14ac:dyDescent="0.25">
      <c r="B111" s="320" t="s">
        <v>424</v>
      </c>
      <c r="C111" s="23">
        <v>44287</v>
      </c>
      <c r="D111" s="321">
        <v>12</v>
      </c>
      <c r="E111" s="22">
        <v>44651</v>
      </c>
      <c r="F111" s="261">
        <v>-1.4999999999999999E-4</v>
      </c>
      <c r="H111" s="320" t="s">
        <v>273</v>
      </c>
    </row>
    <row r="112" spans="1:8" x14ac:dyDescent="0.25">
      <c r="B112" s="320" t="s">
        <v>479</v>
      </c>
      <c r="C112" s="23">
        <v>44470</v>
      </c>
      <c r="D112" s="321">
        <v>12</v>
      </c>
      <c r="E112" s="22">
        <v>44834</v>
      </c>
      <c r="F112" s="261">
        <v>1.9000000000000001E-4</v>
      </c>
      <c r="H112" s="320" t="s">
        <v>273</v>
      </c>
    </row>
    <row r="113" spans="1:8" x14ac:dyDescent="0.25">
      <c r="C113" s="23"/>
      <c r="E113" s="22"/>
      <c r="F113" s="261"/>
    </row>
    <row r="115" spans="1:8" x14ac:dyDescent="0.25">
      <c r="A115" s="320" t="s">
        <v>276</v>
      </c>
      <c r="B115" s="320" t="s">
        <v>424</v>
      </c>
      <c r="C115" s="23">
        <v>44287</v>
      </c>
      <c r="D115" s="321">
        <v>6</v>
      </c>
      <c r="E115" s="22">
        <v>44469</v>
      </c>
      <c r="F115" s="261">
        <v>4.79E-3</v>
      </c>
      <c r="H115" s="320" t="s">
        <v>277</v>
      </c>
    </row>
    <row r="116" spans="1:8" x14ac:dyDescent="0.25">
      <c r="B116" s="320" t="s">
        <v>479</v>
      </c>
      <c r="C116" s="23">
        <v>44470</v>
      </c>
      <c r="D116" s="321">
        <v>6</v>
      </c>
      <c r="E116" s="22">
        <v>44651</v>
      </c>
      <c r="F116" s="261">
        <v>-6.8000000000000005E-4</v>
      </c>
      <c r="H116" s="320" t="s">
        <v>277</v>
      </c>
    </row>
    <row r="117" spans="1:8" x14ac:dyDescent="0.25">
      <c r="C117" s="23"/>
      <c r="E117" s="22"/>
      <c r="F117" s="261"/>
    </row>
    <row r="119" spans="1:8" x14ac:dyDescent="0.25">
      <c r="A119" s="20" t="s">
        <v>280</v>
      </c>
    </row>
    <row r="120" spans="1:8" x14ac:dyDescent="0.25">
      <c r="A120" s="320" t="s">
        <v>271</v>
      </c>
      <c r="B120" s="320" t="s">
        <v>425</v>
      </c>
      <c r="C120" s="23">
        <v>44105</v>
      </c>
      <c r="D120" s="321">
        <v>12</v>
      </c>
      <c r="E120" s="22">
        <v>44469</v>
      </c>
      <c r="F120" s="261">
        <v>2.3999999999999998E-3</v>
      </c>
      <c r="H120" s="320" t="s">
        <v>272</v>
      </c>
    </row>
    <row r="121" spans="1:8" x14ac:dyDescent="0.25">
      <c r="B121" s="320" t="s">
        <v>424</v>
      </c>
      <c r="C121" s="23">
        <v>44287</v>
      </c>
      <c r="D121" s="321">
        <v>12</v>
      </c>
      <c r="E121" s="22">
        <v>44651</v>
      </c>
      <c r="F121" s="261">
        <v>4.3499999999999997E-3</v>
      </c>
      <c r="H121" s="320" t="s">
        <v>273</v>
      </c>
    </row>
    <row r="122" spans="1:8" x14ac:dyDescent="0.25">
      <c r="B122" s="320" t="s">
        <v>479</v>
      </c>
      <c r="C122" s="23">
        <v>44470</v>
      </c>
      <c r="D122" s="321">
        <v>12</v>
      </c>
      <c r="E122" s="22">
        <v>44834</v>
      </c>
      <c r="F122" s="261">
        <v>-1.1100000000000001E-3</v>
      </c>
      <c r="H122" s="320" t="s">
        <v>273</v>
      </c>
    </row>
    <row r="123" spans="1:8" x14ac:dyDescent="0.25">
      <c r="C123" s="23"/>
      <c r="E123" s="22"/>
      <c r="F123" s="266"/>
    </row>
    <row r="125" spans="1:8" x14ac:dyDescent="0.25">
      <c r="A125" s="320" t="s">
        <v>274</v>
      </c>
      <c r="B125" s="320" t="s">
        <v>425</v>
      </c>
      <c r="C125" s="23">
        <v>44105</v>
      </c>
      <c r="D125" s="321">
        <v>12</v>
      </c>
      <c r="E125" s="22">
        <v>44469</v>
      </c>
      <c r="F125" s="261">
        <v>-4.0000000000000003E-5</v>
      </c>
      <c r="H125" s="320" t="s">
        <v>275</v>
      </c>
    </row>
    <row r="126" spans="1:8" x14ac:dyDescent="0.25">
      <c r="B126" s="320" t="s">
        <v>424</v>
      </c>
      <c r="C126" s="23">
        <v>44287</v>
      </c>
      <c r="D126" s="321">
        <v>12</v>
      </c>
      <c r="E126" s="22">
        <v>44651</v>
      </c>
      <c r="F126" s="261">
        <v>-3.8999999999999999E-4</v>
      </c>
      <c r="H126" s="320" t="s">
        <v>273</v>
      </c>
    </row>
    <row r="127" spans="1:8" x14ac:dyDescent="0.25">
      <c r="B127" s="320" t="s">
        <v>479</v>
      </c>
      <c r="C127" s="23">
        <v>44470</v>
      </c>
      <c r="D127" s="321">
        <v>12</v>
      </c>
      <c r="E127" s="22">
        <v>44834</v>
      </c>
      <c r="F127" s="261">
        <v>-3.2000000000000003E-4</v>
      </c>
      <c r="H127" s="320" t="s">
        <v>273</v>
      </c>
    </row>
    <row r="128" spans="1:8" x14ac:dyDescent="0.25">
      <c r="C128" s="23"/>
      <c r="E128" s="22"/>
      <c r="F128" s="261"/>
    </row>
    <row r="130" spans="1:8" x14ac:dyDescent="0.25">
      <c r="A130" s="320" t="s">
        <v>276</v>
      </c>
      <c r="B130" s="320" t="s">
        <v>424</v>
      </c>
      <c r="C130" s="23">
        <v>44287</v>
      </c>
      <c r="D130" s="321">
        <v>6</v>
      </c>
      <c r="E130" s="22">
        <v>44469</v>
      </c>
      <c r="F130" s="261">
        <v>6.3199999999999992E-3</v>
      </c>
      <c r="H130" s="320" t="s">
        <v>277</v>
      </c>
    </row>
    <row r="131" spans="1:8" x14ac:dyDescent="0.25">
      <c r="B131" s="320" t="s">
        <v>479</v>
      </c>
      <c r="C131" s="23">
        <v>44470</v>
      </c>
      <c r="D131" s="321">
        <v>6</v>
      </c>
      <c r="E131" s="22">
        <v>44651</v>
      </c>
      <c r="F131" s="261">
        <v>2.5299999999999997E-3</v>
      </c>
      <c r="H131" s="320" t="s">
        <v>277</v>
      </c>
    </row>
  </sheetData>
  <conditionalFormatting sqref="W16:AB17">
    <cfRule type="containsText" dxfId="0" priority="1" operator="containsText" text="incorrect">
      <formula>NOT(ISERROR(SEARCH("incorrect",W16)))</formula>
    </cfRule>
  </conditionalFormatting>
  <pageMargins left="0.2" right="0.2" top="0.5" bottom="0.5" header="0.3" footer="0.3"/>
  <pageSetup scale="53" orientation="landscape" r:id="rId1"/>
  <headerFooter>
    <oddFooter>&amp;L&amp;A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AS300"/>
  <sheetViews>
    <sheetView topLeftCell="A134" zoomScale="90" zoomScaleNormal="90" workbookViewId="0">
      <selection activeCell="M300" sqref="M300"/>
    </sheetView>
  </sheetViews>
  <sheetFormatPr defaultColWidth="12.7109375" defaultRowHeight="15" x14ac:dyDescent="0.25"/>
  <cols>
    <col min="1" max="1" width="18.28515625" customWidth="1"/>
    <col min="2" max="2" width="21.140625" bestFit="1" customWidth="1"/>
    <col min="3" max="3" width="10" customWidth="1"/>
    <col min="4" max="4" width="13.42578125" customWidth="1"/>
    <col min="5" max="5" width="12.28515625" customWidth="1"/>
    <col min="6" max="6" width="12.85546875" customWidth="1"/>
    <col min="7" max="7" width="9.7109375" customWidth="1"/>
    <col min="8" max="8" width="12.85546875" customWidth="1"/>
    <col min="9" max="9" width="9.7109375" customWidth="1"/>
    <col min="10" max="10" width="12.85546875" customWidth="1"/>
    <col min="11" max="11" width="9.7109375" customWidth="1"/>
    <col min="12" max="12" width="12.85546875" customWidth="1"/>
    <col min="13" max="13" width="9.7109375" customWidth="1"/>
    <col min="14" max="14" width="12.85546875" customWidth="1"/>
    <col min="15" max="15" width="9.7109375" customWidth="1"/>
    <col min="16" max="16" width="13.140625" customWidth="1"/>
    <col min="17" max="17" width="9.7109375" customWidth="1"/>
    <col min="18" max="18" width="12.85546875" customWidth="1"/>
    <col min="19" max="19" width="9.7109375" customWidth="1"/>
    <col min="20" max="20" width="13.140625" customWidth="1"/>
    <col min="21" max="21" width="14.5703125" customWidth="1"/>
    <col min="22" max="22" width="19.7109375" customWidth="1"/>
  </cols>
  <sheetData>
    <row r="1" spans="1:17" x14ac:dyDescent="0.25">
      <c r="A1" s="197"/>
      <c r="B1" s="106"/>
      <c r="C1" s="106"/>
      <c r="D1" s="106"/>
      <c r="E1" s="106"/>
      <c r="F1" s="106"/>
    </row>
    <row r="2" spans="1:17" x14ac:dyDescent="0.25">
      <c r="A2" s="232" t="s">
        <v>406</v>
      </c>
      <c r="B2" s="233"/>
      <c r="C2" s="233"/>
      <c r="D2" s="106"/>
      <c r="E2" s="106"/>
      <c r="F2" s="106"/>
      <c r="L2" t="s">
        <v>301</v>
      </c>
      <c r="M2" t="s">
        <v>302</v>
      </c>
    </row>
    <row r="3" spans="1:17" ht="15" customHeight="1" x14ac:dyDescent="0.25">
      <c r="A3" s="234" t="s">
        <v>407</v>
      </c>
      <c r="B3" s="235"/>
      <c r="C3" s="235"/>
      <c r="D3" s="198"/>
      <c r="E3" s="198"/>
      <c r="F3" s="198"/>
      <c r="H3" s="199" t="s">
        <v>303</v>
      </c>
      <c r="I3" s="200" t="s">
        <v>192</v>
      </c>
      <c r="J3" s="200"/>
      <c r="K3" s="201"/>
      <c r="L3">
        <v>6</v>
      </c>
      <c r="M3">
        <v>8</v>
      </c>
      <c r="O3" s="360" t="s">
        <v>419</v>
      </c>
      <c r="P3" s="360"/>
      <c r="Q3" s="360"/>
    </row>
    <row r="4" spans="1:17" x14ac:dyDescent="0.25">
      <c r="A4" s="114"/>
      <c r="B4" s="198"/>
      <c r="C4" s="198"/>
      <c r="D4" s="198"/>
      <c r="E4" s="198"/>
      <c r="F4" s="198"/>
      <c r="H4" s="202"/>
      <c r="I4" s="203"/>
      <c r="J4" s="203"/>
      <c r="K4" s="204"/>
      <c r="O4" s="360"/>
      <c r="P4" s="360"/>
      <c r="Q4" s="360"/>
    </row>
    <row r="5" spans="1:17" x14ac:dyDescent="0.25">
      <c r="A5" s="114"/>
      <c r="B5" s="198"/>
      <c r="C5" s="198"/>
      <c r="D5" s="198"/>
      <c r="E5" s="198"/>
      <c r="F5" s="198"/>
      <c r="H5" s="202" t="s">
        <v>304</v>
      </c>
      <c r="I5" s="185" t="s">
        <v>223</v>
      </c>
      <c r="J5" s="185"/>
      <c r="K5" s="204"/>
      <c r="L5">
        <v>8</v>
      </c>
      <c r="M5">
        <v>12</v>
      </c>
      <c r="O5" s="360"/>
      <c r="P5" s="360"/>
      <c r="Q5" s="360"/>
    </row>
    <row r="6" spans="1:17" x14ac:dyDescent="0.25">
      <c r="A6" s="114"/>
      <c r="B6" s="198"/>
      <c r="C6" s="198"/>
      <c r="D6" s="198"/>
      <c r="E6" s="198"/>
      <c r="F6" s="198"/>
      <c r="H6" s="202" t="s">
        <v>305</v>
      </c>
      <c r="I6" s="185" t="s">
        <v>193</v>
      </c>
      <c r="J6" s="185"/>
      <c r="K6" s="204"/>
      <c r="L6">
        <v>10</v>
      </c>
      <c r="M6">
        <v>16</v>
      </c>
    </row>
    <row r="7" spans="1:17" x14ac:dyDescent="0.25">
      <c r="A7" s="114"/>
      <c r="B7" s="198"/>
      <c r="C7" s="198"/>
      <c r="D7" s="198"/>
      <c r="E7" s="198"/>
      <c r="F7" s="198"/>
      <c r="H7" s="202" t="s">
        <v>306</v>
      </c>
      <c r="I7" s="185" t="s">
        <v>192</v>
      </c>
      <c r="J7" s="185"/>
      <c r="K7" s="204"/>
      <c r="L7">
        <v>12</v>
      </c>
      <c r="M7">
        <v>20</v>
      </c>
      <c r="O7" s="360" t="s">
        <v>420</v>
      </c>
      <c r="P7" s="360"/>
      <c r="Q7" s="360"/>
    </row>
    <row r="8" spans="1:17" x14ac:dyDescent="0.25">
      <c r="A8" s="114"/>
      <c r="B8" s="198"/>
      <c r="C8" s="198"/>
      <c r="D8" s="198"/>
      <c r="E8" s="198"/>
      <c r="F8" s="198"/>
      <c r="H8" s="202" t="s">
        <v>307</v>
      </c>
      <c r="I8" s="185" t="s">
        <v>308</v>
      </c>
      <c r="J8" s="185"/>
      <c r="K8" s="204"/>
      <c r="L8">
        <v>5</v>
      </c>
      <c r="M8">
        <v>6</v>
      </c>
      <c r="O8" s="360"/>
      <c r="P8" s="360"/>
      <c r="Q8" s="360"/>
    </row>
    <row r="9" spans="1:17" x14ac:dyDescent="0.25">
      <c r="A9" s="114"/>
      <c r="B9" s="198"/>
      <c r="C9" s="198"/>
      <c r="D9" s="198"/>
      <c r="E9" s="198"/>
      <c r="F9" s="198"/>
      <c r="H9" s="202" t="s">
        <v>309</v>
      </c>
      <c r="I9" s="185" t="s">
        <v>310</v>
      </c>
      <c r="J9" s="185"/>
      <c r="K9" s="204"/>
      <c r="L9">
        <v>7</v>
      </c>
      <c r="M9">
        <v>10</v>
      </c>
      <c r="O9" s="360"/>
      <c r="P9" s="360"/>
      <c r="Q9" s="360"/>
    </row>
    <row r="10" spans="1:17" x14ac:dyDescent="0.25">
      <c r="A10" s="114"/>
      <c r="B10" s="198"/>
      <c r="C10" s="198"/>
      <c r="D10" s="198"/>
      <c r="E10" s="198"/>
      <c r="F10" s="198"/>
      <c r="H10" s="202" t="s">
        <v>311</v>
      </c>
      <c r="I10" s="185" t="s">
        <v>312</v>
      </c>
      <c r="J10" s="185"/>
      <c r="K10" s="204"/>
      <c r="L10">
        <v>9</v>
      </c>
      <c r="M10">
        <v>14</v>
      </c>
      <c r="O10" s="360"/>
      <c r="P10" s="360"/>
      <c r="Q10" s="360"/>
    </row>
    <row r="11" spans="1:17" x14ac:dyDescent="0.25">
      <c r="A11" s="114"/>
      <c r="B11" s="198"/>
      <c r="C11" s="198"/>
      <c r="D11" s="198"/>
      <c r="E11" s="198"/>
      <c r="F11" s="198"/>
      <c r="H11" s="205" t="s">
        <v>313</v>
      </c>
      <c r="I11" s="206" t="s">
        <v>308</v>
      </c>
      <c r="J11" s="206"/>
      <c r="K11" s="207"/>
      <c r="L11">
        <v>11</v>
      </c>
      <c r="M11">
        <v>18</v>
      </c>
    </row>
    <row r="12" spans="1:17" x14ac:dyDescent="0.25">
      <c r="A12" s="114">
        <v>1</v>
      </c>
      <c r="B12" s="198">
        <f>A12+1</f>
        <v>2</v>
      </c>
      <c r="C12" s="198">
        <f t="shared" ref="C12:M12" si="0">B12+1</f>
        <v>3</v>
      </c>
      <c r="D12" s="198">
        <f t="shared" si="0"/>
        <v>4</v>
      </c>
      <c r="E12" s="198">
        <f t="shared" si="0"/>
        <v>5</v>
      </c>
      <c r="F12" s="198">
        <f t="shared" si="0"/>
        <v>6</v>
      </c>
      <c r="G12" s="198">
        <f t="shared" si="0"/>
        <v>7</v>
      </c>
      <c r="H12" s="198">
        <f t="shared" si="0"/>
        <v>8</v>
      </c>
      <c r="I12" s="198">
        <f t="shared" si="0"/>
        <v>9</v>
      </c>
      <c r="J12" s="198">
        <f t="shared" si="0"/>
        <v>10</v>
      </c>
      <c r="K12" s="198">
        <f t="shared" si="0"/>
        <v>11</v>
      </c>
      <c r="L12" s="198">
        <f t="shared" si="0"/>
        <v>12</v>
      </c>
      <c r="M12" s="198">
        <f t="shared" si="0"/>
        <v>13</v>
      </c>
      <c r="O12" s="360" t="s">
        <v>421</v>
      </c>
      <c r="P12" s="360"/>
      <c r="Q12" s="360"/>
    </row>
    <row r="13" spans="1:17" x14ac:dyDescent="0.25">
      <c r="A13" s="114"/>
      <c r="B13" s="198"/>
      <c r="C13" s="198"/>
      <c r="D13" s="198"/>
      <c r="E13" s="198"/>
      <c r="F13" s="198"/>
      <c r="J13" s="123"/>
      <c r="K13" s="123"/>
      <c r="O13" s="360"/>
      <c r="P13" s="360"/>
      <c r="Q13" s="360"/>
    </row>
    <row r="14" spans="1:17" x14ac:dyDescent="0.25">
      <c r="A14" s="114"/>
      <c r="B14" s="198"/>
      <c r="C14" s="198"/>
      <c r="D14" s="198"/>
      <c r="E14" s="198"/>
      <c r="F14" s="198"/>
      <c r="J14" s="123"/>
      <c r="K14" s="123"/>
      <c r="O14" s="360"/>
      <c r="P14" s="360"/>
      <c r="Q14" s="360"/>
    </row>
    <row r="15" spans="1:17" x14ac:dyDescent="0.25">
      <c r="O15" s="360"/>
      <c r="P15" s="360"/>
      <c r="Q15" s="360"/>
    </row>
    <row r="16" spans="1:17" x14ac:dyDescent="0.25">
      <c r="A16" s="208"/>
    </row>
    <row r="17" spans="1:13" x14ac:dyDescent="0.25">
      <c r="A17" s="355">
        <v>44287</v>
      </c>
      <c r="B17" s="220"/>
      <c r="D17" s="213"/>
    </row>
    <row r="18" spans="1:13" x14ac:dyDescent="0.25">
      <c r="A18" s="213" t="s">
        <v>314</v>
      </c>
      <c r="B18" t="s">
        <v>315</v>
      </c>
      <c r="D18" s="221"/>
      <c r="E18" s="221"/>
      <c r="F18" s="221"/>
      <c r="G18" s="221"/>
      <c r="H18" s="221"/>
      <c r="I18" s="221"/>
      <c r="J18" s="221"/>
      <c r="K18" s="221"/>
      <c r="L18" s="221"/>
      <c r="M18" s="221"/>
    </row>
    <row r="19" spans="1:13" x14ac:dyDescent="0.25">
      <c r="A19" s="208"/>
      <c r="B19" s="221"/>
      <c r="C19" s="183"/>
      <c r="D19" s="221" t="s">
        <v>178</v>
      </c>
      <c r="E19" s="221" t="s">
        <v>316</v>
      </c>
      <c r="F19" s="221"/>
      <c r="G19" s="221"/>
      <c r="H19" s="221"/>
      <c r="I19" s="221"/>
      <c r="J19" s="221"/>
      <c r="K19" s="221"/>
      <c r="L19" s="221"/>
      <c r="M19" s="221"/>
    </row>
    <row r="20" spans="1:13" x14ac:dyDescent="0.25">
      <c r="A20" s="216" t="s">
        <v>317</v>
      </c>
      <c r="B20" s="209" t="s">
        <v>178</v>
      </c>
      <c r="D20" s="216" t="s">
        <v>317</v>
      </c>
      <c r="E20" s="209" t="s">
        <v>307</v>
      </c>
      <c r="F20" s="209" t="s">
        <v>303</v>
      </c>
      <c r="G20" s="209" t="s">
        <v>309</v>
      </c>
      <c r="H20" s="209" t="s">
        <v>304</v>
      </c>
      <c r="I20" s="209" t="s">
        <v>311</v>
      </c>
      <c r="J20" s="209" t="s">
        <v>305</v>
      </c>
      <c r="K20" s="209" t="s">
        <v>313</v>
      </c>
      <c r="L20" s="209" t="s">
        <v>306</v>
      </c>
      <c r="M20" s="209" t="s">
        <v>337</v>
      </c>
    </row>
    <row r="21" spans="1:13" x14ac:dyDescent="0.25">
      <c r="A21" s="216" t="s">
        <v>318</v>
      </c>
      <c r="B21" s="209">
        <v>3142</v>
      </c>
      <c r="D21" s="216" t="s">
        <v>318</v>
      </c>
      <c r="E21" s="209">
        <v>12</v>
      </c>
      <c r="F21" s="209">
        <v>347</v>
      </c>
      <c r="G21" s="209">
        <v>92</v>
      </c>
      <c r="H21" s="209">
        <v>145</v>
      </c>
      <c r="I21" s="209">
        <v>142</v>
      </c>
      <c r="J21" s="209">
        <v>1650</v>
      </c>
      <c r="K21" s="209">
        <v>142</v>
      </c>
      <c r="L21" s="209">
        <v>612</v>
      </c>
      <c r="M21" s="209">
        <v>3142</v>
      </c>
    </row>
    <row r="22" spans="1:13" x14ac:dyDescent="0.25">
      <c r="A22" s="216" t="s">
        <v>319</v>
      </c>
      <c r="B22" s="209">
        <v>2570</v>
      </c>
      <c r="D22" s="216" t="s">
        <v>319</v>
      </c>
      <c r="E22" s="209">
        <v>10</v>
      </c>
      <c r="F22" s="209">
        <v>282</v>
      </c>
      <c r="G22" s="209">
        <v>26</v>
      </c>
      <c r="H22" s="209">
        <v>171</v>
      </c>
      <c r="I22" s="209">
        <v>83</v>
      </c>
      <c r="J22" s="209">
        <v>1576</v>
      </c>
      <c r="K22" s="209">
        <v>108</v>
      </c>
      <c r="L22" s="209">
        <v>314</v>
      </c>
      <c r="M22" s="209">
        <v>2570</v>
      </c>
    </row>
    <row r="23" spans="1:13" x14ac:dyDescent="0.25">
      <c r="A23" s="216" t="s">
        <v>320</v>
      </c>
      <c r="B23" s="209">
        <v>3201</v>
      </c>
      <c r="D23" s="216" t="s">
        <v>320</v>
      </c>
      <c r="E23" s="209">
        <v>15</v>
      </c>
      <c r="F23" s="209">
        <v>237</v>
      </c>
      <c r="G23" s="209">
        <v>8</v>
      </c>
      <c r="H23" s="209">
        <v>216</v>
      </c>
      <c r="I23" s="209">
        <v>244</v>
      </c>
      <c r="J23" s="209">
        <v>1846</v>
      </c>
      <c r="K23" s="209">
        <v>31</v>
      </c>
      <c r="L23" s="209">
        <v>604</v>
      </c>
      <c r="M23" s="209">
        <v>3201</v>
      </c>
    </row>
    <row r="24" spans="1:13" x14ac:dyDescent="0.25">
      <c r="A24" s="216" t="s">
        <v>321</v>
      </c>
      <c r="B24" s="209">
        <v>2512</v>
      </c>
      <c r="D24" s="216" t="s">
        <v>321</v>
      </c>
      <c r="E24" s="209">
        <v>34</v>
      </c>
      <c r="F24" s="209">
        <v>181</v>
      </c>
      <c r="G24" s="209">
        <v>20</v>
      </c>
      <c r="H24" s="209">
        <v>273</v>
      </c>
      <c r="I24" s="209">
        <v>178</v>
      </c>
      <c r="J24" s="209">
        <v>1103</v>
      </c>
      <c r="K24" s="209">
        <v>78</v>
      </c>
      <c r="L24" s="209">
        <v>645</v>
      </c>
      <c r="M24" s="209">
        <v>2512</v>
      </c>
    </row>
    <row r="25" spans="1:13" x14ac:dyDescent="0.25">
      <c r="A25" s="216" t="s">
        <v>322</v>
      </c>
      <c r="B25" s="209">
        <v>2715</v>
      </c>
      <c r="D25" s="216" t="s">
        <v>322</v>
      </c>
      <c r="E25" s="209">
        <v>27</v>
      </c>
      <c r="F25" s="209">
        <v>211</v>
      </c>
      <c r="G25" s="209">
        <v>15</v>
      </c>
      <c r="H25" s="209">
        <v>179</v>
      </c>
      <c r="I25" s="209">
        <v>215</v>
      </c>
      <c r="J25" s="209">
        <v>1242</v>
      </c>
      <c r="K25" s="209">
        <v>66</v>
      </c>
      <c r="L25" s="209">
        <v>760</v>
      </c>
      <c r="M25" s="209">
        <v>2715</v>
      </c>
    </row>
    <row r="26" spans="1:13" x14ac:dyDescent="0.25">
      <c r="A26" s="216" t="s">
        <v>323</v>
      </c>
      <c r="B26" s="209">
        <v>2777</v>
      </c>
      <c r="D26" s="216" t="s">
        <v>323</v>
      </c>
      <c r="E26" s="209">
        <v>44</v>
      </c>
      <c r="F26" s="209">
        <v>202</v>
      </c>
      <c r="G26" s="209">
        <v>50</v>
      </c>
      <c r="H26" s="209">
        <v>220</v>
      </c>
      <c r="I26" s="209">
        <v>130</v>
      </c>
      <c r="J26" s="209">
        <v>1243</v>
      </c>
      <c r="K26" s="209">
        <v>131</v>
      </c>
      <c r="L26" s="209">
        <v>757</v>
      </c>
      <c r="M26" s="209">
        <v>2777</v>
      </c>
    </row>
    <row r="27" spans="1:13" x14ac:dyDescent="0.25">
      <c r="A27" s="216" t="s">
        <v>324</v>
      </c>
      <c r="B27" s="209">
        <v>2812</v>
      </c>
      <c r="D27" s="216" t="s">
        <v>324</v>
      </c>
      <c r="E27" s="209">
        <v>41</v>
      </c>
      <c r="F27" s="209">
        <v>211</v>
      </c>
      <c r="G27" s="209">
        <v>15</v>
      </c>
      <c r="H27" s="209">
        <v>116</v>
      </c>
      <c r="I27" s="209">
        <v>206</v>
      </c>
      <c r="J27" s="209">
        <v>1449</v>
      </c>
      <c r="K27" s="209">
        <v>35</v>
      </c>
      <c r="L27" s="209">
        <v>739</v>
      </c>
      <c r="M27" s="209">
        <v>2812</v>
      </c>
    </row>
    <row r="28" spans="1:13" x14ac:dyDescent="0.25">
      <c r="A28" s="216" t="s">
        <v>325</v>
      </c>
      <c r="B28" s="209">
        <v>2832</v>
      </c>
      <c r="D28" s="216" t="s">
        <v>325</v>
      </c>
      <c r="E28" s="209">
        <v>24</v>
      </c>
      <c r="F28" s="209">
        <v>243</v>
      </c>
      <c r="G28" s="209">
        <v>43</v>
      </c>
      <c r="H28" s="209">
        <v>214</v>
      </c>
      <c r="I28" s="209">
        <v>209</v>
      </c>
      <c r="J28" s="209">
        <v>1420</v>
      </c>
      <c r="K28" s="209">
        <v>61</v>
      </c>
      <c r="L28" s="209">
        <v>618</v>
      </c>
      <c r="M28" s="209">
        <v>2832</v>
      </c>
    </row>
    <row r="29" spans="1:13" x14ac:dyDescent="0.25">
      <c r="A29" s="216" t="s">
        <v>326</v>
      </c>
      <c r="B29" s="209">
        <v>2537</v>
      </c>
      <c r="D29" s="216" t="s">
        <v>326</v>
      </c>
      <c r="E29" s="209">
        <v>67</v>
      </c>
      <c r="F29" s="209">
        <v>264</v>
      </c>
      <c r="G29" s="209">
        <v>14</v>
      </c>
      <c r="H29" s="209">
        <v>184</v>
      </c>
      <c r="I29" s="209">
        <v>190</v>
      </c>
      <c r="J29" s="209">
        <v>1266</v>
      </c>
      <c r="K29" s="209">
        <v>54</v>
      </c>
      <c r="L29" s="209">
        <v>498</v>
      </c>
      <c r="M29" s="209">
        <v>2537</v>
      </c>
    </row>
    <row r="30" spans="1:13" x14ac:dyDescent="0.25">
      <c r="A30" s="216" t="s">
        <v>327</v>
      </c>
      <c r="B30" s="209">
        <v>3014</v>
      </c>
      <c r="D30" s="216" t="s">
        <v>327</v>
      </c>
      <c r="E30" s="209">
        <v>34</v>
      </c>
      <c r="F30" s="209">
        <v>257</v>
      </c>
      <c r="G30" s="209">
        <v>43</v>
      </c>
      <c r="H30" s="209">
        <v>98</v>
      </c>
      <c r="I30" s="209">
        <v>158</v>
      </c>
      <c r="J30" s="209">
        <v>1541</v>
      </c>
      <c r="K30" s="209">
        <v>49</v>
      </c>
      <c r="L30" s="209">
        <v>834</v>
      </c>
      <c r="M30" s="209">
        <v>3014</v>
      </c>
    </row>
    <row r="31" spans="1:13" x14ac:dyDescent="0.25">
      <c r="A31" s="216" t="s">
        <v>328</v>
      </c>
      <c r="B31" s="209">
        <v>2699</v>
      </c>
      <c r="D31" s="216" t="s">
        <v>328</v>
      </c>
      <c r="E31" s="209">
        <v>23</v>
      </c>
      <c r="F31" s="209">
        <v>245</v>
      </c>
      <c r="G31" s="209">
        <v>17</v>
      </c>
      <c r="H31" s="209">
        <v>213</v>
      </c>
      <c r="I31" s="209">
        <v>172</v>
      </c>
      <c r="J31" s="209">
        <v>1350</v>
      </c>
      <c r="K31" s="209">
        <v>104</v>
      </c>
      <c r="L31" s="209">
        <v>575</v>
      </c>
      <c r="M31" s="209">
        <v>2699</v>
      </c>
    </row>
    <row r="32" spans="1:13" x14ac:dyDescent="0.25">
      <c r="A32" s="216" t="s">
        <v>329</v>
      </c>
      <c r="B32" s="209">
        <v>2608</v>
      </c>
      <c r="D32" s="216" t="s">
        <v>329</v>
      </c>
      <c r="E32" s="209">
        <v>64</v>
      </c>
      <c r="F32" s="209">
        <v>263</v>
      </c>
      <c r="G32" s="209">
        <v>21</v>
      </c>
      <c r="H32" s="209">
        <v>145</v>
      </c>
      <c r="I32" s="209">
        <v>142</v>
      </c>
      <c r="J32" s="209">
        <v>1259</v>
      </c>
      <c r="K32" s="209">
        <v>47</v>
      </c>
      <c r="L32" s="209">
        <v>667</v>
      </c>
      <c r="M32" s="209">
        <v>2608</v>
      </c>
    </row>
    <row r="33" spans="1:13" x14ac:dyDescent="0.25">
      <c r="A33" s="216" t="s">
        <v>330</v>
      </c>
      <c r="B33" s="209">
        <v>2506</v>
      </c>
      <c r="D33" s="216" t="s">
        <v>330</v>
      </c>
      <c r="E33" s="209">
        <v>27</v>
      </c>
      <c r="F33" s="209">
        <v>275</v>
      </c>
      <c r="G33" s="209">
        <v>7</v>
      </c>
      <c r="H33" s="209">
        <v>61</v>
      </c>
      <c r="I33" s="209">
        <v>150</v>
      </c>
      <c r="J33" s="209">
        <v>1561</v>
      </c>
      <c r="K33" s="209">
        <v>45</v>
      </c>
      <c r="L33" s="209">
        <v>380</v>
      </c>
      <c r="M33" s="209">
        <v>2506</v>
      </c>
    </row>
    <row r="34" spans="1:13" x14ac:dyDescent="0.25">
      <c r="A34" s="216" t="s">
        <v>331</v>
      </c>
      <c r="B34" s="209">
        <v>3233</v>
      </c>
      <c r="D34" s="216" t="s">
        <v>331</v>
      </c>
      <c r="E34" s="209">
        <v>25</v>
      </c>
      <c r="F34" s="209">
        <v>221</v>
      </c>
      <c r="G34" s="209">
        <v>37</v>
      </c>
      <c r="H34" s="209">
        <v>144</v>
      </c>
      <c r="I34" s="209">
        <v>193</v>
      </c>
      <c r="J34" s="209">
        <v>1556</v>
      </c>
      <c r="K34" s="209">
        <v>164</v>
      </c>
      <c r="L34" s="209">
        <v>893</v>
      </c>
      <c r="M34" s="209">
        <v>3233</v>
      </c>
    </row>
    <row r="35" spans="1:13" x14ac:dyDescent="0.25">
      <c r="A35" s="216" t="s">
        <v>332</v>
      </c>
      <c r="B35" s="209">
        <v>2420</v>
      </c>
      <c r="D35" s="216" t="s">
        <v>332</v>
      </c>
      <c r="E35" s="209">
        <v>69</v>
      </c>
      <c r="F35" s="209">
        <v>279</v>
      </c>
      <c r="G35" s="209">
        <v>25</v>
      </c>
      <c r="H35" s="209">
        <v>173</v>
      </c>
      <c r="I35" s="209">
        <v>138</v>
      </c>
      <c r="J35" s="209">
        <v>1286</v>
      </c>
      <c r="K35" s="209">
        <v>33</v>
      </c>
      <c r="L35" s="209">
        <v>417</v>
      </c>
      <c r="M35" s="209">
        <v>2420</v>
      </c>
    </row>
    <row r="36" spans="1:13" x14ac:dyDescent="0.25">
      <c r="A36" s="216" t="s">
        <v>333</v>
      </c>
      <c r="B36" s="209">
        <v>2551</v>
      </c>
      <c r="D36" s="216" t="s">
        <v>333</v>
      </c>
      <c r="E36" s="209">
        <v>64</v>
      </c>
      <c r="F36" s="209">
        <v>157</v>
      </c>
      <c r="G36" s="209">
        <v>11</v>
      </c>
      <c r="H36" s="209">
        <v>199</v>
      </c>
      <c r="I36" s="209">
        <v>209</v>
      </c>
      <c r="J36" s="209">
        <v>1402</v>
      </c>
      <c r="K36" s="209">
        <v>50</v>
      </c>
      <c r="L36" s="209">
        <v>459</v>
      </c>
      <c r="M36" s="209">
        <v>2551</v>
      </c>
    </row>
    <row r="37" spans="1:13" x14ac:dyDescent="0.25">
      <c r="A37" s="216" t="s">
        <v>334</v>
      </c>
      <c r="B37" s="209">
        <v>2159</v>
      </c>
      <c r="D37" s="216" t="s">
        <v>334</v>
      </c>
      <c r="E37" s="209">
        <v>21</v>
      </c>
      <c r="F37" s="209">
        <v>198</v>
      </c>
      <c r="G37" s="209">
        <v>5</v>
      </c>
      <c r="H37" s="209">
        <v>87</v>
      </c>
      <c r="I37" s="209">
        <v>131</v>
      </c>
      <c r="J37" s="209">
        <v>1137</v>
      </c>
      <c r="K37" s="209">
        <v>56</v>
      </c>
      <c r="L37" s="209">
        <v>524</v>
      </c>
      <c r="M37" s="209">
        <v>2159</v>
      </c>
    </row>
    <row r="38" spans="1:13" x14ac:dyDescent="0.25">
      <c r="A38" s="216" t="s">
        <v>335</v>
      </c>
      <c r="B38" s="209">
        <v>3277</v>
      </c>
      <c r="D38" s="216" t="s">
        <v>335</v>
      </c>
      <c r="E38" s="209">
        <v>67</v>
      </c>
      <c r="F38" s="209">
        <v>293</v>
      </c>
      <c r="G38" s="209">
        <v>27</v>
      </c>
      <c r="H38" s="209">
        <v>215</v>
      </c>
      <c r="I38" s="209">
        <v>216</v>
      </c>
      <c r="J38" s="209">
        <v>1399</v>
      </c>
      <c r="K38" s="209">
        <v>122</v>
      </c>
      <c r="L38" s="209">
        <v>938</v>
      </c>
      <c r="M38" s="209">
        <v>3277</v>
      </c>
    </row>
    <row r="39" spans="1:13" x14ac:dyDescent="0.25">
      <c r="A39" s="292" t="s">
        <v>336</v>
      </c>
      <c r="B39" s="223">
        <v>2817</v>
      </c>
      <c r="D39" s="292" t="s">
        <v>336</v>
      </c>
      <c r="E39" s="223">
        <v>43</v>
      </c>
      <c r="F39" s="223">
        <v>121</v>
      </c>
      <c r="G39" s="223">
        <v>48</v>
      </c>
      <c r="H39" s="223">
        <v>234</v>
      </c>
      <c r="I39" s="223">
        <v>165</v>
      </c>
      <c r="J39" s="223">
        <v>1819</v>
      </c>
      <c r="K39" s="223">
        <v>83</v>
      </c>
      <c r="L39" s="223">
        <v>304</v>
      </c>
      <c r="M39" s="223">
        <v>2817</v>
      </c>
    </row>
    <row r="40" spans="1:13" x14ac:dyDescent="0.25">
      <c r="A40" t="s">
        <v>337</v>
      </c>
      <c r="B40" s="209">
        <v>52382</v>
      </c>
      <c r="D40" t="s">
        <v>337</v>
      </c>
      <c r="E40" s="57">
        <v>711</v>
      </c>
      <c r="F40" s="57">
        <v>4487</v>
      </c>
      <c r="G40" s="57">
        <v>524</v>
      </c>
      <c r="H40" s="57">
        <v>3287</v>
      </c>
      <c r="I40" s="57">
        <v>3271</v>
      </c>
      <c r="J40" s="57">
        <v>27105</v>
      </c>
      <c r="K40" s="57">
        <v>1459</v>
      </c>
      <c r="L40" s="57">
        <v>11538</v>
      </c>
      <c r="M40" s="57">
        <v>52382</v>
      </c>
    </row>
    <row r="45" spans="1:13" x14ac:dyDescent="0.25">
      <c r="A45" s="222"/>
    </row>
    <row r="46" spans="1:13" x14ac:dyDescent="0.25">
      <c r="A46" s="356">
        <v>44317</v>
      </c>
      <c r="D46" s="213"/>
    </row>
    <row r="47" spans="1:13" x14ac:dyDescent="0.25">
      <c r="A47" s="222" t="s">
        <v>314</v>
      </c>
      <c r="B47" t="s">
        <v>315</v>
      </c>
    </row>
    <row r="48" spans="1:13" x14ac:dyDescent="0.25">
      <c r="A48" s="222"/>
      <c r="D48" t="s">
        <v>178</v>
      </c>
      <c r="E48" t="s">
        <v>316</v>
      </c>
    </row>
    <row r="49" spans="1:13" x14ac:dyDescent="0.25">
      <c r="A49" s="216" t="s">
        <v>317</v>
      </c>
      <c r="B49" s="209" t="s">
        <v>178</v>
      </c>
      <c r="D49" s="216" t="s">
        <v>317</v>
      </c>
      <c r="E49" s="209" t="s">
        <v>307</v>
      </c>
      <c r="F49" s="209" t="s">
        <v>303</v>
      </c>
      <c r="G49" s="209" t="s">
        <v>309</v>
      </c>
      <c r="H49" s="209" t="s">
        <v>304</v>
      </c>
      <c r="I49" s="209" t="s">
        <v>311</v>
      </c>
      <c r="J49" s="209" t="s">
        <v>305</v>
      </c>
      <c r="K49" s="209" t="s">
        <v>313</v>
      </c>
      <c r="L49" s="209" t="s">
        <v>306</v>
      </c>
      <c r="M49" s="209" t="s">
        <v>337</v>
      </c>
    </row>
    <row r="50" spans="1:13" x14ac:dyDescent="0.25">
      <c r="A50" s="216" t="s">
        <v>318</v>
      </c>
      <c r="B50" s="209">
        <v>3179</v>
      </c>
      <c r="D50" s="216" t="s">
        <v>318</v>
      </c>
      <c r="E50" s="209">
        <v>12</v>
      </c>
      <c r="F50" s="209">
        <v>360</v>
      </c>
      <c r="G50" s="209">
        <v>91</v>
      </c>
      <c r="H50" s="209">
        <v>153</v>
      </c>
      <c r="I50" s="209">
        <v>145</v>
      </c>
      <c r="J50" s="209">
        <v>1669</v>
      </c>
      <c r="K50" s="209">
        <v>143</v>
      </c>
      <c r="L50" s="209">
        <v>606</v>
      </c>
      <c r="M50" s="209">
        <v>3179</v>
      </c>
    </row>
    <row r="51" spans="1:13" x14ac:dyDescent="0.25">
      <c r="A51" s="216" t="s">
        <v>319</v>
      </c>
      <c r="B51" s="209">
        <v>2584</v>
      </c>
      <c r="D51" s="216" t="s">
        <v>319</v>
      </c>
      <c r="E51" s="209">
        <v>10</v>
      </c>
      <c r="F51" s="209">
        <v>290</v>
      </c>
      <c r="G51" s="209">
        <v>25</v>
      </c>
      <c r="H51" s="209">
        <v>171</v>
      </c>
      <c r="I51" s="209">
        <v>78</v>
      </c>
      <c r="J51" s="209">
        <v>1584</v>
      </c>
      <c r="K51" s="209">
        <v>107</v>
      </c>
      <c r="L51" s="209">
        <v>319</v>
      </c>
      <c r="M51" s="209">
        <v>2584</v>
      </c>
    </row>
    <row r="52" spans="1:13" x14ac:dyDescent="0.25">
      <c r="A52" s="216" t="s">
        <v>320</v>
      </c>
      <c r="B52" s="209">
        <v>3231</v>
      </c>
      <c r="D52" s="216" t="s">
        <v>320</v>
      </c>
      <c r="E52" s="209">
        <v>15</v>
      </c>
      <c r="F52" s="209">
        <v>241</v>
      </c>
      <c r="G52" s="209">
        <v>8</v>
      </c>
      <c r="H52" s="209">
        <v>219</v>
      </c>
      <c r="I52" s="209">
        <v>241</v>
      </c>
      <c r="J52" s="209">
        <v>1859</v>
      </c>
      <c r="K52" s="209">
        <v>31</v>
      </c>
      <c r="L52" s="209">
        <v>617</v>
      </c>
      <c r="M52" s="209">
        <v>3231</v>
      </c>
    </row>
    <row r="53" spans="1:13" x14ac:dyDescent="0.25">
      <c r="A53" s="216" t="s">
        <v>321</v>
      </c>
      <c r="B53" s="209">
        <v>2541</v>
      </c>
      <c r="D53" s="216" t="s">
        <v>321</v>
      </c>
      <c r="E53" s="209">
        <v>36</v>
      </c>
      <c r="F53" s="209">
        <v>186</v>
      </c>
      <c r="G53" s="209">
        <v>21</v>
      </c>
      <c r="H53" s="209">
        <v>279</v>
      </c>
      <c r="I53" s="209">
        <v>182</v>
      </c>
      <c r="J53" s="209">
        <v>1108</v>
      </c>
      <c r="K53" s="209">
        <v>78</v>
      </c>
      <c r="L53" s="209">
        <v>651</v>
      </c>
      <c r="M53" s="209">
        <v>2541</v>
      </c>
    </row>
    <row r="54" spans="1:13" x14ac:dyDescent="0.25">
      <c r="A54" s="216" t="s">
        <v>322</v>
      </c>
      <c r="B54" s="209">
        <v>2731</v>
      </c>
      <c r="D54" s="216" t="s">
        <v>322</v>
      </c>
      <c r="E54" s="209">
        <v>30</v>
      </c>
      <c r="F54" s="209">
        <v>211</v>
      </c>
      <c r="G54" s="209">
        <v>15</v>
      </c>
      <c r="H54" s="209">
        <v>174</v>
      </c>
      <c r="I54" s="209">
        <v>214</v>
      </c>
      <c r="J54" s="209">
        <v>1259</v>
      </c>
      <c r="K54" s="209">
        <v>67</v>
      </c>
      <c r="L54" s="209">
        <v>761</v>
      </c>
      <c r="M54" s="209">
        <v>2731</v>
      </c>
    </row>
    <row r="55" spans="1:13" x14ac:dyDescent="0.25">
      <c r="A55" s="216" t="s">
        <v>323</v>
      </c>
      <c r="B55" s="209">
        <v>2783</v>
      </c>
      <c r="D55" s="216" t="s">
        <v>323</v>
      </c>
      <c r="E55" s="209">
        <v>42</v>
      </c>
      <c r="F55" s="209">
        <v>206</v>
      </c>
      <c r="G55" s="209">
        <v>51</v>
      </c>
      <c r="H55" s="209">
        <v>224</v>
      </c>
      <c r="I55" s="209">
        <v>130</v>
      </c>
      <c r="J55" s="209">
        <v>1240</v>
      </c>
      <c r="K55" s="209">
        <v>133</v>
      </c>
      <c r="L55" s="209">
        <v>757</v>
      </c>
      <c r="M55" s="209">
        <v>2783</v>
      </c>
    </row>
    <row r="56" spans="1:13" x14ac:dyDescent="0.25">
      <c r="A56" s="216" t="s">
        <v>324</v>
      </c>
      <c r="B56" s="209">
        <v>2835</v>
      </c>
      <c r="D56" s="216" t="s">
        <v>324</v>
      </c>
      <c r="E56" s="209">
        <v>44</v>
      </c>
      <c r="F56" s="209">
        <v>221</v>
      </c>
      <c r="G56" s="209">
        <v>15</v>
      </c>
      <c r="H56" s="209">
        <v>116</v>
      </c>
      <c r="I56" s="209">
        <v>206</v>
      </c>
      <c r="J56" s="209">
        <v>1450</v>
      </c>
      <c r="K56" s="209">
        <v>35</v>
      </c>
      <c r="L56" s="209">
        <v>748</v>
      </c>
      <c r="M56" s="209">
        <v>2835</v>
      </c>
    </row>
    <row r="57" spans="1:13" x14ac:dyDescent="0.25">
      <c r="A57" s="216" t="s">
        <v>325</v>
      </c>
      <c r="B57" s="209">
        <v>2845</v>
      </c>
      <c r="D57" s="216" t="s">
        <v>325</v>
      </c>
      <c r="E57" s="209">
        <v>27</v>
      </c>
      <c r="F57" s="209">
        <v>245</v>
      </c>
      <c r="G57" s="209">
        <v>41</v>
      </c>
      <c r="H57" s="209">
        <v>217</v>
      </c>
      <c r="I57" s="209">
        <v>209</v>
      </c>
      <c r="J57" s="209">
        <v>1425</v>
      </c>
      <c r="K57" s="209">
        <v>61</v>
      </c>
      <c r="L57" s="209">
        <v>620</v>
      </c>
      <c r="M57" s="209">
        <v>2845</v>
      </c>
    </row>
    <row r="58" spans="1:13" x14ac:dyDescent="0.25">
      <c r="A58" s="216" t="s">
        <v>326</v>
      </c>
      <c r="B58" s="209">
        <v>2541</v>
      </c>
      <c r="D58" s="216" t="s">
        <v>326</v>
      </c>
      <c r="E58" s="209">
        <v>68</v>
      </c>
      <c r="F58" s="209">
        <v>266</v>
      </c>
      <c r="G58" s="209">
        <v>14</v>
      </c>
      <c r="H58" s="209">
        <v>182</v>
      </c>
      <c r="I58" s="209">
        <v>187</v>
      </c>
      <c r="J58" s="209">
        <v>1268</v>
      </c>
      <c r="K58" s="209">
        <v>56</v>
      </c>
      <c r="L58" s="209">
        <v>500</v>
      </c>
      <c r="M58" s="209">
        <v>2541</v>
      </c>
    </row>
    <row r="59" spans="1:13" x14ac:dyDescent="0.25">
      <c r="A59" s="216" t="s">
        <v>327</v>
      </c>
      <c r="B59" s="209">
        <v>3019</v>
      </c>
      <c r="D59" s="216" t="s">
        <v>327</v>
      </c>
      <c r="E59" s="209">
        <v>34</v>
      </c>
      <c r="F59" s="209">
        <v>265</v>
      </c>
      <c r="G59" s="209">
        <v>43</v>
      </c>
      <c r="H59" s="209">
        <v>99</v>
      </c>
      <c r="I59" s="209">
        <v>153</v>
      </c>
      <c r="J59" s="209">
        <v>1553</v>
      </c>
      <c r="K59" s="209">
        <v>51</v>
      </c>
      <c r="L59" s="209">
        <v>821</v>
      </c>
      <c r="M59" s="209">
        <v>3019</v>
      </c>
    </row>
    <row r="60" spans="1:13" x14ac:dyDescent="0.25">
      <c r="A60" s="216" t="s">
        <v>328</v>
      </c>
      <c r="B60" s="209">
        <v>2699</v>
      </c>
      <c r="D60" s="216" t="s">
        <v>328</v>
      </c>
      <c r="E60" s="209">
        <v>23</v>
      </c>
      <c r="F60" s="209">
        <v>244</v>
      </c>
      <c r="G60" s="209">
        <v>17</v>
      </c>
      <c r="H60" s="209">
        <v>213</v>
      </c>
      <c r="I60" s="209">
        <v>171</v>
      </c>
      <c r="J60" s="209">
        <v>1359</v>
      </c>
      <c r="K60" s="209">
        <v>101</v>
      </c>
      <c r="L60" s="209">
        <v>571</v>
      </c>
      <c r="M60" s="209">
        <v>2699</v>
      </c>
    </row>
    <row r="61" spans="1:13" x14ac:dyDescent="0.25">
      <c r="A61" s="216" t="s">
        <v>329</v>
      </c>
      <c r="B61" s="209">
        <v>2597</v>
      </c>
      <c r="D61" s="216" t="s">
        <v>329</v>
      </c>
      <c r="E61" s="209">
        <v>64</v>
      </c>
      <c r="F61" s="209">
        <v>263</v>
      </c>
      <c r="G61" s="209">
        <v>21</v>
      </c>
      <c r="H61" s="209">
        <v>145</v>
      </c>
      <c r="I61" s="209">
        <v>141</v>
      </c>
      <c r="J61" s="209">
        <v>1259</v>
      </c>
      <c r="K61" s="209">
        <v>47</v>
      </c>
      <c r="L61" s="209">
        <v>657</v>
      </c>
      <c r="M61" s="209">
        <v>2597</v>
      </c>
    </row>
    <row r="62" spans="1:13" x14ac:dyDescent="0.25">
      <c r="A62" s="216" t="s">
        <v>330</v>
      </c>
      <c r="B62" s="209">
        <v>2497</v>
      </c>
      <c r="D62" s="216" t="s">
        <v>330</v>
      </c>
      <c r="E62" s="209">
        <v>27</v>
      </c>
      <c r="F62" s="209">
        <v>277</v>
      </c>
      <c r="G62" s="209">
        <v>7</v>
      </c>
      <c r="H62" s="209">
        <v>59</v>
      </c>
      <c r="I62" s="209">
        <v>153</v>
      </c>
      <c r="J62" s="209">
        <v>1552</v>
      </c>
      <c r="K62" s="209">
        <v>44</v>
      </c>
      <c r="L62" s="209">
        <v>378</v>
      </c>
      <c r="M62" s="209">
        <v>2497</v>
      </c>
    </row>
    <row r="63" spans="1:13" x14ac:dyDescent="0.25">
      <c r="A63" s="216" t="s">
        <v>331</v>
      </c>
      <c r="B63" s="209">
        <v>3226</v>
      </c>
      <c r="D63" s="216" t="s">
        <v>331</v>
      </c>
      <c r="E63" s="209">
        <v>25</v>
      </c>
      <c r="F63" s="209">
        <v>214</v>
      </c>
      <c r="G63" s="209">
        <v>38</v>
      </c>
      <c r="H63" s="209">
        <v>136</v>
      </c>
      <c r="I63" s="209">
        <v>193</v>
      </c>
      <c r="J63" s="209">
        <v>1555</v>
      </c>
      <c r="K63" s="209">
        <v>166</v>
      </c>
      <c r="L63" s="209">
        <v>899</v>
      </c>
      <c r="M63" s="209">
        <v>3226</v>
      </c>
    </row>
    <row r="64" spans="1:13" x14ac:dyDescent="0.25">
      <c r="A64" s="216" t="s">
        <v>332</v>
      </c>
      <c r="B64" s="209">
        <v>2404</v>
      </c>
      <c r="D64" s="216" t="s">
        <v>332</v>
      </c>
      <c r="E64" s="209">
        <v>69</v>
      </c>
      <c r="F64" s="209">
        <v>276</v>
      </c>
      <c r="G64" s="209">
        <v>25</v>
      </c>
      <c r="H64" s="209">
        <v>173</v>
      </c>
      <c r="I64" s="209">
        <v>144</v>
      </c>
      <c r="J64" s="209">
        <v>1275</v>
      </c>
      <c r="K64" s="209">
        <v>33</v>
      </c>
      <c r="L64" s="209">
        <v>409</v>
      </c>
      <c r="M64" s="209">
        <v>2404</v>
      </c>
    </row>
    <row r="65" spans="1:13" x14ac:dyDescent="0.25">
      <c r="A65" s="216" t="s">
        <v>333</v>
      </c>
      <c r="B65" s="209">
        <v>2553</v>
      </c>
      <c r="D65" s="216" t="s">
        <v>333</v>
      </c>
      <c r="E65" s="209">
        <v>64</v>
      </c>
      <c r="F65" s="209">
        <v>152</v>
      </c>
      <c r="G65" s="209">
        <v>11</v>
      </c>
      <c r="H65" s="209">
        <v>200</v>
      </c>
      <c r="I65" s="209">
        <v>206</v>
      </c>
      <c r="J65" s="209">
        <v>1410</v>
      </c>
      <c r="K65" s="209">
        <v>50</v>
      </c>
      <c r="L65" s="209">
        <v>460</v>
      </c>
      <c r="M65" s="209">
        <v>2553</v>
      </c>
    </row>
    <row r="66" spans="1:13" x14ac:dyDescent="0.25">
      <c r="A66" s="216" t="s">
        <v>334</v>
      </c>
      <c r="B66" s="209">
        <v>2169</v>
      </c>
      <c r="D66" s="216" t="s">
        <v>334</v>
      </c>
      <c r="E66" s="209">
        <v>21</v>
      </c>
      <c r="F66" s="209">
        <v>195</v>
      </c>
      <c r="G66" s="209">
        <v>5</v>
      </c>
      <c r="H66" s="209">
        <v>88</v>
      </c>
      <c r="I66" s="209">
        <v>130</v>
      </c>
      <c r="J66" s="209">
        <v>1153</v>
      </c>
      <c r="K66" s="209">
        <v>56</v>
      </c>
      <c r="L66" s="209">
        <v>521</v>
      </c>
      <c r="M66" s="209">
        <v>2169</v>
      </c>
    </row>
    <row r="67" spans="1:13" x14ac:dyDescent="0.25">
      <c r="A67" s="216" t="s">
        <v>335</v>
      </c>
      <c r="B67" s="209">
        <v>3279</v>
      </c>
      <c r="D67" s="216" t="s">
        <v>335</v>
      </c>
      <c r="E67" s="209">
        <v>67</v>
      </c>
      <c r="F67" s="209">
        <v>292</v>
      </c>
      <c r="G67" s="209">
        <v>27</v>
      </c>
      <c r="H67" s="209">
        <v>215</v>
      </c>
      <c r="I67" s="209">
        <v>212</v>
      </c>
      <c r="J67" s="209">
        <v>1400</v>
      </c>
      <c r="K67" s="209">
        <v>126</v>
      </c>
      <c r="L67" s="209">
        <v>940</v>
      </c>
      <c r="M67" s="209">
        <v>3279</v>
      </c>
    </row>
    <row r="68" spans="1:13" x14ac:dyDescent="0.25">
      <c r="A68" s="290" t="s">
        <v>336</v>
      </c>
      <c r="B68" s="209">
        <v>2810</v>
      </c>
      <c r="D68" s="290" t="s">
        <v>336</v>
      </c>
      <c r="E68" s="209">
        <v>43</v>
      </c>
      <c r="F68" s="209">
        <v>121</v>
      </c>
      <c r="G68" s="209">
        <v>48</v>
      </c>
      <c r="H68" s="209">
        <v>238</v>
      </c>
      <c r="I68" s="209">
        <v>165</v>
      </c>
      <c r="J68" s="209">
        <v>1803</v>
      </c>
      <c r="K68" s="209">
        <v>87</v>
      </c>
      <c r="L68" s="209">
        <v>305</v>
      </c>
      <c r="M68" s="209">
        <v>2810</v>
      </c>
    </row>
    <row r="69" spans="1:13" x14ac:dyDescent="0.25">
      <c r="A69" t="s">
        <v>337</v>
      </c>
      <c r="B69">
        <v>52523</v>
      </c>
      <c r="D69" t="s">
        <v>337</v>
      </c>
      <c r="E69" s="57">
        <v>721</v>
      </c>
      <c r="F69" s="57">
        <v>4525</v>
      </c>
      <c r="G69" s="57">
        <v>523</v>
      </c>
      <c r="H69" s="57">
        <v>3301</v>
      </c>
      <c r="I69" s="57">
        <v>3260</v>
      </c>
      <c r="J69" s="57">
        <v>27181</v>
      </c>
      <c r="K69" s="57">
        <v>1472</v>
      </c>
      <c r="L69" s="57">
        <v>11540</v>
      </c>
      <c r="M69" s="57">
        <v>52523</v>
      </c>
    </row>
    <row r="74" spans="1:13" x14ac:dyDescent="0.25">
      <c r="A74" s="222"/>
    </row>
    <row r="75" spans="1:13" x14ac:dyDescent="0.25">
      <c r="A75" s="356">
        <v>44348</v>
      </c>
      <c r="D75" s="213"/>
    </row>
    <row r="76" spans="1:13" x14ac:dyDescent="0.25">
      <c r="A76" s="222" t="s">
        <v>314</v>
      </c>
      <c r="B76" t="s">
        <v>315</v>
      </c>
    </row>
    <row r="77" spans="1:13" x14ac:dyDescent="0.25">
      <c r="A77" s="222"/>
      <c r="D77" t="s">
        <v>178</v>
      </c>
      <c r="E77" t="s">
        <v>316</v>
      </c>
    </row>
    <row r="78" spans="1:13" x14ac:dyDescent="0.25">
      <c r="A78" s="216" t="s">
        <v>317</v>
      </c>
      <c r="B78" s="209" t="s">
        <v>178</v>
      </c>
      <c r="D78" s="216" t="s">
        <v>317</v>
      </c>
      <c r="E78" s="209" t="s">
        <v>307</v>
      </c>
      <c r="F78" s="209" t="s">
        <v>303</v>
      </c>
      <c r="G78" s="209" t="s">
        <v>309</v>
      </c>
      <c r="H78" s="209" t="s">
        <v>304</v>
      </c>
      <c r="I78" s="209" t="s">
        <v>311</v>
      </c>
      <c r="J78" s="209" t="s">
        <v>305</v>
      </c>
      <c r="K78" s="209" t="s">
        <v>313</v>
      </c>
      <c r="L78" s="209" t="s">
        <v>306</v>
      </c>
      <c r="M78" s="209" t="s">
        <v>337</v>
      </c>
    </row>
    <row r="79" spans="1:13" x14ac:dyDescent="0.25">
      <c r="A79" s="216" t="s">
        <v>318</v>
      </c>
      <c r="B79" s="209">
        <v>3143</v>
      </c>
      <c r="D79" s="216" t="s">
        <v>318</v>
      </c>
      <c r="E79" s="209">
        <v>12</v>
      </c>
      <c r="F79" s="209">
        <v>363</v>
      </c>
      <c r="G79" s="209">
        <v>92</v>
      </c>
      <c r="H79" s="209">
        <v>152</v>
      </c>
      <c r="I79" s="209">
        <v>142</v>
      </c>
      <c r="J79" s="209">
        <v>1647</v>
      </c>
      <c r="K79" s="209">
        <v>143</v>
      </c>
      <c r="L79" s="209">
        <v>592</v>
      </c>
      <c r="M79" s="209">
        <v>3143</v>
      </c>
    </row>
    <row r="80" spans="1:13" x14ac:dyDescent="0.25">
      <c r="A80" s="216" t="s">
        <v>319</v>
      </c>
      <c r="B80" s="209">
        <v>2549</v>
      </c>
      <c r="D80" s="216" t="s">
        <v>319</v>
      </c>
      <c r="E80" s="209">
        <v>10</v>
      </c>
      <c r="F80" s="209">
        <v>282</v>
      </c>
      <c r="G80" s="209">
        <v>25</v>
      </c>
      <c r="H80" s="209">
        <v>170</v>
      </c>
      <c r="I80" s="209">
        <v>79</v>
      </c>
      <c r="J80" s="209">
        <v>1560</v>
      </c>
      <c r="K80" s="209">
        <v>108</v>
      </c>
      <c r="L80" s="209">
        <v>315</v>
      </c>
      <c r="M80" s="209">
        <v>2549</v>
      </c>
    </row>
    <row r="81" spans="1:13" x14ac:dyDescent="0.25">
      <c r="A81" s="216" t="s">
        <v>320</v>
      </c>
      <c r="B81" s="209">
        <v>3207</v>
      </c>
      <c r="D81" s="216" t="s">
        <v>320</v>
      </c>
      <c r="E81" s="209">
        <v>15</v>
      </c>
      <c r="F81" s="209">
        <v>243</v>
      </c>
      <c r="G81" s="209">
        <v>8</v>
      </c>
      <c r="H81" s="209">
        <v>215</v>
      </c>
      <c r="I81" s="209">
        <v>239</v>
      </c>
      <c r="J81" s="209">
        <v>1846</v>
      </c>
      <c r="K81" s="209">
        <v>31</v>
      </c>
      <c r="L81" s="209">
        <v>610</v>
      </c>
      <c r="M81" s="209">
        <v>3207</v>
      </c>
    </row>
    <row r="82" spans="1:13" x14ac:dyDescent="0.25">
      <c r="A82" s="216" t="s">
        <v>321</v>
      </c>
      <c r="B82" s="209">
        <v>2497</v>
      </c>
      <c r="D82" s="216" t="s">
        <v>321</v>
      </c>
      <c r="E82" s="209">
        <v>31</v>
      </c>
      <c r="F82" s="209">
        <v>177</v>
      </c>
      <c r="G82" s="209">
        <v>19</v>
      </c>
      <c r="H82" s="209">
        <v>274</v>
      </c>
      <c r="I82" s="209">
        <v>176</v>
      </c>
      <c r="J82" s="209">
        <v>1095</v>
      </c>
      <c r="K82" s="209">
        <v>79</v>
      </c>
      <c r="L82" s="209">
        <v>646</v>
      </c>
      <c r="M82" s="209">
        <v>2497</v>
      </c>
    </row>
    <row r="83" spans="1:13" x14ac:dyDescent="0.25">
      <c r="A83" s="216" t="s">
        <v>322</v>
      </c>
      <c r="B83" s="209">
        <v>2742</v>
      </c>
      <c r="D83" s="216" t="s">
        <v>322</v>
      </c>
      <c r="E83" s="209">
        <v>23</v>
      </c>
      <c r="F83" s="209">
        <v>215</v>
      </c>
      <c r="G83" s="209">
        <v>15</v>
      </c>
      <c r="H83" s="209">
        <v>178</v>
      </c>
      <c r="I83" s="209">
        <v>218</v>
      </c>
      <c r="J83" s="209">
        <v>1260</v>
      </c>
      <c r="K83" s="209">
        <v>69</v>
      </c>
      <c r="L83" s="209">
        <v>764</v>
      </c>
      <c r="M83" s="209">
        <v>2742</v>
      </c>
    </row>
    <row r="84" spans="1:13" x14ac:dyDescent="0.25">
      <c r="A84" s="216" t="s">
        <v>323</v>
      </c>
      <c r="B84" s="209">
        <v>2760</v>
      </c>
      <c r="D84" s="216" t="s">
        <v>323</v>
      </c>
      <c r="E84" s="209">
        <v>45</v>
      </c>
      <c r="F84" s="209">
        <v>197</v>
      </c>
      <c r="G84" s="209">
        <v>48</v>
      </c>
      <c r="H84" s="209">
        <v>219</v>
      </c>
      <c r="I84" s="209">
        <v>129</v>
      </c>
      <c r="J84" s="209">
        <v>1238</v>
      </c>
      <c r="K84" s="209">
        <v>131</v>
      </c>
      <c r="L84" s="209">
        <v>753</v>
      </c>
      <c r="M84" s="209">
        <v>2760</v>
      </c>
    </row>
    <row r="85" spans="1:13" x14ac:dyDescent="0.25">
      <c r="A85" s="216" t="s">
        <v>324</v>
      </c>
      <c r="B85" s="209">
        <v>2809</v>
      </c>
      <c r="D85" s="216" t="s">
        <v>324</v>
      </c>
      <c r="E85" s="209">
        <v>38</v>
      </c>
      <c r="F85" s="209">
        <v>207</v>
      </c>
      <c r="G85" s="209">
        <v>15</v>
      </c>
      <c r="H85" s="209">
        <v>115</v>
      </c>
      <c r="I85" s="209">
        <v>203</v>
      </c>
      <c r="J85" s="209">
        <v>1445</v>
      </c>
      <c r="K85" s="209">
        <v>37</v>
      </c>
      <c r="L85" s="209">
        <v>749</v>
      </c>
      <c r="M85" s="209">
        <v>2809</v>
      </c>
    </row>
    <row r="86" spans="1:13" x14ac:dyDescent="0.25">
      <c r="A86" s="216" t="s">
        <v>325</v>
      </c>
      <c r="B86" s="209">
        <v>2825</v>
      </c>
      <c r="D86" s="216" t="s">
        <v>325</v>
      </c>
      <c r="E86" s="209">
        <v>21</v>
      </c>
      <c r="F86" s="209">
        <v>246</v>
      </c>
      <c r="G86" s="209">
        <v>41</v>
      </c>
      <c r="H86" s="209">
        <v>213</v>
      </c>
      <c r="I86" s="209">
        <v>207</v>
      </c>
      <c r="J86" s="209">
        <v>1421</v>
      </c>
      <c r="K86" s="209">
        <v>62</v>
      </c>
      <c r="L86" s="209">
        <v>614</v>
      </c>
      <c r="M86" s="209">
        <v>2825</v>
      </c>
    </row>
    <row r="87" spans="1:13" x14ac:dyDescent="0.25">
      <c r="A87" s="216" t="s">
        <v>326</v>
      </c>
      <c r="B87" s="209">
        <v>2520</v>
      </c>
      <c r="D87" s="216" t="s">
        <v>326</v>
      </c>
      <c r="E87" s="209">
        <v>67</v>
      </c>
      <c r="F87" s="209">
        <v>260</v>
      </c>
      <c r="G87" s="209">
        <v>13</v>
      </c>
      <c r="H87" s="209">
        <v>180</v>
      </c>
      <c r="I87" s="209">
        <v>187</v>
      </c>
      <c r="J87" s="209">
        <v>1263</v>
      </c>
      <c r="K87" s="209">
        <v>53</v>
      </c>
      <c r="L87" s="209">
        <v>497</v>
      </c>
      <c r="M87" s="209">
        <v>2520</v>
      </c>
    </row>
    <row r="88" spans="1:13" x14ac:dyDescent="0.25">
      <c r="A88" s="216" t="s">
        <v>327</v>
      </c>
      <c r="B88" s="209">
        <v>2976</v>
      </c>
      <c r="D88" s="216" t="s">
        <v>327</v>
      </c>
      <c r="E88" s="209">
        <v>32</v>
      </c>
      <c r="F88" s="209">
        <v>251</v>
      </c>
      <c r="G88" s="209">
        <v>42</v>
      </c>
      <c r="H88" s="209">
        <v>97</v>
      </c>
      <c r="I88" s="209">
        <v>154</v>
      </c>
      <c r="J88" s="209">
        <v>1547</v>
      </c>
      <c r="K88" s="209">
        <v>47</v>
      </c>
      <c r="L88" s="209">
        <v>806</v>
      </c>
      <c r="M88" s="209">
        <v>2976</v>
      </c>
    </row>
    <row r="89" spans="1:13" x14ac:dyDescent="0.25">
      <c r="A89" s="216" t="s">
        <v>328</v>
      </c>
      <c r="B89" s="209">
        <v>2681</v>
      </c>
      <c r="D89" s="216" t="s">
        <v>328</v>
      </c>
      <c r="E89" s="209">
        <v>23</v>
      </c>
      <c r="F89" s="209">
        <v>233</v>
      </c>
      <c r="G89" s="209">
        <v>17</v>
      </c>
      <c r="H89" s="209">
        <v>211</v>
      </c>
      <c r="I89" s="209">
        <v>169</v>
      </c>
      <c r="J89" s="209">
        <v>1352</v>
      </c>
      <c r="K89" s="209">
        <v>102</v>
      </c>
      <c r="L89" s="209">
        <v>574</v>
      </c>
      <c r="M89" s="209">
        <v>2681</v>
      </c>
    </row>
    <row r="90" spans="1:13" x14ac:dyDescent="0.25">
      <c r="A90" s="216" t="s">
        <v>329</v>
      </c>
      <c r="B90" s="209">
        <v>2555</v>
      </c>
      <c r="D90" s="216" t="s">
        <v>329</v>
      </c>
      <c r="E90" s="209">
        <v>62</v>
      </c>
      <c r="F90" s="209">
        <v>243</v>
      </c>
      <c r="G90" s="209">
        <v>21</v>
      </c>
      <c r="H90" s="209">
        <v>142</v>
      </c>
      <c r="I90" s="209">
        <v>141</v>
      </c>
      <c r="J90" s="209">
        <v>1244</v>
      </c>
      <c r="K90" s="209">
        <v>47</v>
      </c>
      <c r="L90" s="209">
        <v>655</v>
      </c>
      <c r="M90" s="209">
        <v>2555</v>
      </c>
    </row>
    <row r="91" spans="1:13" x14ac:dyDescent="0.25">
      <c r="A91" s="216" t="s">
        <v>330</v>
      </c>
      <c r="B91" s="209">
        <v>2458</v>
      </c>
      <c r="D91" s="216" t="s">
        <v>330</v>
      </c>
      <c r="E91" s="209">
        <v>27</v>
      </c>
      <c r="F91" s="209">
        <v>249</v>
      </c>
      <c r="G91" s="209">
        <v>7</v>
      </c>
      <c r="H91" s="209">
        <v>59</v>
      </c>
      <c r="I91" s="209">
        <v>153</v>
      </c>
      <c r="J91" s="209">
        <v>1546</v>
      </c>
      <c r="K91" s="209">
        <v>45</v>
      </c>
      <c r="L91" s="209">
        <v>372</v>
      </c>
      <c r="M91" s="209">
        <v>2458</v>
      </c>
    </row>
    <row r="92" spans="1:13" x14ac:dyDescent="0.25">
      <c r="A92" s="216" t="s">
        <v>331</v>
      </c>
      <c r="B92" s="209">
        <v>3178</v>
      </c>
      <c r="D92" s="216" t="s">
        <v>331</v>
      </c>
      <c r="E92" s="209">
        <v>24</v>
      </c>
      <c r="F92" s="209">
        <v>196</v>
      </c>
      <c r="G92" s="209">
        <v>37</v>
      </c>
      <c r="H92" s="209">
        <v>134</v>
      </c>
      <c r="I92" s="209">
        <v>193</v>
      </c>
      <c r="J92" s="209">
        <v>1545</v>
      </c>
      <c r="K92" s="209">
        <v>162</v>
      </c>
      <c r="L92" s="209">
        <v>887</v>
      </c>
      <c r="M92" s="209">
        <v>3178</v>
      </c>
    </row>
    <row r="93" spans="1:13" x14ac:dyDescent="0.25">
      <c r="A93" s="216" t="s">
        <v>332</v>
      </c>
      <c r="B93" s="209">
        <v>2385</v>
      </c>
      <c r="D93" s="216" t="s">
        <v>332</v>
      </c>
      <c r="E93" s="209">
        <v>67</v>
      </c>
      <c r="F93" s="209">
        <v>271</v>
      </c>
      <c r="G93" s="209">
        <v>25</v>
      </c>
      <c r="H93" s="209">
        <v>177</v>
      </c>
      <c r="I93" s="209">
        <v>136</v>
      </c>
      <c r="J93" s="209">
        <v>1273</v>
      </c>
      <c r="K93" s="209">
        <v>33</v>
      </c>
      <c r="L93" s="209">
        <v>403</v>
      </c>
      <c r="M93" s="209">
        <v>2385</v>
      </c>
    </row>
    <row r="94" spans="1:13" x14ac:dyDescent="0.25">
      <c r="A94" s="216" t="s">
        <v>333</v>
      </c>
      <c r="B94" s="209">
        <v>2521</v>
      </c>
      <c r="D94" s="216" t="s">
        <v>333</v>
      </c>
      <c r="E94" s="209">
        <v>65</v>
      </c>
      <c r="F94" s="209">
        <v>147</v>
      </c>
      <c r="G94" s="209">
        <v>11</v>
      </c>
      <c r="H94" s="209">
        <v>197</v>
      </c>
      <c r="I94" s="209">
        <v>206</v>
      </c>
      <c r="J94" s="209">
        <v>1392</v>
      </c>
      <c r="K94" s="209">
        <v>50</v>
      </c>
      <c r="L94" s="209">
        <v>453</v>
      </c>
      <c r="M94" s="209">
        <v>2521</v>
      </c>
    </row>
    <row r="95" spans="1:13" x14ac:dyDescent="0.25">
      <c r="A95" s="216" t="s">
        <v>334</v>
      </c>
      <c r="B95" s="209">
        <v>2152</v>
      </c>
      <c r="D95" s="216" t="s">
        <v>334</v>
      </c>
      <c r="E95" s="209">
        <v>21</v>
      </c>
      <c r="F95" s="209">
        <v>194</v>
      </c>
      <c r="G95" s="209">
        <v>5</v>
      </c>
      <c r="H95" s="209">
        <v>87</v>
      </c>
      <c r="I95" s="209">
        <v>128</v>
      </c>
      <c r="J95" s="209">
        <v>1144</v>
      </c>
      <c r="K95" s="209">
        <v>55</v>
      </c>
      <c r="L95" s="209">
        <v>518</v>
      </c>
      <c r="M95" s="209">
        <v>2152</v>
      </c>
    </row>
    <row r="96" spans="1:13" x14ac:dyDescent="0.25">
      <c r="A96" s="216" t="s">
        <v>335</v>
      </c>
      <c r="B96" s="209">
        <v>3248</v>
      </c>
      <c r="D96" s="216" t="s">
        <v>335</v>
      </c>
      <c r="E96" s="209">
        <v>67</v>
      </c>
      <c r="F96" s="209">
        <v>282</v>
      </c>
      <c r="G96" s="209">
        <v>26</v>
      </c>
      <c r="H96" s="209">
        <v>216</v>
      </c>
      <c r="I96" s="209">
        <v>211</v>
      </c>
      <c r="J96" s="209">
        <v>1395</v>
      </c>
      <c r="K96" s="209">
        <v>121</v>
      </c>
      <c r="L96" s="209">
        <v>930</v>
      </c>
      <c r="M96" s="209">
        <v>3248</v>
      </c>
    </row>
    <row r="97" spans="1:13" x14ac:dyDescent="0.25">
      <c r="A97" s="290" t="s">
        <v>336</v>
      </c>
      <c r="B97" s="209">
        <v>2782</v>
      </c>
      <c r="D97" s="290" t="s">
        <v>336</v>
      </c>
      <c r="E97" s="209">
        <v>43</v>
      </c>
      <c r="F97" s="209">
        <v>116</v>
      </c>
      <c r="G97" s="209">
        <v>48</v>
      </c>
      <c r="H97" s="209">
        <v>232</v>
      </c>
      <c r="I97" s="209">
        <v>161</v>
      </c>
      <c r="J97" s="209">
        <v>1792</v>
      </c>
      <c r="K97" s="209">
        <v>83</v>
      </c>
      <c r="L97" s="209">
        <v>307</v>
      </c>
      <c r="M97" s="209">
        <v>2782</v>
      </c>
    </row>
    <row r="98" spans="1:13" x14ac:dyDescent="0.25">
      <c r="A98" t="s">
        <v>337</v>
      </c>
      <c r="B98">
        <v>51988</v>
      </c>
      <c r="D98" t="s">
        <v>337</v>
      </c>
      <c r="E98" s="57">
        <v>693</v>
      </c>
      <c r="F98" s="57">
        <v>4372</v>
      </c>
      <c r="G98" s="57">
        <v>515</v>
      </c>
      <c r="H98" s="57">
        <v>3268</v>
      </c>
      <c r="I98" s="57">
        <v>3232</v>
      </c>
      <c r="J98" s="57">
        <v>27005</v>
      </c>
      <c r="K98" s="57">
        <v>1458</v>
      </c>
      <c r="L98" s="57">
        <v>11445</v>
      </c>
      <c r="M98" s="57">
        <v>51988</v>
      </c>
    </row>
    <row r="103" spans="1:13" x14ac:dyDescent="0.25">
      <c r="A103" s="222"/>
    </row>
    <row r="104" spans="1:13" x14ac:dyDescent="0.25">
      <c r="A104" s="356">
        <v>44378</v>
      </c>
      <c r="D104" s="213"/>
    </row>
    <row r="105" spans="1:13" x14ac:dyDescent="0.25">
      <c r="A105" s="222" t="s">
        <v>314</v>
      </c>
      <c r="B105" t="s">
        <v>315</v>
      </c>
    </row>
    <row r="106" spans="1:13" x14ac:dyDescent="0.25">
      <c r="A106" s="222"/>
      <c r="D106" t="s">
        <v>178</v>
      </c>
      <c r="E106" t="s">
        <v>316</v>
      </c>
    </row>
    <row r="107" spans="1:13" x14ac:dyDescent="0.25">
      <c r="A107" s="216" t="s">
        <v>317</v>
      </c>
      <c r="B107" s="209" t="s">
        <v>178</v>
      </c>
      <c r="D107" s="216" t="s">
        <v>317</v>
      </c>
      <c r="E107" s="209" t="s">
        <v>307</v>
      </c>
      <c r="F107" s="209" t="s">
        <v>303</v>
      </c>
      <c r="G107" s="209" t="s">
        <v>309</v>
      </c>
      <c r="H107" s="209" t="s">
        <v>304</v>
      </c>
      <c r="I107" s="209" t="s">
        <v>311</v>
      </c>
      <c r="J107" s="209" t="s">
        <v>305</v>
      </c>
      <c r="K107" s="209" t="s">
        <v>313</v>
      </c>
      <c r="L107" s="209" t="s">
        <v>306</v>
      </c>
      <c r="M107" s="209" t="s">
        <v>337</v>
      </c>
    </row>
    <row r="108" spans="1:13" x14ac:dyDescent="0.25">
      <c r="A108" s="216" t="s">
        <v>318</v>
      </c>
      <c r="B108" s="209">
        <v>3073</v>
      </c>
      <c r="D108" s="216" t="s">
        <v>318</v>
      </c>
      <c r="E108" s="209">
        <v>12</v>
      </c>
      <c r="F108" s="209">
        <v>340</v>
      </c>
      <c r="G108" s="209">
        <v>89</v>
      </c>
      <c r="H108" s="209">
        <v>148</v>
      </c>
      <c r="I108" s="209">
        <v>132</v>
      </c>
      <c r="J108" s="209">
        <v>1640</v>
      </c>
      <c r="K108" s="209">
        <v>136</v>
      </c>
      <c r="L108" s="209">
        <v>576</v>
      </c>
      <c r="M108" s="209">
        <v>3073</v>
      </c>
    </row>
    <row r="109" spans="1:13" x14ac:dyDescent="0.25">
      <c r="A109" s="216" t="s">
        <v>319</v>
      </c>
      <c r="B109" s="209">
        <v>2495</v>
      </c>
      <c r="D109" s="216" t="s">
        <v>319</v>
      </c>
      <c r="E109" s="209">
        <v>10</v>
      </c>
      <c r="F109" s="209">
        <v>268</v>
      </c>
      <c r="G109" s="209">
        <v>25</v>
      </c>
      <c r="H109" s="209">
        <v>173</v>
      </c>
      <c r="I109" s="209">
        <v>78</v>
      </c>
      <c r="J109" s="209">
        <v>1542</v>
      </c>
      <c r="K109" s="209">
        <v>102</v>
      </c>
      <c r="L109" s="209">
        <v>297</v>
      </c>
      <c r="M109" s="209">
        <v>2495</v>
      </c>
    </row>
    <row r="110" spans="1:13" x14ac:dyDescent="0.25">
      <c r="A110" s="216" t="s">
        <v>320</v>
      </c>
      <c r="B110" s="209">
        <v>3132</v>
      </c>
      <c r="D110" s="216" t="s">
        <v>320</v>
      </c>
      <c r="E110" s="209">
        <v>15</v>
      </c>
      <c r="F110" s="209">
        <v>227</v>
      </c>
      <c r="G110" s="209">
        <v>8</v>
      </c>
      <c r="H110" s="209">
        <v>218</v>
      </c>
      <c r="I110" s="209">
        <v>237</v>
      </c>
      <c r="J110" s="209">
        <v>1797</v>
      </c>
      <c r="K110" s="209">
        <v>31</v>
      </c>
      <c r="L110" s="209">
        <v>599</v>
      </c>
      <c r="M110" s="209">
        <v>3132</v>
      </c>
    </row>
    <row r="111" spans="1:13" x14ac:dyDescent="0.25">
      <c r="A111" s="216" t="s">
        <v>321</v>
      </c>
      <c r="B111" s="209">
        <v>2468</v>
      </c>
      <c r="D111" s="216" t="s">
        <v>321</v>
      </c>
      <c r="E111" s="209">
        <v>31</v>
      </c>
      <c r="F111" s="209">
        <v>177</v>
      </c>
      <c r="G111" s="209">
        <v>20</v>
      </c>
      <c r="H111" s="209">
        <v>272</v>
      </c>
      <c r="I111" s="209">
        <v>178</v>
      </c>
      <c r="J111" s="209">
        <v>1078</v>
      </c>
      <c r="K111" s="209">
        <v>80</v>
      </c>
      <c r="L111" s="209">
        <v>632</v>
      </c>
      <c r="M111" s="209">
        <v>2468</v>
      </c>
    </row>
    <row r="112" spans="1:13" x14ac:dyDescent="0.25">
      <c r="A112" s="216" t="s">
        <v>322</v>
      </c>
      <c r="B112" s="209">
        <v>2674</v>
      </c>
      <c r="D112" s="216" t="s">
        <v>322</v>
      </c>
      <c r="E112" s="209">
        <v>24</v>
      </c>
      <c r="F112" s="209">
        <v>204</v>
      </c>
      <c r="G112" s="209">
        <v>15</v>
      </c>
      <c r="H112" s="209">
        <v>172</v>
      </c>
      <c r="I112" s="209">
        <v>210</v>
      </c>
      <c r="J112" s="209">
        <v>1236</v>
      </c>
      <c r="K112" s="209">
        <v>64</v>
      </c>
      <c r="L112" s="209">
        <v>749</v>
      </c>
      <c r="M112" s="209">
        <v>2674</v>
      </c>
    </row>
    <row r="113" spans="1:13" x14ac:dyDescent="0.25">
      <c r="A113" s="216" t="s">
        <v>323</v>
      </c>
      <c r="B113" s="209">
        <v>2713</v>
      </c>
      <c r="D113" s="216" t="s">
        <v>323</v>
      </c>
      <c r="E113" s="209">
        <v>41</v>
      </c>
      <c r="F113" s="209">
        <v>195</v>
      </c>
      <c r="G113" s="209">
        <v>48</v>
      </c>
      <c r="H113" s="209">
        <v>215</v>
      </c>
      <c r="I113" s="209">
        <v>128</v>
      </c>
      <c r="J113" s="209">
        <v>1216</v>
      </c>
      <c r="K113" s="209">
        <v>129</v>
      </c>
      <c r="L113" s="209">
        <v>741</v>
      </c>
      <c r="M113" s="209">
        <v>2713</v>
      </c>
    </row>
    <row r="114" spans="1:13" x14ac:dyDescent="0.25">
      <c r="A114" s="216" t="s">
        <v>324</v>
      </c>
      <c r="B114" s="209">
        <v>2738</v>
      </c>
      <c r="D114" s="216" t="s">
        <v>324</v>
      </c>
      <c r="E114" s="209">
        <v>40</v>
      </c>
      <c r="F114" s="209">
        <v>201</v>
      </c>
      <c r="G114" s="209">
        <v>16</v>
      </c>
      <c r="H114" s="209">
        <v>111</v>
      </c>
      <c r="I114" s="209">
        <v>198</v>
      </c>
      <c r="J114" s="209">
        <v>1419</v>
      </c>
      <c r="K114" s="209">
        <v>37</v>
      </c>
      <c r="L114" s="209">
        <v>716</v>
      </c>
      <c r="M114" s="209">
        <v>2738</v>
      </c>
    </row>
    <row r="115" spans="1:13" x14ac:dyDescent="0.25">
      <c r="A115" s="216" t="s">
        <v>325</v>
      </c>
      <c r="B115" s="209">
        <v>2801</v>
      </c>
      <c r="D115" s="216" t="s">
        <v>325</v>
      </c>
      <c r="E115" s="209">
        <v>23</v>
      </c>
      <c r="F115" s="209">
        <v>240</v>
      </c>
      <c r="G115" s="209">
        <v>41</v>
      </c>
      <c r="H115" s="209">
        <v>217</v>
      </c>
      <c r="I115" s="209">
        <v>204</v>
      </c>
      <c r="J115" s="209">
        <v>1405</v>
      </c>
      <c r="K115" s="209">
        <v>60</v>
      </c>
      <c r="L115" s="209">
        <v>611</v>
      </c>
      <c r="M115" s="209">
        <v>2801</v>
      </c>
    </row>
    <row r="116" spans="1:13" x14ac:dyDescent="0.25">
      <c r="A116" s="216" t="s">
        <v>326</v>
      </c>
      <c r="B116" s="209">
        <v>2495</v>
      </c>
      <c r="D116" s="216" t="s">
        <v>326</v>
      </c>
      <c r="E116" s="209">
        <v>65</v>
      </c>
      <c r="F116" s="209">
        <v>263</v>
      </c>
      <c r="G116" s="209">
        <v>13</v>
      </c>
      <c r="H116" s="209">
        <v>177</v>
      </c>
      <c r="I116" s="209">
        <v>187</v>
      </c>
      <c r="J116" s="209">
        <v>1248</v>
      </c>
      <c r="K116" s="209">
        <v>53</v>
      </c>
      <c r="L116" s="209">
        <v>489</v>
      </c>
      <c r="M116" s="209">
        <v>2495</v>
      </c>
    </row>
    <row r="117" spans="1:13" x14ac:dyDescent="0.25">
      <c r="A117" s="216" t="s">
        <v>327</v>
      </c>
      <c r="B117" s="209">
        <v>2946</v>
      </c>
      <c r="D117" s="216" t="s">
        <v>327</v>
      </c>
      <c r="E117" s="209">
        <v>31</v>
      </c>
      <c r="F117" s="209">
        <v>247</v>
      </c>
      <c r="G117" s="209">
        <v>42</v>
      </c>
      <c r="H117" s="209">
        <v>97</v>
      </c>
      <c r="I117" s="209">
        <v>153</v>
      </c>
      <c r="J117" s="209">
        <v>1522</v>
      </c>
      <c r="K117" s="209">
        <v>47</v>
      </c>
      <c r="L117" s="209">
        <v>807</v>
      </c>
      <c r="M117" s="209">
        <v>2946</v>
      </c>
    </row>
    <row r="118" spans="1:13" x14ac:dyDescent="0.25">
      <c r="A118" s="216" t="s">
        <v>328</v>
      </c>
      <c r="B118" s="209">
        <v>2665</v>
      </c>
      <c r="D118" s="216" t="s">
        <v>328</v>
      </c>
      <c r="E118" s="209">
        <v>23</v>
      </c>
      <c r="F118" s="209">
        <v>228</v>
      </c>
      <c r="G118" s="209">
        <v>18</v>
      </c>
      <c r="H118" s="209">
        <v>208</v>
      </c>
      <c r="I118" s="209">
        <v>167</v>
      </c>
      <c r="J118" s="209">
        <v>1337</v>
      </c>
      <c r="K118" s="209">
        <v>102</v>
      </c>
      <c r="L118" s="209">
        <v>582</v>
      </c>
      <c r="M118" s="209">
        <v>2665</v>
      </c>
    </row>
    <row r="119" spans="1:13" x14ac:dyDescent="0.25">
      <c r="A119" s="216" t="s">
        <v>329</v>
      </c>
      <c r="B119" s="209">
        <v>2528</v>
      </c>
      <c r="D119" s="216" t="s">
        <v>329</v>
      </c>
      <c r="E119" s="209">
        <v>59</v>
      </c>
      <c r="F119" s="209">
        <v>233</v>
      </c>
      <c r="G119" s="209">
        <v>21</v>
      </c>
      <c r="H119" s="209">
        <v>142</v>
      </c>
      <c r="I119" s="209">
        <v>142</v>
      </c>
      <c r="J119" s="209">
        <v>1239</v>
      </c>
      <c r="K119" s="209">
        <v>47</v>
      </c>
      <c r="L119" s="209">
        <v>645</v>
      </c>
      <c r="M119" s="209">
        <v>2528</v>
      </c>
    </row>
    <row r="120" spans="1:13" x14ac:dyDescent="0.25">
      <c r="A120" s="216" t="s">
        <v>330</v>
      </c>
      <c r="B120" s="209">
        <v>2414</v>
      </c>
      <c r="D120" s="216" t="s">
        <v>330</v>
      </c>
      <c r="E120" s="209">
        <v>27</v>
      </c>
      <c r="F120" s="209">
        <v>239</v>
      </c>
      <c r="G120" s="209">
        <v>7</v>
      </c>
      <c r="H120" s="209">
        <v>59</v>
      </c>
      <c r="I120" s="209">
        <v>150</v>
      </c>
      <c r="J120" s="209">
        <v>1535</v>
      </c>
      <c r="K120" s="209">
        <v>42</v>
      </c>
      <c r="L120" s="209">
        <v>355</v>
      </c>
      <c r="M120" s="209">
        <v>2414</v>
      </c>
    </row>
    <row r="121" spans="1:13" x14ac:dyDescent="0.25">
      <c r="A121" s="216" t="s">
        <v>331</v>
      </c>
      <c r="B121" s="209">
        <v>3137</v>
      </c>
      <c r="D121" s="216" t="s">
        <v>331</v>
      </c>
      <c r="E121" s="209">
        <v>24</v>
      </c>
      <c r="F121" s="209">
        <v>201</v>
      </c>
      <c r="G121" s="209">
        <v>37</v>
      </c>
      <c r="H121" s="209">
        <v>129</v>
      </c>
      <c r="I121" s="209">
        <v>193</v>
      </c>
      <c r="J121" s="209">
        <v>1525</v>
      </c>
      <c r="K121" s="209">
        <v>160</v>
      </c>
      <c r="L121" s="209">
        <v>868</v>
      </c>
      <c r="M121" s="209">
        <v>3137</v>
      </c>
    </row>
    <row r="122" spans="1:13" x14ac:dyDescent="0.25">
      <c r="A122" s="216" t="s">
        <v>332</v>
      </c>
      <c r="B122" s="209">
        <v>2350</v>
      </c>
      <c r="D122" s="216" t="s">
        <v>332</v>
      </c>
      <c r="E122" s="209">
        <v>67</v>
      </c>
      <c r="F122" s="209">
        <v>266</v>
      </c>
      <c r="G122" s="209">
        <v>25</v>
      </c>
      <c r="H122" s="209">
        <v>169</v>
      </c>
      <c r="I122" s="209">
        <v>136</v>
      </c>
      <c r="J122" s="209">
        <v>1260</v>
      </c>
      <c r="K122" s="209">
        <v>33</v>
      </c>
      <c r="L122" s="209">
        <v>394</v>
      </c>
      <c r="M122" s="209">
        <v>2350</v>
      </c>
    </row>
    <row r="123" spans="1:13" x14ac:dyDescent="0.25">
      <c r="A123" s="216" t="s">
        <v>333</v>
      </c>
      <c r="B123" s="209">
        <v>2505</v>
      </c>
      <c r="D123" s="216" t="s">
        <v>333</v>
      </c>
      <c r="E123" s="209">
        <v>63</v>
      </c>
      <c r="F123" s="209">
        <v>158</v>
      </c>
      <c r="G123" s="209">
        <v>11</v>
      </c>
      <c r="H123" s="209">
        <v>193</v>
      </c>
      <c r="I123" s="209">
        <v>206</v>
      </c>
      <c r="J123" s="209">
        <v>1379</v>
      </c>
      <c r="K123" s="209">
        <v>50</v>
      </c>
      <c r="L123" s="209">
        <v>445</v>
      </c>
      <c r="M123" s="209">
        <v>2505</v>
      </c>
    </row>
    <row r="124" spans="1:13" x14ac:dyDescent="0.25">
      <c r="A124" s="216" t="s">
        <v>334</v>
      </c>
      <c r="B124" s="209">
        <v>2127</v>
      </c>
      <c r="D124" s="216" t="s">
        <v>334</v>
      </c>
      <c r="E124" s="209">
        <v>21</v>
      </c>
      <c r="F124" s="209">
        <v>186</v>
      </c>
      <c r="G124" s="209">
        <v>5</v>
      </c>
      <c r="H124" s="209">
        <v>88</v>
      </c>
      <c r="I124" s="209">
        <v>129</v>
      </c>
      <c r="J124" s="209">
        <v>1138</v>
      </c>
      <c r="K124" s="209">
        <v>54</v>
      </c>
      <c r="L124" s="209">
        <v>506</v>
      </c>
      <c r="M124" s="209">
        <v>2127</v>
      </c>
    </row>
    <row r="125" spans="1:13" x14ac:dyDescent="0.25">
      <c r="A125" s="216" t="s">
        <v>335</v>
      </c>
      <c r="B125" s="209">
        <v>3201</v>
      </c>
      <c r="D125" s="216" t="s">
        <v>335</v>
      </c>
      <c r="E125" s="209">
        <v>67</v>
      </c>
      <c r="F125" s="209">
        <v>277</v>
      </c>
      <c r="G125" s="209">
        <v>26</v>
      </c>
      <c r="H125" s="209">
        <v>207</v>
      </c>
      <c r="I125" s="209">
        <v>211</v>
      </c>
      <c r="J125" s="209">
        <v>1376</v>
      </c>
      <c r="K125" s="209">
        <v>121</v>
      </c>
      <c r="L125" s="209">
        <v>916</v>
      </c>
      <c r="M125" s="209">
        <v>3201</v>
      </c>
    </row>
    <row r="126" spans="1:13" x14ac:dyDescent="0.25">
      <c r="A126" s="290" t="s">
        <v>336</v>
      </c>
      <c r="B126" s="209">
        <v>2761</v>
      </c>
      <c r="D126" s="290" t="s">
        <v>336</v>
      </c>
      <c r="E126" s="209">
        <v>43</v>
      </c>
      <c r="F126" s="209">
        <v>116</v>
      </c>
      <c r="G126" s="209">
        <v>47</v>
      </c>
      <c r="H126" s="209">
        <v>230</v>
      </c>
      <c r="I126" s="209">
        <v>163</v>
      </c>
      <c r="J126" s="209">
        <v>1774</v>
      </c>
      <c r="K126" s="209">
        <v>83</v>
      </c>
      <c r="L126" s="209">
        <v>305</v>
      </c>
      <c r="M126" s="209">
        <v>2761</v>
      </c>
    </row>
    <row r="127" spans="1:13" x14ac:dyDescent="0.25">
      <c r="A127" t="s">
        <v>337</v>
      </c>
      <c r="B127" s="57">
        <v>51223</v>
      </c>
      <c r="D127" t="s">
        <v>337</v>
      </c>
      <c r="E127" s="57">
        <v>686</v>
      </c>
      <c r="F127" s="57">
        <v>4266</v>
      </c>
      <c r="G127" s="57">
        <v>514</v>
      </c>
      <c r="H127" s="57">
        <v>3225</v>
      </c>
      <c r="I127" s="57">
        <v>3202</v>
      </c>
      <c r="J127" s="57">
        <v>26666</v>
      </c>
      <c r="K127" s="57">
        <v>1431</v>
      </c>
      <c r="L127" s="57">
        <v>11233</v>
      </c>
      <c r="M127" s="57">
        <v>51223</v>
      </c>
    </row>
    <row r="132" spans="1:13" x14ac:dyDescent="0.25">
      <c r="A132" s="222"/>
    </row>
    <row r="133" spans="1:13" x14ac:dyDescent="0.25">
      <c r="A133" s="356">
        <v>44409</v>
      </c>
      <c r="D133" s="213"/>
    </row>
    <row r="134" spans="1:13" x14ac:dyDescent="0.25">
      <c r="A134" s="222" t="s">
        <v>314</v>
      </c>
      <c r="B134" t="s">
        <v>315</v>
      </c>
    </row>
    <row r="135" spans="1:13" x14ac:dyDescent="0.25">
      <c r="A135" s="222"/>
      <c r="D135" t="s">
        <v>178</v>
      </c>
      <c r="E135" t="s">
        <v>316</v>
      </c>
    </row>
    <row r="136" spans="1:13" x14ac:dyDescent="0.25">
      <c r="A136" s="216" t="s">
        <v>317</v>
      </c>
      <c r="B136" s="209" t="s">
        <v>178</v>
      </c>
      <c r="D136" s="216" t="s">
        <v>317</v>
      </c>
      <c r="E136" s="209" t="s">
        <v>307</v>
      </c>
      <c r="F136" s="209" t="s">
        <v>303</v>
      </c>
      <c r="G136" s="209" t="s">
        <v>309</v>
      </c>
      <c r="H136" s="209" t="s">
        <v>304</v>
      </c>
      <c r="I136" s="209" t="s">
        <v>311</v>
      </c>
      <c r="J136" s="209" t="s">
        <v>305</v>
      </c>
      <c r="K136" s="209" t="s">
        <v>313</v>
      </c>
      <c r="L136" s="209" t="s">
        <v>306</v>
      </c>
      <c r="M136" s="209" t="s">
        <v>337</v>
      </c>
    </row>
    <row r="137" spans="1:13" x14ac:dyDescent="0.25">
      <c r="A137" s="216" t="s">
        <v>318</v>
      </c>
      <c r="B137" s="209">
        <v>3080</v>
      </c>
      <c r="D137" s="216" t="s">
        <v>318</v>
      </c>
      <c r="E137" s="209">
        <v>12</v>
      </c>
      <c r="F137" s="209">
        <v>331</v>
      </c>
      <c r="G137" s="209">
        <v>89</v>
      </c>
      <c r="H137" s="209">
        <v>152</v>
      </c>
      <c r="I137" s="209">
        <v>137</v>
      </c>
      <c r="J137" s="209">
        <v>1647</v>
      </c>
      <c r="K137" s="209">
        <v>134</v>
      </c>
      <c r="L137" s="209">
        <v>578</v>
      </c>
      <c r="M137" s="209">
        <v>3080</v>
      </c>
    </row>
    <row r="138" spans="1:13" x14ac:dyDescent="0.25">
      <c r="A138" s="216" t="s">
        <v>319</v>
      </c>
      <c r="B138" s="209">
        <v>2513</v>
      </c>
      <c r="D138" s="216" t="s">
        <v>319</v>
      </c>
      <c r="E138" s="209">
        <v>10</v>
      </c>
      <c r="F138" s="209">
        <v>273</v>
      </c>
      <c r="G138" s="209">
        <v>25</v>
      </c>
      <c r="H138" s="209">
        <v>169</v>
      </c>
      <c r="I138" s="209">
        <v>77</v>
      </c>
      <c r="J138" s="209">
        <v>1553</v>
      </c>
      <c r="K138" s="209">
        <v>103</v>
      </c>
      <c r="L138" s="209">
        <v>303</v>
      </c>
      <c r="M138" s="209">
        <v>2513</v>
      </c>
    </row>
    <row r="139" spans="1:13" x14ac:dyDescent="0.25">
      <c r="A139" s="216" t="s">
        <v>320</v>
      </c>
      <c r="B139" s="209">
        <v>3173</v>
      </c>
      <c r="D139" s="216" t="s">
        <v>320</v>
      </c>
      <c r="E139" s="209">
        <v>15</v>
      </c>
      <c r="F139" s="209">
        <v>236</v>
      </c>
      <c r="G139" s="209">
        <v>8</v>
      </c>
      <c r="H139" s="209">
        <v>219</v>
      </c>
      <c r="I139" s="209">
        <v>237</v>
      </c>
      <c r="J139" s="209">
        <v>1842</v>
      </c>
      <c r="K139" s="209">
        <v>31</v>
      </c>
      <c r="L139" s="209">
        <v>585</v>
      </c>
      <c r="M139" s="209">
        <v>3173</v>
      </c>
    </row>
    <row r="140" spans="1:13" x14ac:dyDescent="0.25">
      <c r="A140" s="216" t="s">
        <v>321</v>
      </c>
      <c r="B140" s="209">
        <v>2466</v>
      </c>
      <c r="D140" s="216" t="s">
        <v>321</v>
      </c>
      <c r="E140" s="209">
        <v>31</v>
      </c>
      <c r="F140" s="209">
        <v>173</v>
      </c>
      <c r="G140" s="209">
        <v>20</v>
      </c>
      <c r="H140" s="209">
        <v>272</v>
      </c>
      <c r="I140" s="209">
        <v>175</v>
      </c>
      <c r="J140" s="209">
        <v>1091</v>
      </c>
      <c r="K140" s="209">
        <v>79</v>
      </c>
      <c r="L140" s="209">
        <v>625</v>
      </c>
      <c r="M140" s="209">
        <v>2466</v>
      </c>
    </row>
    <row r="141" spans="1:13" x14ac:dyDescent="0.25">
      <c r="A141" s="216" t="s">
        <v>322</v>
      </c>
      <c r="B141" s="209">
        <v>2673</v>
      </c>
      <c r="D141" s="216" t="s">
        <v>322</v>
      </c>
      <c r="E141" s="209">
        <v>23</v>
      </c>
      <c r="F141" s="209">
        <v>204</v>
      </c>
      <c r="G141" s="209">
        <v>15</v>
      </c>
      <c r="H141" s="209">
        <v>171</v>
      </c>
      <c r="I141" s="209">
        <v>209</v>
      </c>
      <c r="J141" s="209">
        <v>1240</v>
      </c>
      <c r="K141" s="209">
        <v>64</v>
      </c>
      <c r="L141" s="209">
        <v>747</v>
      </c>
      <c r="M141" s="209">
        <v>2673</v>
      </c>
    </row>
    <row r="142" spans="1:13" x14ac:dyDescent="0.25">
      <c r="A142" s="216" t="s">
        <v>323</v>
      </c>
      <c r="B142" s="209">
        <v>2704</v>
      </c>
      <c r="D142" s="216" t="s">
        <v>323</v>
      </c>
      <c r="E142" s="209">
        <v>41</v>
      </c>
      <c r="F142" s="209">
        <v>194</v>
      </c>
      <c r="G142" s="209">
        <v>48</v>
      </c>
      <c r="H142" s="209">
        <v>212</v>
      </c>
      <c r="I142" s="209">
        <v>129</v>
      </c>
      <c r="J142" s="209">
        <v>1216</v>
      </c>
      <c r="K142" s="209">
        <v>128</v>
      </c>
      <c r="L142" s="209">
        <v>736</v>
      </c>
      <c r="M142" s="209">
        <v>2704</v>
      </c>
    </row>
    <row r="143" spans="1:13" x14ac:dyDescent="0.25">
      <c r="A143" s="216" t="s">
        <v>324</v>
      </c>
      <c r="B143" s="209">
        <v>2738</v>
      </c>
      <c r="D143" s="216" t="s">
        <v>324</v>
      </c>
      <c r="E143" s="209">
        <v>43</v>
      </c>
      <c r="F143" s="209">
        <v>200</v>
      </c>
      <c r="G143" s="209">
        <v>14</v>
      </c>
      <c r="H143" s="209">
        <v>111</v>
      </c>
      <c r="I143" s="209">
        <v>195</v>
      </c>
      <c r="J143" s="209">
        <v>1417</v>
      </c>
      <c r="K143" s="209">
        <v>39</v>
      </c>
      <c r="L143" s="209">
        <v>719</v>
      </c>
      <c r="M143" s="209">
        <v>2738</v>
      </c>
    </row>
    <row r="144" spans="1:13" x14ac:dyDescent="0.25">
      <c r="A144" s="216" t="s">
        <v>325</v>
      </c>
      <c r="B144" s="209">
        <v>2788</v>
      </c>
      <c r="D144" s="216" t="s">
        <v>325</v>
      </c>
      <c r="E144" s="209">
        <v>21</v>
      </c>
      <c r="F144" s="209">
        <v>239</v>
      </c>
      <c r="G144" s="209">
        <v>41</v>
      </c>
      <c r="H144" s="209">
        <v>214</v>
      </c>
      <c r="I144" s="209">
        <v>204</v>
      </c>
      <c r="J144" s="209">
        <v>1399</v>
      </c>
      <c r="K144" s="209">
        <v>61</v>
      </c>
      <c r="L144" s="209">
        <v>609</v>
      </c>
      <c r="M144" s="209">
        <v>2788</v>
      </c>
    </row>
    <row r="145" spans="1:13" x14ac:dyDescent="0.25">
      <c r="A145" s="216" t="s">
        <v>326</v>
      </c>
      <c r="B145" s="209">
        <v>2490</v>
      </c>
      <c r="D145" s="216" t="s">
        <v>326</v>
      </c>
      <c r="E145" s="209">
        <v>64</v>
      </c>
      <c r="F145" s="209">
        <v>259</v>
      </c>
      <c r="G145" s="209">
        <v>13</v>
      </c>
      <c r="H145" s="209">
        <v>177</v>
      </c>
      <c r="I145" s="209">
        <v>189</v>
      </c>
      <c r="J145" s="209">
        <v>1250</v>
      </c>
      <c r="K145" s="209">
        <v>53</v>
      </c>
      <c r="L145" s="209">
        <v>485</v>
      </c>
      <c r="M145" s="209">
        <v>2490</v>
      </c>
    </row>
    <row r="146" spans="1:13" x14ac:dyDescent="0.25">
      <c r="A146" s="216" t="s">
        <v>327</v>
      </c>
      <c r="B146" s="209">
        <v>2928</v>
      </c>
      <c r="D146" s="216" t="s">
        <v>327</v>
      </c>
      <c r="E146" s="209">
        <v>31</v>
      </c>
      <c r="F146" s="209">
        <v>251</v>
      </c>
      <c r="G146" s="209">
        <v>40</v>
      </c>
      <c r="H146" s="209">
        <v>97</v>
      </c>
      <c r="I146" s="209">
        <v>150</v>
      </c>
      <c r="J146" s="209">
        <v>1515</v>
      </c>
      <c r="K146" s="209">
        <v>47</v>
      </c>
      <c r="L146" s="209">
        <v>797</v>
      </c>
      <c r="M146" s="209">
        <v>2928</v>
      </c>
    </row>
    <row r="147" spans="1:13" x14ac:dyDescent="0.25">
      <c r="A147" s="216" t="s">
        <v>328</v>
      </c>
      <c r="B147" s="209">
        <v>2640</v>
      </c>
      <c r="D147" s="216" t="s">
        <v>328</v>
      </c>
      <c r="E147" s="209">
        <v>21</v>
      </c>
      <c r="F147" s="209">
        <v>229</v>
      </c>
      <c r="G147" s="209">
        <v>15</v>
      </c>
      <c r="H147" s="209">
        <v>208</v>
      </c>
      <c r="I147" s="209">
        <v>168</v>
      </c>
      <c r="J147" s="209">
        <v>1327</v>
      </c>
      <c r="K147" s="209">
        <v>102</v>
      </c>
      <c r="L147" s="209">
        <v>570</v>
      </c>
      <c r="M147" s="209">
        <v>2640</v>
      </c>
    </row>
    <row r="148" spans="1:13" x14ac:dyDescent="0.25">
      <c r="A148" s="216" t="s">
        <v>329</v>
      </c>
      <c r="B148" s="209">
        <v>2533</v>
      </c>
      <c r="D148" s="216" t="s">
        <v>329</v>
      </c>
      <c r="E148" s="209">
        <v>59</v>
      </c>
      <c r="F148" s="209">
        <v>236</v>
      </c>
      <c r="G148" s="209">
        <v>21</v>
      </c>
      <c r="H148" s="209">
        <v>143</v>
      </c>
      <c r="I148" s="209">
        <v>141</v>
      </c>
      <c r="J148" s="209">
        <v>1239</v>
      </c>
      <c r="K148" s="209">
        <v>47</v>
      </c>
      <c r="L148" s="209">
        <v>647</v>
      </c>
      <c r="M148" s="209">
        <v>2533</v>
      </c>
    </row>
    <row r="149" spans="1:13" x14ac:dyDescent="0.25">
      <c r="A149" s="216" t="s">
        <v>330</v>
      </c>
      <c r="B149" s="209">
        <v>2416</v>
      </c>
      <c r="D149" s="216" t="s">
        <v>330</v>
      </c>
      <c r="E149" s="209">
        <v>27</v>
      </c>
      <c r="F149" s="209">
        <v>239</v>
      </c>
      <c r="G149" s="209">
        <v>7</v>
      </c>
      <c r="H149" s="209">
        <v>58</v>
      </c>
      <c r="I149" s="209">
        <v>151</v>
      </c>
      <c r="J149" s="209">
        <v>1534</v>
      </c>
      <c r="K149" s="209">
        <v>43</v>
      </c>
      <c r="L149" s="209">
        <v>357</v>
      </c>
      <c r="M149" s="209">
        <v>2416</v>
      </c>
    </row>
    <row r="150" spans="1:13" x14ac:dyDescent="0.25">
      <c r="A150" s="216" t="s">
        <v>331</v>
      </c>
      <c r="B150" s="209">
        <v>3139</v>
      </c>
      <c r="D150" s="216" t="s">
        <v>331</v>
      </c>
      <c r="E150" s="209">
        <v>25</v>
      </c>
      <c r="F150" s="209">
        <v>190</v>
      </c>
      <c r="G150" s="209">
        <v>37</v>
      </c>
      <c r="H150" s="209">
        <v>130</v>
      </c>
      <c r="I150" s="209">
        <v>189</v>
      </c>
      <c r="J150" s="209">
        <v>1540</v>
      </c>
      <c r="K150" s="209">
        <v>161</v>
      </c>
      <c r="L150" s="209">
        <v>867</v>
      </c>
      <c r="M150" s="209">
        <v>3139</v>
      </c>
    </row>
    <row r="151" spans="1:13" x14ac:dyDescent="0.25">
      <c r="A151" s="216" t="s">
        <v>332</v>
      </c>
      <c r="B151" s="209">
        <v>2351</v>
      </c>
      <c r="D151" s="216" t="s">
        <v>332</v>
      </c>
      <c r="E151" s="209">
        <v>67</v>
      </c>
      <c r="F151" s="209">
        <v>262</v>
      </c>
      <c r="G151" s="209">
        <v>25</v>
      </c>
      <c r="H151" s="209">
        <v>172</v>
      </c>
      <c r="I151" s="209">
        <v>136</v>
      </c>
      <c r="J151" s="209">
        <v>1260</v>
      </c>
      <c r="K151" s="209">
        <v>34</v>
      </c>
      <c r="L151" s="209">
        <v>395</v>
      </c>
      <c r="M151" s="209">
        <v>2351</v>
      </c>
    </row>
    <row r="152" spans="1:13" x14ac:dyDescent="0.25">
      <c r="A152" s="216" t="s">
        <v>333</v>
      </c>
      <c r="B152" s="209">
        <v>2491</v>
      </c>
      <c r="D152" s="216" t="s">
        <v>333</v>
      </c>
      <c r="E152" s="209">
        <v>61</v>
      </c>
      <c r="F152" s="209">
        <v>148</v>
      </c>
      <c r="G152" s="209">
        <v>11</v>
      </c>
      <c r="H152" s="209">
        <v>194</v>
      </c>
      <c r="I152" s="209">
        <v>204</v>
      </c>
      <c r="J152" s="209">
        <v>1383</v>
      </c>
      <c r="K152" s="209">
        <v>50</v>
      </c>
      <c r="L152" s="209">
        <v>440</v>
      </c>
      <c r="M152" s="209">
        <v>2491</v>
      </c>
    </row>
    <row r="153" spans="1:13" x14ac:dyDescent="0.25">
      <c r="A153" s="216" t="s">
        <v>334</v>
      </c>
      <c r="B153" s="209">
        <v>2127</v>
      </c>
      <c r="D153" s="216" t="s">
        <v>334</v>
      </c>
      <c r="E153" s="209">
        <v>21</v>
      </c>
      <c r="F153" s="209">
        <v>191</v>
      </c>
      <c r="G153" s="209">
        <v>5</v>
      </c>
      <c r="H153" s="209">
        <v>88</v>
      </c>
      <c r="I153" s="209">
        <v>127</v>
      </c>
      <c r="J153" s="209">
        <v>1136</v>
      </c>
      <c r="K153" s="209">
        <v>55</v>
      </c>
      <c r="L153" s="209">
        <v>504</v>
      </c>
      <c r="M153" s="209">
        <v>2127</v>
      </c>
    </row>
    <row r="154" spans="1:13" x14ac:dyDescent="0.25">
      <c r="A154" s="216" t="s">
        <v>335</v>
      </c>
      <c r="B154" s="209">
        <v>3197</v>
      </c>
      <c r="D154" s="216" t="s">
        <v>335</v>
      </c>
      <c r="E154" s="209">
        <v>67</v>
      </c>
      <c r="F154" s="209">
        <v>277</v>
      </c>
      <c r="G154" s="209">
        <v>26</v>
      </c>
      <c r="H154" s="209">
        <v>213</v>
      </c>
      <c r="I154" s="209">
        <v>202</v>
      </c>
      <c r="J154" s="209">
        <v>1371</v>
      </c>
      <c r="K154" s="209">
        <v>121</v>
      </c>
      <c r="L154" s="209">
        <v>920</v>
      </c>
      <c r="M154" s="209">
        <v>3197</v>
      </c>
    </row>
    <row r="155" spans="1:13" x14ac:dyDescent="0.25">
      <c r="A155" s="290" t="s">
        <v>336</v>
      </c>
      <c r="B155" s="209">
        <v>2776</v>
      </c>
      <c r="D155" s="290" t="s">
        <v>336</v>
      </c>
      <c r="E155" s="209">
        <v>43</v>
      </c>
      <c r="F155" s="209">
        <v>116</v>
      </c>
      <c r="G155" s="209">
        <v>49</v>
      </c>
      <c r="H155" s="209">
        <v>234</v>
      </c>
      <c r="I155" s="209">
        <v>162</v>
      </c>
      <c r="J155" s="209">
        <v>1783</v>
      </c>
      <c r="K155" s="209">
        <v>83</v>
      </c>
      <c r="L155" s="209">
        <v>306</v>
      </c>
      <c r="M155" s="209">
        <v>2776</v>
      </c>
    </row>
    <row r="156" spans="1:13" x14ac:dyDescent="0.25">
      <c r="A156" t="s">
        <v>337</v>
      </c>
      <c r="B156" s="57">
        <v>51223</v>
      </c>
      <c r="D156" t="s">
        <v>337</v>
      </c>
      <c r="E156" s="57">
        <v>682</v>
      </c>
      <c r="F156" s="57">
        <v>4248</v>
      </c>
      <c r="G156" s="57">
        <v>509</v>
      </c>
      <c r="H156" s="57">
        <v>3234</v>
      </c>
      <c r="I156" s="57">
        <v>3182</v>
      </c>
      <c r="J156" s="57">
        <v>26743</v>
      </c>
      <c r="K156" s="57">
        <v>1435</v>
      </c>
      <c r="L156" s="57">
        <v>11190</v>
      </c>
      <c r="M156" s="57">
        <v>51223</v>
      </c>
    </row>
    <row r="161" spans="1:22" x14ac:dyDescent="0.25">
      <c r="A161" s="222"/>
    </row>
    <row r="162" spans="1:22" x14ac:dyDescent="0.25">
      <c r="A162" s="356">
        <v>44440</v>
      </c>
      <c r="D162" s="213"/>
    </row>
    <row r="163" spans="1:22" x14ac:dyDescent="0.25">
      <c r="A163" s="222" t="s">
        <v>314</v>
      </c>
      <c r="B163" t="s">
        <v>315</v>
      </c>
    </row>
    <row r="164" spans="1:22" x14ac:dyDescent="0.25">
      <c r="A164" s="222"/>
      <c r="D164" t="s">
        <v>178</v>
      </c>
      <c r="E164" t="s">
        <v>316</v>
      </c>
    </row>
    <row r="165" spans="1:22" x14ac:dyDescent="0.25">
      <c r="A165" s="224" t="s">
        <v>317</v>
      </c>
      <c r="B165" t="s">
        <v>178</v>
      </c>
      <c r="D165" s="224" t="s">
        <v>317</v>
      </c>
      <c r="E165" s="57" t="s">
        <v>307</v>
      </c>
      <c r="F165" s="57" t="s">
        <v>303</v>
      </c>
      <c r="G165" s="57" t="s">
        <v>309</v>
      </c>
      <c r="H165" s="57" t="s">
        <v>304</v>
      </c>
      <c r="I165" s="57" t="s">
        <v>311</v>
      </c>
      <c r="J165" s="57" t="s">
        <v>305</v>
      </c>
      <c r="K165" s="57" t="s">
        <v>313</v>
      </c>
      <c r="L165" s="57" t="s">
        <v>306</v>
      </c>
      <c r="M165" s="57" t="s">
        <v>337</v>
      </c>
      <c r="N165" s="210"/>
      <c r="O165" s="209"/>
      <c r="P165" s="210"/>
      <c r="Q165" s="209"/>
      <c r="R165" s="210"/>
      <c r="S165" s="209"/>
      <c r="T165" s="210"/>
      <c r="U165" s="209"/>
      <c r="V165" s="210"/>
    </row>
    <row r="166" spans="1:22" x14ac:dyDescent="0.25">
      <c r="A166" s="224" t="s">
        <v>318</v>
      </c>
      <c r="B166" s="57">
        <v>3060</v>
      </c>
      <c r="D166" s="224" t="s">
        <v>318</v>
      </c>
      <c r="E166" s="57">
        <v>12</v>
      </c>
      <c r="F166" s="57">
        <v>337</v>
      </c>
      <c r="G166" s="57">
        <v>90</v>
      </c>
      <c r="H166" s="57">
        <v>147</v>
      </c>
      <c r="I166" s="57">
        <v>132</v>
      </c>
      <c r="J166" s="57">
        <v>1630</v>
      </c>
      <c r="K166" s="57">
        <v>133</v>
      </c>
      <c r="L166" s="57">
        <v>579</v>
      </c>
      <c r="M166" s="57">
        <v>3060</v>
      </c>
      <c r="N166" s="210"/>
      <c r="O166" s="209"/>
      <c r="P166" s="210"/>
      <c r="Q166" s="209"/>
      <c r="R166" s="210"/>
      <c r="S166" s="209"/>
      <c r="T166" s="210"/>
      <c r="U166" s="209"/>
      <c r="V166" s="210"/>
    </row>
    <row r="167" spans="1:22" x14ac:dyDescent="0.25">
      <c r="A167" s="224" t="s">
        <v>319</v>
      </c>
      <c r="B167" s="57">
        <v>2491</v>
      </c>
      <c r="D167" s="224" t="s">
        <v>319</v>
      </c>
      <c r="E167" s="57">
        <v>10</v>
      </c>
      <c r="F167" s="57">
        <v>277</v>
      </c>
      <c r="G167" s="57">
        <v>25</v>
      </c>
      <c r="H167" s="57">
        <v>166</v>
      </c>
      <c r="I167" s="57">
        <v>78</v>
      </c>
      <c r="J167" s="57">
        <v>1528</v>
      </c>
      <c r="K167" s="57">
        <v>103</v>
      </c>
      <c r="L167" s="57">
        <v>304</v>
      </c>
      <c r="M167" s="57">
        <v>2491</v>
      </c>
      <c r="N167" s="210"/>
      <c r="O167" s="209"/>
      <c r="P167" s="210"/>
      <c r="Q167" s="209"/>
      <c r="R167" s="210"/>
      <c r="S167" s="209"/>
      <c r="T167" s="210"/>
      <c r="U167" s="209"/>
      <c r="V167" s="210"/>
    </row>
    <row r="168" spans="1:22" x14ac:dyDescent="0.25">
      <c r="A168" s="224" t="s">
        <v>320</v>
      </c>
      <c r="B168" s="57">
        <v>3119</v>
      </c>
      <c r="D168" s="224" t="s">
        <v>320</v>
      </c>
      <c r="E168" s="57">
        <v>15</v>
      </c>
      <c r="F168" s="57">
        <v>230</v>
      </c>
      <c r="G168" s="57">
        <v>8</v>
      </c>
      <c r="H168" s="57">
        <v>215</v>
      </c>
      <c r="I168" s="57">
        <v>237</v>
      </c>
      <c r="J168" s="57">
        <v>1795</v>
      </c>
      <c r="K168" s="57">
        <v>32</v>
      </c>
      <c r="L168" s="57">
        <v>587</v>
      </c>
      <c r="M168" s="57">
        <v>3119</v>
      </c>
      <c r="N168" s="210"/>
      <c r="O168" s="209"/>
      <c r="P168" s="210"/>
      <c r="Q168" s="209"/>
      <c r="R168" s="210"/>
      <c r="S168" s="209"/>
      <c r="T168" s="210"/>
      <c r="U168" s="209"/>
      <c r="V168" s="210"/>
    </row>
    <row r="169" spans="1:22" x14ac:dyDescent="0.25">
      <c r="A169" s="224" t="s">
        <v>321</v>
      </c>
      <c r="B169" s="57">
        <v>2443</v>
      </c>
      <c r="D169" s="224" t="s">
        <v>321</v>
      </c>
      <c r="E169" s="57">
        <v>32</v>
      </c>
      <c r="F169" s="57">
        <v>173</v>
      </c>
      <c r="G169" s="57">
        <v>20</v>
      </c>
      <c r="H169" s="57">
        <v>271</v>
      </c>
      <c r="I169" s="57">
        <v>176</v>
      </c>
      <c r="J169" s="57">
        <v>1061</v>
      </c>
      <c r="K169" s="57">
        <v>76</v>
      </c>
      <c r="L169" s="57">
        <v>634</v>
      </c>
      <c r="M169" s="57">
        <v>2443</v>
      </c>
      <c r="N169" s="210"/>
      <c r="O169" s="209"/>
      <c r="P169" s="210"/>
      <c r="Q169" s="209"/>
      <c r="R169" s="210"/>
      <c r="S169" s="209"/>
      <c r="T169" s="210"/>
      <c r="U169" s="209"/>
      <c r="V169" s="210"/>
    </row>
    <row r="170" spans="1:22" x14ac:dyDescent="0.25">
      <c r="A170" s="224" t="s">
        <v>322</v>
      </c>
      <c r="B170" s="57">
        <v>2656</v>
      </c>
      <c r="D170" s="224" t="s">
        <v>322</v>
      </c>
      <c r="E170" s="57">
        <v>23</v>
      </c>
      <c r="F170" s="57">
        <v>203</v>
      </c>
      <c r="G170" s="57">
        <v>15</v>
      </c>
      <c r="H170" s="57">
        <v>172</v>
      </c>
      <c r="I170" s="57">
        <v>210</v>
      </c>
      <c r="J170" s="57">
        <v>1223</v>
      </c>
      <c r="K170" s="57">
        <v>64</v>
      </c>
      <c r="L170" s="57">
        <v>746</v>
      </c>
      <c r="M170" s="57">
        <v>2656</v>
      </c>
      <c r="N170" s="210"/>
      <c r="O170" s="209"/>
      <c r="P170" s="210"/>
      <c r="Q170" s="209"/>
      <c r="R170" s="210"/>
      <c r="S170" s="209"/>
      <c r="T170" s="210"/>
      <c r="U170" s="209"/>
      <c r="V170" s="210"/>
    </row>
    <row r="171" spans="1:22" x14ac:dyDescent="0.25">
      <c r="A171" s="224" t="s">
        <v>323</v>
      </c>
      <c r="B171" s="57">
        <v>2690</v>
      </c>
      <c r="D171" s="224" t="s">
        <v>323</v>
      </c>
      <c r="E171" s="57">
        <v>41</v>
      </c>
      <c r="F171" s="57">
        <v>191</v>
      </c>
      <c r="G171" s="57">
        <v>48</v>
      </c>
      <c r="H171" s="57">
        <v>207</v>
      </c>
      <c r="I171" s="57">
        <v>128</v>
      </c>
      <c r="J171" s="57">
        <v>1221</v>
      </c>
      <c r="K171" s="57">
        <v>127</v>
      </c>
      <c r="L171" s="57">
        <v>727</v>
      </c>
      <c r="M171" s="57">
        <v>2690</v>
      </c>
      <c r="N171" s="210"/>
      <c r="O171" s="209"/>
      <c r="P171" s="210"/>
      <c r="Q171" s="209"/>
      <c r="R171" s="210"/>
      <c r="S171" s="209"/>
      <c r="T171" s="210"/>
      <c r="U171" s="209"/>
      <c r="V171" s="210"/>
    </row>
    <row r="172" spans="1:22" x14ac:dyDescent="0.25">
      <c r="A172" s="224" t="s">
        <v>324</v>
      </c>
      <c r="B172" s="57">
        <v>2717</v>
      </c>
      <c r="D172" s="224" t="s">
        <v>324</v>
      </c>
      <c r="E172" s="57">
        <v>38</v>
      </c>
      <c r="F172" s="57">
        <v>202</v>
      </c>
      <c r="G172" s="57">
        <v>15</v>
      </c>
      <c r="H172" s="57">
        <v>112</v>
      </c>
      <c r="I172" s="57">
        <v>200</v>
      </c>
      <c r="J172" s="57">
        <v>1402</v>
      </c>
      <c r="K172" s="57">
        <v>40</v>
      </c>
      <c r="L172" s="57">
        <v>708</v>
      </c>
      <c r="M172" s="57">
        <v>2717</v>
      </c>
      <c r="N172" s="210"/>
      <c r="O172" s="209"/>
      <c r="P172" s="210"/>
      <c r="Q172" s="209"/>
      <c r="R172" s="210"/>
      <c r="S172" s="209"/>
      <c r="T172" s="210"/>
      <c r="U172" s="209"/>
      <c r="V172" s="210"/>
    </row>
    <row r="173" spans="1:22" x14ac:dyDescent="0.25">
      <c r="A173" s="224" t="s">
        <v>325</v>
      </c>
      <c r="B173" s="57">
        <v>2784</v>
      </c>
      <c r="D173" s="224" t="s">
        <v>325</v>
      </c>
      <c r="E173" s="57">
        <v>22</v>
      </c>
      <c r="F173" s="57">
        <v>239</v>
      </c>
      <c r="G173" s="57">
        <v>41</v>
      </c>
      <c r="H173" s="57">
        <v>210</v>
      </c>
      <c r="I173" s="57">
        <v>205</v>
      </c>
      <c r="J173" s="57">
        <v>1393</v>
      </c>
      <c r="K173" s="57">
        <v>61</v>
      </c>
      <c r="L173" s="57">
        <v>613</v>
      </c>
      <c r="M173" s="57">
        <v>2784</v>
      </c>
      <c r="N173" s="210"/>
      <c r="O173" s="209"/>
      <c r="P173" s="210"/>
      <c r="Q173" s="209"/>
      <c r="R173" s="210"/>
      <c r="S173" s="209"/>
      <c r="T173" s="210"/>
      <c r="U173" s="209"/>
      <c r="V173" s="210"/>
    </row>
    <row r="174" spans="1:22" x14ac:dyDescent="0.25">
      <c r="A174" s="224" t="s">
        <v>326</v>
      </c>
      <c r="B174" s="57">
        <v>2472</v>
      </c>
      <c r="D174" s="224" t="s">
        <v>326</v>
      </c>
      <c r="E174" s="57">
        <v>63</v>
      </c>
      <c r="F174" s="57">
        <v>256</v>
      </c>
      <c r="G174" s="57">
        <v>13</v>
      </c>
      <c r="H174" s="57">
        <v>177</v>
      </c>
      <c r="I174" s="57">
        <v>184</v>
      </c>
      <c r="J174" s="57">
        <v>1242</v>
      </c>
      <c r="K174" s="57">
        <v>54</v>
      </c>
      <c r="L174" s="57">
        <v>483</v>
      </c>
      <c r="M174" s="57">
        <v>2472</v>
      </c>
      <c r="N174" s="210"/>
      <c r="O174" s="209"/>
      <c r="P174" s="210"/>
      <c r="Q174" s="209"/>
      <c r="R174" s="210"/>
      <c r="S174" s="209"/>
      <c r="T174" s="210"/>
      <c r="U174" s="209"/>
      <c r="V174" s="210"/>
    </row>
    <row r="175" spans="1:22" x14ac:dyDescent="0.25">
      <c r="A175" s="224" t="s">
        <v>327</v>
      </c>
      <c r="B175" s="57">
        <v>2925</v>
      </c>
      <c r="D175" s="224" t="s">
        <v>327</v>
      </c>
      <c r="E175" s="57">
        <v>32</v>
      </c>
      <c r="F175" s="57">
        <v>244</v>
      </c>
      <c r="G175" s="57">
        <v>41</v>
      </c>
      <c r="H175" s="57">
        <v>97</v>
      </c>
      <c r="I175" s="57">
        <v>152</v>
      </c>
      <c r="J175" s="57">
        <v>1511</v>
      </c>
      <c r="K175" s="57">
        <v>47</v>
      </c>
      <c r="L175" s="57">
        <v>801</v>
      </c>
      <c r="M175" s="57">
        <v>2925</v>
      </c>
      <c r="N175" s="210"/>
      <c r="O175" s="209"/>
      <c r="P175" s="210"/>
      <c r="Q175" s="209"/>
      <c r="R175" s="210"/>
      <c r="S175" s="209"/>
      <c r="T175" s="210"/>
      <c r="U175" s="209"/>
      <c r="V175" s="210"/>
    </row>
    <row r="176" spans="1:22" x14ac:dyDescent="0.25">
      <c r="A176" s="224" t="s">
        <v>328</v>
      </c>
      <c r="B176" s="57">
        <v>2634</v>
      </c>
      <c r="D176" s="224" t="s">
        <v>328</v>
      </c>
      <c r="E176" s="57">
        <v>21</v>
      </c>
      <c r="F176" s="57">
        <v>223</v>
      </c>
      <c r="G176" s="57">
        <v>15</v>
      </c>
      <c r="H176" s="57">
        <v>202</v>
      </c>
      <c r="I176" s="57">
        <v>169</v>
      </c>
      <c r="J176" s="57">
        <v>1330</v>
      </c>
      <c r="K176" s="57">
        <v>99</v>
      </c>
      <c r="L176" s="57">
        <v>575</v>
      </c>
      <c r="M176" s="57">
        <v>2634</v>
      </c>
      <c r="N176" s="210"/>
      <c r="O176" s="209"/>
      <c r="P176" s="210"/>
      <c r="Q176" s="209"/>
      <c r="R176" s="210"/>
      <c r="S176" s="209"/>
      <c r="T176" s="210"/>
      <c r="U176" s="209"/>
      <c r="V176" s="210"/>
    </row>
    <row r="177" spans="1:22" x14ac:dyDescent="0.25">
      <c r="A177" s="224" t="s">
        <v>329</v>
      </c>
      <c r="B177" s="57">
        <v>2529</v>
      </c>
      <c r="D177" s="224" t="s">
        <v>329</v>
      </c>
      <c r="E177" s="57">
        <v>59</v>
      </c>
      <c r="F177" s="57">
        <v>240</v>
      </c>
      <c r="G177" s="57">
        <v>21</v>
      </c>
      <c r="H177" s="57">
        <v>141</v>
      </c>
      <c r="I177" s="57">
        <v>141</v>
      </c>
      <c r="J177" s="57">
        <v>1232</v>
      </c>
      <c r="K177" s="57">
        <v>48</v>
      </c>
      <c r="L177" s="57">
        <v>647</v>
      </c>
      <c r="M177" s="57">
        <v>2529</v>
      </c>
      <c r="N177" s="210"/>
      <c r="O177" s="209"/>
      <c r="P177" s="210"/>
      <c r="Q177" s="209"/>
      <c r="R177" s="210"/>
      <c r="S177" s="209"/>
      <c r="T177" s="210"/>
      <c r="U177" s="209"/>
      <c r="V177" s="210"/>
    </row>
    <row r="178" spans="1:22" x14ac:dyDescent="0.25">
      <c r="A178" s="224" t="s">
        <v>330</v>
      </c>
      <c r="B178" s="57">
        <v>2403</v>
      </c>
      <c r="D178" s="224" t="s">
        <v>330</v>
      </c>
      <c r="E178" s="57">
        <v>26</v>
      </c>
      <c r="F178" s="57">
        <v>246</v>
      </c>
      <c r="G178" s="57">
        <v>7</v>
      </c>
      <c r="H178" s="57">
        <v>58</v>
      </c>
      <c r="I178" s="57">
        <v>149</v>
      </c>
      <c r="J178" s="57">
        <v>1523</v>
      </c>
      <c r="K178" s="57">
        <v>41</v>
      </c>
      <c r="L178" s="57">
        <v>353</v>
      </c>
      <c r="M178" s="57">
        <v>2403</v>
      </c>
      <c r="N178" s="210"/>
      <c r="O178" s="209"/>
      <c r="P178" s="210"/>
      <c r="Q178" s="209"/>
      <c r="R178" s="210"/>
      <c r="S178" s="209"/>
      <c r="T178" s="210"/>
      <c r="U178" s="209"/>
      <c r="V178" s="210"/>
    </row>
    <row r="179" spans="1:22" x14ac:dyDescent="0.25">
      <c r="A179" s="224" t="s">
        <v>331</v>
      </c>
      <c r="B179" s="57">
        <v>3106</v>
      </c>
      <c r="D179" s="224" t="s">
        <v>331</v>
      </c>
      <c r="E179" s="57">
        <v>23</v>
      </c>
      <c r="F179" s="57">
        <v>195</v>
      </c>
      <c r="G179" s="57">
        <v>37</v>
      </c>
      <c r="H179" s="57">
        <v>128</v>
      </c>
      <c r="I179" s="57">
        <v>189</v>
      </c>
      <c r="J179" s="57">
        <v>1510</v>
      </c>
      <c r="K179" s="57">
        <v>161</v>
      </c>
      <c r="L179" s="57">
        <v>863</v>
      </c>
      <c r="M179" s="57">
        <v>3106</v>
      </c>
      <c r="N179" s="210"/>
      <c r="O179" s="209"/>
      <c r="P179" s="210"/>
      <c r="Q179" s="209"/>
      <c r="R179" s="210"/>
      <c r="S179" s="209"/>
      <c r="T179" s="210"/>
      <c r="U179" s="209"/>
      <c r="V179" s="210"/>
    </row>
    <row r="180" spans="1:22" x14ac:dyDescent="0.25">
      <c r="A180" s="224" t="s">
        <v>332</v>
      </c>
      <c r="B180" s="57">
        <v>2347</v>
      </c>
      <c r="D180" s="224" t="s">
        <v>332</v>
      </c>
      <c r="E180" s="57">
        <v>67</v>
      </c>
      <c r="F180" s="57">
        <v>264</v>
      </c>
      <c r="G180" s="57">
        <v>25</v>
      </c>
      <c r="H180" s="57">
        <v>176</v>
      </c>
      <c r="I180" s="57">
        <v>137</v>
      </c>
      <c r="J180" s="57">
        <v>1255</v>
      </c>
      <c r="K180" s="57">
        <v>32</v>
      </c>
      <c r="L180" s="57">
        <v>391</v>
      </c>
      <c r="M180" s="57">
        <v>2347</v>
      </c>
      <c r="N180" s="210"/>
      <c r="O180" s="209"/>
      <c r="P180" s="210"/>
      <c r="Q180" s="209"/>
      <c r="R180" s="210"/>
      <c r="S180" s="209"/>
      <c r="T180" s="210"/>
      <c r="U180" s="209"/>
      <c r="V180" s="210"/>
    </row>
    <row r="181" spans="1:22" x14ac:dyDescent="0.25">
      <c r="A181" s="224" t="s">
        <v>333</v>
      </c>
      <c r="B181" s="57">
        <v>2464</v>
      </c>
      <c r="D181" s="224" t="s">
        <v>333</v>
      </c>
      <c r="E181" s="57">
        <v>59</v>
      </c>
      <c r="F181" s="57">
        <v>147</v>
      </c>
      <c r="G181" s="57">
        <v>11</v>
      </c>
      <c r="H181" s="57">
        <v>194</v>
      </c>
      <c r="I181" s="57">
        <v>198</v>
      </c>
      <c r="J181" s="57">
        <v>1365</v>
      </c>
      <c r="K181" s="57">
        <v>50</v>
      </c>
      <c r="L181" s="57">
        <v>440</v>
      </c>
      <c r="M181" s="57">
        <v>2464</v>
      </c>
      <c r="N181" s="210"/>
      <c r="O181" s="209"/>
      <c r="P181" s="210"/>
      <c r="Q181" s="209"/>
      <c r="R181" s="210"/>
      <c r="S181" s="209"/>
      <c r="T181" s="210"/>
      <c r="U181" s="209"/>
      <c r="V181" s="210"/>
    </row>
    <row r="182" spans="1:22" x14ac:dyDescent="0.25">
      <c r="A182" s="224" t="s">
        <v>334</v>
      </c>
      <c r="B182" s="57">
        <v>2118</v>
      </c>
      <c r="D182" s="224" t="s">
        <v>334</v>
      </c>
      <c r="E182" s="57">
        <v>21</v>
      </c>
      <c r="F182" s="57">
        <v>189</v>
      </c>
      <c r="G182" s="57">
        <v>5</v>
      </c>
      <c r="H182" s="57">
        <v>87</v>
      </c>
      <c r="I182" s="57">
        <v>131</v>
      </c>
      <c r="J182" s="57">
        <v>1131</v>
      </c>
      <c r="K182" s="57">
        <v>56</v>
      </c>
      <c r="L182" s="57">
        <v>498</v>
      </c>
      <c r="M182" s="57">
        <v>2118</v>
      </c>
      <c r="N182" s="210"/>
      <c r="O182" s="209"/>
      <c r="P182" s="210"/>
      <c r="Q182" s="209"/>
      <c r="R182" s="210"/>
      <c r="S182" s="209"/>
      <c r="T182" s="210"/>
      <c r="U182" s="209"/>
      <c r="V182" s="210"/>
    </row>
    <row r="183" spans="1:22" x14ac:dyDescent="0.25">
      <c r="A183" s="224" t="s">
        <v>335</v>
      </c>
      <c r="B183" s="57">
        <v>3184</v>
      </c>
      <c r="D183" s="224" t="s">
        <v>335</v>
      </c>
      <c r="E183" s="57">
        <v>67</v>
      </c>
      <c r="F183" s="57">
        <v>277</v>
      </c>
      <c r="G183" s="57">
        <v>25</v>
      </c>
      <c r="H183" s="57">
        <v>207</v>
      </c>
      <c r="I183" s="57">
        <v>204</v>
      </c>
      <c r="J183" s="57">
        <v>1360</v>
      </c>
      <c r="K183" s="57">
        <v>125</v>
      </c>
      <c r="L183" s="57">
        <v>919</v>
      </c>
      <c r="M183" s="57">
        <v>3184</v>
      </c>
      <c r="N183" s="210"/>
      <c r="O183" s="209"/>
      <c r="P183" s="210"/>
      <c r="Q183" s="209"/>
      <c r="R183" s="210"/>
      <c r="S183" s="209"/>
      <c r="T183" s="210"/>
      <c r="U183" s="209"/>
      <c r="V183" s="210"/>
    </row>
    <row r="184" spans="1:22" x14ac:dyDescent="0.25">
      <c r="A184" s="290" t="s">
        <v>336</v>
      </c>
      <c r="B184" s="57">
        <v>2746</v>
      </c>
      <c r="D184" s="290" t="s">
        <v>336</v>
      </c>
      <c r="E184" s="57">
        <v>43</v>
      </c>
      <c r="F184" s="57">
        <v>111</v>
      </c>
      <c r="G184" s="57">
        <v>46</v>
      </c>
      <c r="H184" s="57">
        <v>235</v>
      </c>
      <c r="I184" s="57">
        <v>161</v>
      </c>
      <c r="J184" s="57">
        <v>1764</v>
      </c>
      <c r="K184" s="57">
        <v>83</v>
      </c>
      <c r="L184" s="57">
        <v>303</v>
      </c>
      <c r="M184" s="57">
        <v>2746</v>
      </c>
      <c r="N184" s="210"/>
      <c r="O184" s="209"/>
      <c r="P184" s="210"/>
      <c r="Q184" s="209"/>
      <c r="R184" s="210"/>
      <c r="S184" s="209"/>
      <c r="T184" s="210"/>
      <c r="U184" s="209"/>
      <c r="V184" s="210"/>
    </row>
    <row r="185" spans="1:22" x14ac:dyDescent="0.25">
      <c r="A185" t="s">
        <v>337</v>
      </c>
      <c r="B185" s="57">
        <v>50888</v>
      </c>
      <c r="D185" t="s">
        <v>337</v>
      </c>
      <c r="E185" s="57">
        <v>674</v>
      </c>
      <c r="F185" s="57">
        <v>4244</v>
      </c>
      <c r="G185" s="57">
        <v>508</v>
      </c>
      <c r="H185" s="57">
        <v>3202</v>
      </c>
      <c r="I185" s="57">
        <v>3181</v>
      </c>
      <c r="J185" s="57">
        <v>26476</v>
      </c>
      <c r="K185" s="57">
        <v>1432</v>
      </c>
      <c r="L185" s="57">
        <v>11171</v>
      </c>
      <c r="M185" s="57">
        <v>50888</v>
      </c>
    </row>
    <row r="188" spans="1:22" x14ac:dyDescent="0.25">
      <c r="A188" s="211"/>
    </row>
    <row r="191" spans="1:22" x14ac:dyDescent="0.25">
      <c r="A191" s="357">
        <v>44470</v>
      </c>
      <c r="D191" s="182"/>
    </row>
    <row r="192" spans="1:22" x14ac:dyDescent="0.25">
      <c r="A192" s="182" t="s">
        <v>314</v>
      </c>
      <c r="B192" s="209" t="s">
        <v>315</v>
      </c>
      <c r="D192" s="182"/>
      <c r="E192" s="209"/>
      <c r="G192" s="209"/>
      <c r="I192" s="209"/>
      <c r="K192" s="209"/>
      <c r="M192" s="209"/>
      <c r="O192" s="209"/>
      <c r="Q192" s="209"/>
      <c r="S192" s="209"/>
      <c r="U192" s="209"/>
    </row>
    <row r="193" spans="1:21" x14ac:dyDescent="0.25">
      <c r="B193" s="209"/>
      <c r="D193" s="182" t="s">
        <v>178</v>
      </c>
      <c r="E193" s="209" t="s">
        <v>316</v>
      </c>
      <c r="G193" s="209"/>
      <c r="I193" s="209"/>
      <c r="K193" s="209"/>
      <c r="M193" s="209"/>
      <c r="O193" s="209"/>
      <c r="Q193" s="209"/>
      <c r="S193" s="209"/>
      <c r="U193" s="209"/>
    </row>
    <row r="194" spans="1:21" x14ac:dyDescent="0.25">
      <c r="A194" s="182" t="s">
        <v>317</v>
      </c>
      <c r="B194" s="209" t="s">
        <v>178</v>
      </c>
      <c r="D194" s="182" t="s">
        <v>317</v>
      </c>
      <c r="E194" s="209" t="s">
        <v>307</v>
      </c>
      <c r="F194" t="s">
        <v>303</v>
      </c>
      <c r="G194" s="209" t="s">
        <v>309</v>
      </c>
      <c r="H194" t="s">
        <v>304</v>
      </c>
      <c r="I194" s="209" t="s">
        <v>311</v>
      </c>
      <c r="J194" t="s">
        <v>305</v>
      </c>
      <c r="K194" s="209" t="s">
        <v>313</v>
      </c>
      <c r="L194" t="s">
        <v>306</v>
      </c>
      <c r="M194" s="209" t="s">
        <v>337</v>
      </c>
      <c r="O194" s="209"/>
      <c r="Q194" s="209"/>
      <c r="S194" s="209"/>
      <c r="U194" s="209"/>
    </row>
    <row r="195" spans="1:21" x14ac:dyDescent="0.25">
      <c r="A195" s="182" t="s">
        <v>318</v>
      </c>
      <c r="B195" s="209">
        <v>3071</v>
      </c>
      <c r="D195" s="182" t="s">
        <v>318</v>
      </c>
      <c r="E195" s="209">
        <v>12</v>
      </c>
      <c r="F195">
        <v>335</v>
      </c>
      <c r="G195" s="209">
        <v>88</v>
      </c>
      <c r="H195">
        <v>148</v>
      </c>
      <c r="I195" s="209">
        <v>131</v>
      </c>
      <c r="J195">
        <v>1647</v>
      </c>
      <c r="K195" s="209">
        <v>137</v>
      </c>
      <c r="L195">
        <v>573</v>
      </c>
      <c r="M195" s="209">
        <v>3071</v>
      </c>
      <c r="O195" s="209"/>
      <c r="Q195" s="209"/>
      <c r="S195" s="209"/>
      <c r="U195" s="209"/>
    </row>
    <row r="196" spans="1:21" x14ac:dyDescent="0.25">
      <c r="A196" s="182" t="s">
        <v>319</v>
      </c>
      <c r="B196" s="209">
        <v>2508</v>
      </c>
      <c r="D196" s="182" t="s">
        <v>319</v>
      </c>
      <c r="E196" s="209">
        <v>10</v>
      </c>
      <c r="F196">
        <v>278</v>
      </c>
      <c r="G196" s="209">
        <v>25</v>
      </c>
      <c r="H196">
        <v>165</v>
      </c>
      <c r="I196" s="209">
        <v>78</v>
      </c>
      <c r="J196">
        <v>1534</v>
      </c>
      <c r="K196" s="209">
        <v>100</v>
      </c>
      <c r="L196">
        <v>318</v>
      </c>
      <c r="M196" s="209">
        <v>2508</v>
      </c>
      <c r="O196" s="209"/>
      <c r="Q196" s="209"/>
      <c r="S196" s="209"/>
      <c r="U196" s="209"/>
    </row>
    <row r="197" spans="1:21" x14ac:dyDescent="0.25">
      <c r="A197" s="182" t="s">
        <v>320</v>
      </c>
      <c r="B197" s="209">
        <v>3116</v>
      </c>
      <c r="D197" s="182" t="s">
        <v>320</v>
      </c>
      <c r="E197" s="209">
        <v>15</v>
      </c>
      <c r="F197">
        <v>228</v>
      </c>
      <c r="G197" s="209">
        <v>8</v>
      </c>
      <c r="H197">
        <v>210</v>
      </c>
      <c r="I197" s="209">
        <v>234</v>
      </c>
      <c r="J197">
        <v>1801</v>
      </c>
      <c r="K197" s="209">
        <v>33</v>
      </c>
      <c r="L197">
        <v>587</v>
      </c>
      <c r="M197" s="209">
        <v>3116</v>
      </c>
      <c r="O197" s="209"/>
      <c r="Q197" s="209"/>
      <c r="S197" s="209"/>
      <c r="U197" s="209"/>
    </row>
    <row r="198" spans="1:21" x14ac:dyDescent="0.25">
      <c r="A198" s="182" t="s">
        <v>321</v>
      </c>
      <c r="B198" s="209">
        <v>2425</v>
      </c>
      <c r="D198" s="182" t="s">
        <v>321</v>
      </c>
      <c r="E198" s="209">
        <v>30</v>
      </c>
      <c r="F198">
        <v>174</v>
      </c>
      <c r="G198" s="209">
        <v>20</v>
      </c>
      <c r="H198">
        <v>267</v>
      </c>
      <c r="I198" s="209">
        <v>172</v>
      </c>
      <c r="J198">
        <v>1061</v>
      </c>
      <c r="K198" s="209">
        <v>76</v>
      </c>
      <c r="L198">
        <v>625</v>
      </c>
      <c r="M198" s="209">
        <v>2425</v>
      </c>
      <c r="O198" s="209"/>
      <c r="Q198" s="209"/>
      <c r="S198" s="209"/>
      <c r="U198" s="209"/>
    </row>
    <row r="199" spans="1:21" x14ac:dyDescent="0.25">
      <c r="A199" s="182" t="s">
        <v>322</v>
      </c>
      <c r="B199" s="209">
        <v>2649</v>
      </c>
      <c r="D199" s="182" t="s">
        <v>322</v>
      </c>
      <c r="E199" s="209">
        <v>23</v>
      </c>
      <c r="F199">
        <v>201</v>
      </c>
      <c r="G199" s="209">
        <v>15</v>
      </c>
      <c r="H199">
        <v>169</v>
      </c>
      <c r="I199" s="209">
        <v>209</v>
      </c>
      <c r="J199">
        <v>1220</v>
      </c>
      <c r="K199" s="209">
        <v>64</v>
      </c>
      <c r="L199">
        <v>748</v>
      </c>
      <c r="M199" s="209">
        <v>2649</v>
      </c>
      <c r="O199" s="209"/>
      <c r="Q199" s="209"/>
      <c r="S199" s="209"/>
      <c r="U199" s="209"/>
    </row>
    <row r="200" spans="1:21" x14ac:dyDescent="0.25">
      <c r="A200" s="182" t="s">
        <v>323</v>
      </c>
      <c r="B200" s="209">
        <v>2703</v>
      </c>
      <c r="D200" s="182" t="s">
        <v>323</v>
      </c>
      <c r="E200" s="209">
        <v>41</v>
      </c>
      <c r="F200">
        <v>197</v>
      </c>
      <c r="G200" s="209">
        <v>48</v>
      </c>
      <c r="H200">
        <v>211</v>
      </c>
      <c r="I200" s="209">
        <v>129</v>
      </c>
      <c r="J200">
        <v>1221</v>
      </c>
      <c r="K200" s="209">
        <v>127</v>
      </c>
      <c r="L200">
        <v>729</v>
      </c>
      <c r="M200" s="209">
        <v>2703</v>
      </c>
      <c r="O200" s="209"/>
      <c r="Q200" s="209"/>
      <c r="S200" s="209"/>
      <c r="U200" s="209"/>
    </row>
    <row r="201" spans="1:21" x14ac:dyDescent="0.25">
      <c r="A201" s="182" t="s">
        <v>324</v>
      </c>
      <c r="B201" s="209">
        <v>2724</v>
      </c>
      <c r="D201" s="182" t="s">
        <v>324</v>
      </c>
      <c r="E201" s="209">
        <v>40</v>
      </c>
      <c r="F201">
        <v>202</v>
      </c>
      <c r="G201" s="209">
        <v>15</v>
      </c>
      <c r="H201">
        <v>112</v>
      </c>
      <c r="I201" s="209">
        <v>197</v>
      </c>
      <c r="J201">
        <v>1416</v>
      </c>
      <c r="K201" s="209">
        <v>36</v>
      </c>
      <c r="L201">
        <v>706</v>
      </c>
      <c r="M201" s="209">
        <v>2724</v>
      </c>
      <c r="O201" s="209"/>
      <c r="Q201" s="209"/>
      <c r="S201" s="209"/>
      <c r="U201" s="209"/>
    </row>
    <row r="202" spans="1:21" x14ac:dyDescent="0.25">
      <c r="A202" s="182" t="s">
        <v>325</v>
      </c>
      <c r="B202" s="209">
        <v>2779</v>
      </c>
      <c r="D202" s="182" t="s">
        <v>325</v>
      </c>
      <c r="E202" s="209">
        <v>22</v>
      </c>
      <c r="F202">
        <v>236</v>
      </c>
      <c r="G202" s="209">
        <v>41</v>
      </c>
      <c r="H202">
        <v>213</v>
      </c>
      <c r="I202" s="209">
        <v>205</v>
      </c>
      <c r="J202">
        <v>1398</v>
      </c>
      <c r="K202" s="209">
        <v>61</v>
      </c>
      <c r="L202">
        <v>603</v>
      </c>
      <c r="M202" s="209">
        <v>2779</v>
      </c>
      <c r="O202" s="209"/>
      <c r="Q202" s="209"/>
      <c r="S202" s="209"/>
      <c r="U202" s="209"/>
    </row>
    <row r="203" spans="1:21" x14ac:dyDescent="0.25">
      <c r="A203" s="182" t="s">
        <v>326</v>
      </c>
      <c r="B203" s="209">
        <v>2491</v>
      </c>
      <c r="D203" s="182" t="s">
        <v>326</v>
      </c>
      <c r="E203" s="209">
        <v>65</v>
      </c>
      <c r="F203">
        <v>260</v>
      </c>
      <c r="G203" s="209">
        <v>13</v>
      </c>
      <c r="H203">
        <v>177</v>
      </c>
      <c r="I203" s="209">
        <v>188</v>
      </c>
      <c r="J203">
        <v>1250</v>
      </c>
      <c r="K203" s="209">
        <v>53</v>
      </c>
      <c r="L203">
        <v>485</v>
      </c>
      <c r="M203" s="209">
        <v>2491</v>
      </c>
      <c r="O203" s="209"/>
      <c r="Q203" s="209"/>
      <c r="S203" s="209"/>
      <c r="U203" s="209"/>
    </row>
    <row r="204" spans="1:21" x14ac:dyDescent="0.25">
      <c r="A204" s="182" t="s">
        <v>327</v>
      </c>
      <c r="B204" s="209">
        <v>2912</v>
      </c>
      <c r="D204" s="182" t="s">
        <v>327</v>
      </c>
      <c r="E204" s="209">
        <v>31</v>
      </c>
      <c r="F204">
        <v>245</v>
      </c>
      <c r="G204" s="209">
        <v>41</v>
      </c>
      <c r="H204">
        <v>98</v>
      </c>
      <c r="I204" s="209">
        <v>149</v>
      </c>
      <c r="J204">
        <v>1500</v>
      </c>
      <c r="K204" s="209">
        <v>47</v>
      </c>
      <c r="L204">
        <v>801</v>
      </c>
      <c r="M204" s="209">
        <v>2912</v>
      </c>
      <c r="O204" s="209"/>
      <c r="Q204" s="209"/>
      <c r="S204" s="209"/>
      <c r="U204" s="209"/>
    </row>
    <row r="205" spans="1:21" x14ac:dyDescent="0.25">
      <c r="A205" s="182" t="s">
        <v>328</v>
      </c>
      <c r="B205" s="209">
        <v>2616</v>
      </c>
      <c r="D205" s="182" t="s">
        <v>328</v>
      </c>
      <c r="E205" s="209">
        <v>21</v>
      </c>
      <c r="F205">
        <v>225</v>
      </c>
      <c r="G205" s="209">
        <v>15</v>
      </c>
      <c r="H205">
        <v>204</v>
      </c>
      <c r="I205" s="209">
        <v>164</v>
      </c>
      <c r="J205">
        <v>1322</v>
      </c>
      <c r="K205" s="209">
        <v>100</v>
      </c>
      <c r="L205">
        <v>565</v>
      </c>
      <c r="M205" s="209">
        <v>2616</v>
      </c>
      <c r="O205" s="209"/>
      <c r="Q205" s="209"/>
      <c r="S205" s="209"/>
      <c r="U205" s="209"/>
    </row>
    <row r="206" spans="1:21" x14ac:dyDescent="0.25">
      <c r="A206" s="182" t="s">
        <v>329</v>
      </c>
      <c r="B206" s="209">
        <v>2528</v>
      </c>
      <c r="D206" s="182" t="s">
        <v>329</v>
      </c>
      <c r="E206" s="209">
        <v>59</v>
      </c>
      <c r="F206">
        <v>242</v>
      </c>
      <c r="G206" s="209">
        <v>21</v>
      </c>
      <c r="H206">
        <v>142</v>
      </c>
      <c r="I206" s="209">
        <v>142</v>
      </c>
      <c r="J206">
        <v>1227</v>
      </c>
      <c r="K206" s="209">
        <v>48</v>
      </c>
      <c r="L206">
        <v>647</v>
      </c>
      <c r="M206" s="209">
        <v>2528</v>
      </c>
      <c r="O206" s="209"/>
      <c r="Q206" s="209"/>
      <c r="S206" s="209"/>
      <c r="U206" s="209"/>
    </row>
    <row r="207" spans="1:21" x14ac:dyDescent="0.25">
      <c r="A207" s="182" t="s">
        <v>330</v>
      </c>
      <c r="B207" s="209">
        <v>2400</v>
      </c>
      <c r="D207" s="182" t="s">
        <v>330</v>
      </c>
      <c r="E207" s="209">
        <v>28</v>
      </c>
      <c r="F207">
        <v>245</v>
      </c>
      <c r="G207" s="209">
        <v>7</v>
      </c>
      <c r="H207">
        <v>58</v>
      </c>
      <c r="I207" s="209">
        <v>149</v>
      </c>
      <c r="J207">
        <v>1528</v>
      </c>
      <c r="K207" s="209">
        <v>40</v>
      </c>
      <c r="L207">
        <v>345</v>
      </c>
      <c r="M207" s="209">
        <v>2400</v>
      </c>
      <c r="O207" s="209"/>
      <c r="Q207" s="209"/>
      <c r="S207" s="209"/>
      <c r="U207" s="209"/>
    </row>
    <row r="208" spans="1:21" x14ac:dyDescent="0.25">
      <c r="A208" s="182" t="s">
        <v>331</v>
      </c>
      <c r="B208" s="209">
        <v>3116</v>
      </c>
      <c r="D208" s="182" t="s">
        <v>331</v>
      </c>
      <c r="E208" s="209">
        <v>23</v>
      </c>
      <c r="F208">
        <v>195</v>
      </c>
      <c r="G208" s="209">
        <v>37</v>
      </c>
      <c r="H208">
        <v>129</v>
      </c>
      <c r="I208" s="209">
        <v>190</v>
      </c>
      <c r="J208">
        <v>1519</v>
      </c>
      <c r="K208" s="209">
        <v>161</v>
      </c>
      <c r="L208">
        <v>862</v>
      </c>
      <c r="M208" s="209">
        <v>3116</v>
      </c>
      <c r="O208" s="209"/>
      <c r="Q208" s="209"/>
      <c r="S208" s="209"/>
      <c r="U208" s="209"/>
    </row>
    <row r="209" spans="1:45" x14ac:dyDescent="0.25">
      <c r="A209" s="182" t="s">
        <v>332</v>
      </c>
      <c r="B209" s="209">
        <v>2340</v>
      </c>
      <c r="D209" s="182" t="s">
        <v>332</v>
      </c>
      <c r="E209" s="209">
        <v>67</v>
      </c>
      <c r="F209">
        <v>265</v>
      </c>
      <c r="G209" s="209">
        <v>25</v>
      </c>
      <c r="H209">
        <v>173</v>
      </c>
      <c r="I209" s="209">
        <v>136</v>
      </c>
      <c r="J209">
        <v>1256</v>
      </c>
      <c r="K209" s="209">
        <v>32</v>
      </c>
      <c r="L209">
        <v>386</v>
      </c>
      <c r="M209" s="209">
        <v>2340</v>
      </c>
      <c r="O209" s="209"/>
      <c r="Q209" s="209"/>
      <c r="S209" s="209"/>
      <c r="U209" s="209"/>
    </row>
    <row r="210" spans="1:45" x14ac:dyDescent="0.25">
      <c r="A210" s="182" t="s">
        <v>333</v>
      </c>
      <c r="B210" s="209">
        <v>2470</v>
      </c>
      <c r="D210" s="182" t="s">
        <v>333</v>
      </c>
      <c r="E210" s="209">
        <v>62</v>
      </c>
      <c r="F210">
        <v>148</v>
      </c>
      <c r="G210" s="209">
        <v>11</v>
      </c>
      <c r="H210">
        <v>193</v>
      </c>
      <c r="I210" s="209">
        <v>198</v>
      </c>
      <c r="J210">
        <v>1370</v>
      </c>
      <c r="K210" s="209">
        <v>49</v>
      </c>
      <c r="L210">
        <v>439</v>
      </c>
      <c r="M210" s="209">
        <v>2470</v>
      </c>
      <c r="O210" s="209"/>
      <c r="Q210" s="209"/>
      <c r="S210" s="209"/>
      <c r="U210" s="209"/>
    </row>
    <row r="211" spans="1:45" x14ac:dyDescent="0.25">
      <c r="A211" s="290" t="s">
        <v>334</v>
      </c>
      <c r="B211" s="209">
        <v>2125</v>
      </c>
      <c r="D211" s="290" t="s">
        <v>334</v>
      </c>
      <c r="E211" s="209">
        <v>21</v>
      </c>
      <c r="F211">
        <v>190</v>
      </c>
      <c r="G211" s="209">
        <v>5</v>
      </c>
      <c r="H211">
        <v>87</v>
      </c>
      <c r="I211" s="209">
        <v>130</v>
      </c>
      <c r="J211">
        <v>1136</v>
      </c>
      <c r="K211" s="209">
        <v>56</v>
      </c>
      <c r="L211">
        <v>500</v>
      </c>
      <c r="M211" s="209">
        <v>2125</v>
      </c>
      <c r="O211" s="209"/>
      <c r="Q211" s="209"/>
      <c r="S211" s="209"/>
      <c r="U211" s="209"/>
    </row>
    <row r="212" spans="1:45" x14ac:dyDescent="0.25">
      <c r="A212" s="290" t="s">
        <v>335</v>
      </c>
      <c r="B212" s="57">
        <v>3196</v>
      </c>
      <c r="D212" s="290" t="s">
        <v>335</v>
      </c>
      <c r="E212">
        <v>67</v>
      </c>
      <c r="F212">
        <v>277</v>
      </c>
      <c r="G212">
        <v>25</v>
      </c>
      <c r="H212">
        <v>212</v>
      </c>
      <c r="I212">
        <v>203</v>
      </c>
      <c r="J212">
        <v>1370</v>
      </c>
      <c r="K212">
        <v>121</v>
      </c>
      <c r="L212">
        <v>921</v>
      </c>
      <c r="M212">
        <v>3196</v>
      </c>
    </row>
    <row r="213" spans="1:45" x14ac:dyDescent="0.25">
      <c r="A213" s="290" t="s">
        <v>336</v>
      </c>
      <c r="B213" s="57">
        <v>2750</v>
      </c>
      <c r="D213" s="290" t="s">
        <v>336</v>
      </c>
      <c r="E213">
        <v>43</v>
      </c>
      <c r="F213">
        <v>112</v>
      </c>
      <c r="G213">
        <v>47</v>
      </c>
      <c r="H213">
        <v>232</v>
      </c>
      <c r="I213">
        <v>160</v>
      </c>
      <c r="J213">
        <v>1769</v>
      </c>
      <c r="K213">
        <v>83</v>
      </c>
      <c r="L213">
        <v>304</v>
      </c>
      <c r="M213">
        <v>2750</v>
      </c>
    </row>
    <row r="214" spans="1:45" x14ac:dyDescent="0.25">
      <c r="A214" t="s">
        <v>337</v>
      </c>
      <c r="B214" s="57">
        <v>50919</v>
      </c>
      <c r="D214" t="s">
        <v>337</v>
      </c>
      <c r="E214" s="57">
        <v>680</v>
      </c>
      <c r="F214" s="57">
        <v>4255</v>
      </c>
      <c r="G214" s="57">
        <v>507</v>
      </c>
      <c r="H214" s="57">
        <v>3200</v>
      </c>
      <c r="I214" s="57">
        <v>3164</v>
      </c>
      <c r="J214" s="57">
        <v>26545</v>
      </c>
      <c r="K214" s="57">
        <v>1424</v>
      </c>
      <c r="L214" s="57">
        <v>11144</v>
      </c>
      <c r="M214" s="57">
        <v>50919</v>
      </c>
    </row>
    <row r="215" spans="1:45" x14ac:dyDescent="0.25">
      <c r="Z215" s="182"/>
    </row>
    <row r="216" spans="1:45" x14ac:dyDescent="0.25">
      <c r="A216" s="196"/>
    </row>
    <row r="217" spans="1:45" x14ac:dyDescent="0.25">
      <c r="AA217" s="182"/>
      <c r="AD217" s="182"/>
    </row>
    <row r="218" spans="1:45" x14ac:dyDescent="0.25">
      <c r="B218" s="182"/>
      <c r="D218" s="182"/>
    </row>
    <row r="219" spans="1:45" x14ac:dyDescent="0.25">
      <c r="B219" s="184"/>
      <c r="D219" s="182"/>
      <c r="E219" s="123"/>
      <c r="F219" s="123"/>
      <c r="G219" s="123"/>
      <c r="H219" s="123"/>
      <c r="I219" s="123"/>
      <c r="J219" s="123"/>
      <c r="K219" s="123"/>
      <c r="L219" s="123"/>
      <c r="M219" s="123"/>
      <c r="N219" s="123"/>
      <c r="O219" s="123"/>
      <c r="P219" s="123"/>
      <c r="Q219" s="123"/>
      <c r="R219" s="123"/>
      <c r="S219" s="123"/>
      <c r="T219" s="123"/>
      <c r="U219" s="184"/>
      <c r="V219" s="184"/>
    </row>
    <row r="220" spans="1:45" x14ac:dyDescent="0.25">
      <c r="A220" s="358">
        <v>44501</v>
      </c>
      <c r="B220" s="184"/>
      <c r="D220" s="182"/>
      <c r="E220" s="123"/>
      <c r="F220" s="123"/>
      <c r="G220" s="123"/>
      <c r="H220" s="123"/>
      <c r="I220" s="123"/>
      <c r="J220" s="123"/>
      <c r="K220" s="123"/>
      <c r="L220" s="123"/>
      <c r="M220" s="123"/>
      <c r="N220" s="123"/>
      <c r="O220" s="123"/>
      <c r="P220" s="123"/>
      <c r="Q220" s="123"/>
      <c r="R220" s="123"/>
      <c r="S220" s="123"/>
      <c r="T220" s="123"/>
      <c r="U220" s="184"/>
      <c r="V220" s="184"/>
      <c r="AD220" s="26"/>
      <c r="AE220" s="26"/>
      <c r="AF220" s="26"/>
      <c r="AG220" s="26"/>
      <c r="AH220" s="26"/>
      <c r="AI220" s="26"/>
      <c r="AJ220" s="26"/>
      <c r="AK220" s="26"/>
      <c r="AL220" s="26"/>
      <c r="AM220" s="26"/>
      <c r="AN220" s="26"/>
      <c r="AO220" s="26"/>
      <c r="AR220" s="212"/>
      <c r="AS220" s="212"/>
    </row>
    <row r="221" spans="1:45" x14ac:dyDescent="0.25">
      <c r="A221" s="182" t="s">
        <v>314</v>
      </c>
      <c r="B221" s="184" t="s">
        <v>453</v>
      </c>
      <c r="D221" s="182"/>
      <c r="E221" s="123"/>
      <c r="F221" s="123"/>
      <c r="G221" s="123"/>
      <c r="H221" s="123"/>
      <c r="I221" s="123"/>
      <c r="J221" s="123"/>
      <c r="K221" s="123"/>
      <c r="L221" s="123"/>
      <c r="M221" s="123"/>
      <c r="N221" s="123"/>
      <c r="O221" s="123"/>
      <c r="P221" s="123"/>
      <c r="Q221" s="123"/>
      <c r="R221" s="123"/>
      <c r="S221" s="123"/>
      <c r="T221" s="123"/>
      <c r="U221" s="184"/>
      <c r="V221" s="184"/>
      <c r="AD221" s="26"/>
      <c r="AE221" s="26"/>
      <c r="AF221" s="26"/>
      <c r="AG221" s="26"/>
      <c r="AH221" s="26"/>
      <c r="AI221" s="26"/>
      <c r="AJ221" s="26"/>
      <c r="AK221" s="26"/>
      <c r="AL221" s="26"/>
      <c r="AM221" s="26"/>
      <c r="AN221" s="26"/>
      <c r="AO221" s="26"/>
      <c r="AR221" s="212"/>
      <c r="AS221" s="212"/>
    </row>
    <row r="222" spans="1:45" x14ac:dyDescent="0.25">
      <c r="A222" s="182"/>
      <c r="B222" s="184"/>
      <c r="D222" s="182" t="s">
        <v>178</v>
      </c>
      <c r="E222" s="123" t="s">
        <v>316</v>
      </c>
      <c r="F222" s="123"/>
      <c r="G222" s="123"/>
      <c r="H222" s="123"/>
      <c r="I222" s="123"/>
      <c r="J222" s="123"/>
      <c r="K222" s="123"/>
      <c r="L222" s="123"/>
      <c r="M222" s="123"/>
      <c r="N222" s="123"/>
      <c r="O222" s="123"/>
      <c r="P222" s="123"/>
      <c r="Q222" s="123"/>
      <c r="R222" s="123"/>
      <c r="S222" s="123"/>
      <c r="T222" s="123"/>
      <c r="U222" s="184"/>
      <c r="V222" s="184"/>
      <c r="AD222" s="26"/>
      <c r="AE222" s="26"/>
      <c r="AF222" s="26"/>
      <c r="AG222" s="26"/>
      <c r="AH222" s="26"/>
      <c r="AI222" s="26"/>
      <c r="AJ222" s="26"/>
      <c r="AK222" s="26"/>
      <c r="AL222" s="26"/>
      <c r="AM222" s="26"/>
      <c r="AN222" s="26"/>
      <c r="AO222" s="26"/>
      <c r="AR222" s="212"/>
      <c r="AS222" s="212"/>
    </row>
    <row r="223" spans="1:45" x14ac:dyDescent="0.25">
      <c r="A223" s="182" t="s">
        <v>317</v>
      </c>
      <c r="B223" s="184" t="s">
        <v>178</v>
      </c>
      <c r="D223" s="182" t="s">
        <v>317</v>
      </c>
      <c r="E223" s="123" t="s">
        <v>307</v>
      </c>
      <c r="F223" s="123" t="s">
        <v>303</v>
      </c>
      <c r="G223" s="123" t="s">
        <v>309</v>
      </c>
      <c r="H223" s="123" t="s">
        <v>304</v>
      </c>
      <c r="I223" s="123" t="s">
        <v>311</v>
      </c>
      <c r="J223" s="123" t="s">
        <v>305</v>
      </c>
      <c r="K223" s="123" t="s">
        <v>313</v>
      </c>
      <c r="L223" s="123" t="s">
        <v>306</v>
      </c>
      <c r="M223" s="123" t="s">
        <v>337</v>
      </c>
      <c r="N223" s="123"/>
      <c r="O223" s="123"/>
      <c r="P223" s="123"/>
      <c r="Q223" s="123"/>
      <c r="R223" s="123"/>
      <c r="S223" s="123"/>
      <c r="T223" s="123"/>
      <c r="U223" s="184"/>
      <c r="V223" s="184"/>
      <c r="AD223" s="26"/>
      <c r="AE223" s="26"/>
      <c r="AF223" s="26"/>
      <c r="AG223" s="26"/>
      <c r="AH223" s="26"/>
      <c r="AI223" s="26"/>
      <c r="AJ223" s="26"/>
      <c r="AK223" s="26"/>
      <c r="AL223" s="26"/>
      <c r="AM223" s="26"/>
      <c r="AN223" s="26"/>
      <c r="AO223" s="26"/>
      <c r="AR223" s="212"/>
      <c r="AS223" s="212"/>
    </row>
    <row r="224" spans="1:45" x14ac:dyDescent="0.25">
      <c r="A224" s="182" t="s">
        <v>318</v>
      </c>
      <c r="B224" s="123">
        <v>3049</v>
      </c>
      <c r="D224" s="182" t="s">
        <v>318</v>
      </c>
      <c r="E224" s="123">
        <v>12</v>
      </c>
      <c r="F224" s="123">
        <v>339</v>
      </c>
      <c r="G224" s="123">
        <v>87</v>
      </c>
      <c r="H224" s="123">
        <v>147</v>
      </c>
      <c r="I224" s="123">
        <v>131</v>
      </c>
      <c r="J224" s="123">
        <v>1620</v>
      </c>
      <c r="K224" s="123">
        <v>136</v>
      </c>
      <c r="L224" s="123">
        <v>577</v>
      </c>
      <c r="M224" s="123">
        <v>3049</v>
      </c>
      <c r="N224" s="123"/>
      <c r="O224" s="123"/>
      <c r="P224" s="123"/>
      <c r="Q224" s="123"/>
      <c r="R224" s="123"/>
      <c r="S224" s="123"/>
      <c r="T224" s="123"/>
      <c r="U224" s="184"/>
      <c r="V224" s="184"/>
      <c r="AD224" s="26"/>
      <c r="AE224" s="26"/>
      <c r="AF224" s="26"/>
      <c r="AG224" s="26"/>
      <c r="AH224" s="26"/>
      <c r="AI224" s="26"/>
      <c r="AJ224" s="26"/>
      <c r="AK224" s="26"/>
      <c r="AL224" s="26"/>
      <c r="AM224" s="26"/>
      <c r="AN224" s="26"/>
      <c r="AO224" s="26"/>
      <c r="AR224" s="212"/>
      <c r="AS224" s="212"/>
    </row>
    <row r="225" spans="1:45" x14ac:dyDescent="0.25">
      <c r="A225" s="182" t="s">
        <v>319</v>
      </c>
      <c r="B225" s="123">
        <v>2504</v>
      </c>
      <c r="D225" s="182" t="s">
        <v>319</v>
      </c>
      <c r="E225" s="123">
        <v>10</v>
      </c>
      <c r="F225" s="123">
        <v>282</v>
      </c>
      <c r="G225" s="123">
        <v>29</v>
      </c>
      <c r="H225" s="123">
        <v>166</v>
      </c>
      <c r="I225" s="123">
        <v>78</v>
      </c>
      <c r="J225" s="123">
        <v>1531</v>
      </c>
      <c r="K225" s="123">
        <v>101</v>
      </c>
      <c r="L225" s="123">
        <v>307</v>
      </c>
      <c r="M225" s="123">
        <v>2504</v>
      </c>
      <c r="N225" s="123"/>
      <c r="O225" s="123"/>
      <c r="P225" s="123"/>
      <c r="Q225" s="123"/>
      <c r="R225" s="123"/>
      <c r="S225" s="123"/>
      <c r="T225" s="123"/>
      <c r="U225" s="184"/>
      <c r="V225" s="184"/>
      <c r="AD225" s="26"/>
      <c r="AE225" s="26"/>
      <c r="AF225" s="26"/>
      <c r="AG225" s="26"/>
      <c r="AH225" s="26"/>
      <c r="AI225" s="26"/>
      <c r="AJ225" s="26"/>
      <c r="AK225" s="26"/>
      <c r="AL225" s="26"/>
      <c r="AM225" s="26"/>
      <c r="AN225" s="26"/>
      <c r="AO225" s="26"/>
      <c r="AR225" s="212"/>
      <c r="AS225" s="212"/>
    </row>
    <row r="226" spans="1:45" x14ac:dyDescent="0.25">
      <c r="A226" s="182" t="s">
        <v>320</v>
      </c>
      <c r="B226" s="123">
        <v>3130</v>
      </c>
      <c r="D226" s="182" t="s">
        <v>320</v>
      </c>
      <c r="E226" s="123">
        <v>16</v>
      </c>
      <c r="F226" s="123">
        <v>228</v>
      </c>
      <c r="G226" s="123">
        <v>8</v>
      </c>
      <c r="H226" s="123">
        <v>215</v>
      </c>
      <c r="I226" s="123">
        <v>234</v>
      </c>
      <c r="J226" s="123">
        <v>1810</v>
      </c>
      <c r="K226" s="123">
        <v>31</v>
      </c>
      <c r="L226" s="123">
        <v>588</v>
      </c>
      <c r="M226" s="123">
        <v>3130</v>
      </c>
      <c r="N226" s="123"/>
      <c r="O226" s="123"/>
      <c r="P226" s="123"/>
      <c r="Q226" s="123"/>
      <c r="R226" s="123"/>
      <c r="S226" s="123"/>
      <c r="T226" s="123"/>
      <c r="U226" s="184"/>
      <c r="V226" s="184"/>
      <c r="AD226" s="26"/>
      <c r="AE226" s="26"/>
      <c r="AF226" s="26"/>
      <c r="AG226" s="26"/>
      <c r="AH226" s="26"/>
      <c r="AI226" s="26"/>
      <c r="AJ226" s="26"/>
      <c r="AK226" s="26"/>
      <c r="AL226" s="26"/>
      <c r="AM226" s="26"/>
      <c r="AN226" s="26"/>
      <c r="AO226" s="26"/>
      <c r="AR226" s="212"/>
      <c r="AS226" s="212"/>
    </row>
    <row r="227" spans="1:45" x14ac:dyDescent="0.25">
      <c r="A227" s="182" t="s">
        <v>321</v>
      </c>
      <c r="B227" s="123">
        <v>2438</v>
      </c>
      <c r="D227" s="182" t="s">
        <v>321</v>
      </c>
      <c r="E227" s="123">
        <v>30</v>
      </c>
      <c r="F227" s="123">
        <v>176</v>
      </c>
      <c r="G227" s="123">
        <v>20</v>
      </c>
      <c r="H227" s="123">
        <v>270</v>
      </c>
      <c r="I227" s="123">
        <v>171</v>
      </c>
      <c r="J227" s="123">
        <v>1068</v>
      </c>
      <c r="K227" s="123">
        <v>77</v>
      </c>
      <c r="L227" s="123">
        <v>626</v>
      </c>
      <c r="M227" s="123">
        <v>2438</v>
      </c>
      <c r="N227" s="123"/>
      <c r="O227" s="123"/>
      <c r="P227" s="123"/>
      <c r="Q227" s="123"/>
      <c r="R227" s="123"/>
      <c r="S227" s="123"/>
      <c r="T227" s="123"/>
      <c r="U227" s="184"/>
      <c r="V227" s="184"/>
      <c r="AD227" s="26"/>
      <c r="AE227" s="26"/>
      <c r="AF227" s="26"/>
      <c r="AG227" s="26"/>
      <c r="AH227" s="26"/>
      <c r="AI227" s="26"/>
      <c r="AJ227" s="26"/>
      <c r="AK227" s="26"/>
      <c r="AL227" s="26"/>
      <c r="AM227" s="26"/>
      <c r="AN227" s="26"/>
      <c r="AO227" s="26"/>
      <c r="AR227" s="212"/>
      <c r="AS227" s="212"/>
    </row>
    <row r="228" spans="1:45" x14ac:dyDescent="0.25">
      <c r="A228" s="182" t="s">
        <v>322</v>
      </c>
      <c r="B228" s="123">
        <v>2665</v>
      </c>
      <c r="D228" s="182" t="s">
        <v>322</v>
      </c>
      <c r="E228" s="123">
        <v>24</v>
      </c>
      <c r="F228" s="123">
        <v>207</v>
      </c>
      <c r="G228" s="123">
        <v>15</v>
      </c>
      <c r="H228" s="123">
        <v>168</v>
      </c>
      <c r="I228" s="123">
        <v>214</v>
      </c>
      <c r="J228" s="123">
        <v>1227</v>
      </c>
      <c r="K228" s="123">
        <v>64</v>
      </c>
      <c r="L228" s="123">
        <v>746</v>
      </c>
      <c r="M228" s="123">
        <v>2665</v>
      </c>
      <c r="N228" s="123"/>
      <c r="O228" s="123"/>
      <c r="P228" s="123"/>
      <c r="Q228" s="123"/>
      <c r="R228" s="123"/>
      <c r="S228" s="123"/>
      <c r="T228" s="123"/>
      <c r="U228" s="184"/>
      <c r="V228" s="184"/>
      <c r="AD228" s="26"/>
      <c r="AE228" s="26"/>
      <c r="AF228" s="26"/>
      <c r="AG228" s="26"/>
      <c r="AH228" s="26"/>
      <c r="AI228" s="26"/>
      <c r="AJ228" s="26"/>
      <c r="AK228" s="26"/>
      <c r="AL228" s="26"/>
      <c r="AM228" s="26"/>
      <c r="AN228" s="26"/>
      <c r="AO228" s="26"/>
      <c r="AR228" s="212"/>
      <c r="AS228" s="212"/>
    </row>
    <row r="229" spans="1:45" x14ac:dyDescent="0.25">
      <c r="A229" s="182" t="s">
        <v>323</v>
      </c>
      <c r="B229" s="123">
        <v>2700</v>
      </c>
      <c r="D229" s="182" t="s">
        <v>323</v>
      </c>
      <c r="E229" s="123">
        <v>42</v>
      </c>
      <c r="F229" s="123">
        <v>192</v>
      </c>
      <c r="G229" s="123">
        <v>49</v>
      </c>
      <c r="H229" s="123">
        <v>214</v>
      </c>
      <c r="I229" s="123">
        <v>129</v>
      </c>
      <c r="J229" s="123">
        <v>1212</v>
      </c>
      <c r="K229" s="123">
        <v>127</v>
      </c>
      <c r="L229" s="123">
        <v>735</v>
      </c>
      <c r="M229" s="123">
        <v>2700</v>
      </c>
      <c r="N229" s="123"/>
      <c r="O229" s="123"/>
      <c r="P229" s="123"/>
      <c r="Q229" s="123"/>
      <c r="R229" s="123"/>
      <c r="S229" s="123"/>
      <c r="T229" s="123"/>
      <c r="U229" s="184"/>
      <c r="V229" s="184"/>
      <c r="AD229" s="26"/>
      <c r="AE229" s="26"/>
      <c r="AF229" s="26"/>
      <c r="AG229" s="26"/>
      <c r="AH229" s="26"/>
      <c r="AI229" s="26"/>
      <c r="AJ229" s="26"/>
      <c r="AK229" s="26"/>
      <c r="AL229" s="26"/>
      <c r="AM229" s="26"/>
      <c r="AN229" s="26"/>
      <c r="AO229" s="26"/>
      <c r="AR229" s="212"/>
      <c r="AS229" s="212"/>
    </row>
    <row r="230" spans="1:45" x14ac:dyDescent="0.25">
      <c r="A230" s="182" t="s">
        <v>324</v>
      </c>
      <c r="B230" s="123">
        <v>2729</v>
      </c>
      <c r="D230" s="182" t="s">
        <v>324</v>
      </c>
      <c r="E230" s="123">
        <v>40</v>
      </c>
      <c r="F230" s="123">
        <v>205</v>
      </c>
      <c r="G230" s="123">
        <v>15</v>
      </c>
      <c r="H230" s="123">
        <v>114</v>
      </c>
      <c r="I230" s="123">
        <v>197</v>
      </c>
      <c r="J230" s="123">
        <v>1399</v>
      </c>
      <c r="K230" s="123">
        <v>36</v>
      </c>
      <c r="L230" s="123">
        <v>723</v>
      </c>
      <c r="M230" s="123">
        <v>2729</v>
      </c>
      <c r="N230" s="123"/>
      <c r="O230" s="123"/>
      <c r="P230" s="123"/>
      <c r="Q230" s="123"/>
      <c r="R230" s="123"/>
      <c r="S230" s="123"/>
      <c r="T230" s="123"/>
      <c r="U230" s="184"/>
      <c r="V230" s="184"/>
      <c r="AD230" s="26"/>
      <c r="AE230" s="26"/>
      <c r="AF230" s="26"/>
      <c r="AG230" s="26"/>
      <c r="AH230" s="26"/>
      <c r="AI230" s="26"/>
      <c r="AJ230" s="26"/>
      <c r="AK230" s="26"/>
      <c r="AL230" s="26"/>
      <c r="AM230" s="26"/>
      <c r="AN230" s="26"/>
      <c r="AO230" s="26"/>
      <c r="AR230" s="212"/>
      <c r="AS230" s="212"/>
    </row>
    <row r="231" spans="1:45" x14ac:dyDescent="0.25">
      <c r="A231" s="182" t="s">
        <v>325</v>
      </c>
      <c r="B231" s="123">
        <v>2783</v>
      </c>
      <c r="D231" s="182" t="s">
        <v>325</v>
      </c>
      <c r="E231" s="123">
        <v>22</v>
      </c>
      <c r="F231" s="123">
        <v>243</v>
      </c>
      <c r="G231" s="123">
        <v>41</v>
      </c>
      <c r="H231" s="123">
        <v>215</v>
      </c>
      <c r="I231" s="123">
        <v>203</v>
      </c>
      <c r="J231" s="123">
        <v>1389</v>
      </c>
      <c r="K231" s="123">
        <v>61</v>
      </c>
      <c r="L231" s="123">
        <v>609</v>
      </c>
      <c r="M231" s="123">
        <v>2783</v>
      </c>
      <c r="N231" s="123"/>
      <c r="O231" s="123"/>
      <c r="P231" s="123"/>
      <c r="Q231" s="123"/>
      <c r="R231" s="123"/>
      <c r="S231" s="123"/>
      <c r="T231" s="123"/>
      <c r="U231" s="184"/>
      <c r="V231" s="184"/>
      <c r="AD231" s="26"/>
      <c r="AE231" s="26"/>
      <c r="AF231" s="26"/>
      <c r="AG231" s="26"/>
      <c r="AH231" s="26"/>
      <c r="AI231" s="26"/>
      <c r="AJ231" s="26"/>
      <c r="AK231" s="26"/>
      <c r="AL231" s="26"/>
      <c r="AM231" s="26"/>
      <c r="AN231" s="26"/>
      <c r="AO231" s="26"/>
      <c r="AR231" s="212"/>
      <c r="AS231" s="212"/>
    </row>
    <row r="232" spans="1:45" x14ac:dyDescent="0.25">
      <c r="A232" s="182" t="s">
        <v>326</v>
      </c>
      <c r="B232" s="123">
        <v>2497</v>
      </c>
      <c r="D232" s="182" t="s">
        <v>326</v>
      </c>
      <c r="E232" s="123">
        <v>65</v>
      </c>
      <c r="F232" s="123">
        <v>264</v>
      </c>
      <c r="G232" s="123">
        <v>14</v>
      </c>
      <c r="H232" s="123">
        <v>177</v>
      </c>
      <c r="I232" s="123">
        <v>187</v>
      </c>
      <c r="J232" s="123">
        <v>1246</v>
      </c>
      <c r="K232" s="123">
        <v>54</v>
      </c>
      <c r="L232" s="123">
        <v>490</v>
      </c>
      <c r="M232" s="123">
        <v>2497</v>
      </c>
      <c r="N232" s="123"/>
      <c r="O232" s="123"/>
      <c r="P232" s="123"/>
      <c r="Q232" s="123"/>
      <c r="R232" s="123"/>
      <c r="S232" s="123"/>
      <c r="T232" s="123"/>
      <c r="U232" s="184"/>
      <c r="V232" s="184"/>
      <c r="AD232" s="26"/>
      <c r="AE232" s="26"/>
      <c r="AF232" s="26"/>
      <c r="AG232" s="26"/>
      <c r="AH232" s="26"/>
      <c r="AI232" s="26"/>
      <c r="AJ232" s="26"/>
      <c r="AK232" s="26"/>
      <c r="AL232" s="26"/>
      <c r="AM232" s="26"/>
      <c r="AN232" s="26"/>
      <c r="AO232" s="26"/>
      <c r="AR232" s="212"/>
      <c r="AS232" s="212"/>
    </row>
    <row r="233" spans="1:45" x14ac:dyDescent="0.25">
      <c r="A233" s="182" t="s">
        <v>327</v>
      </c>
      <c r="B233" s="123">
        <v>2914</v>
      </c>
      <c r="D233" s="182" t="s">
        <v>327</v>
      </c>
      <c r="E233" s="123">
        <v>31</v>
      </c>
      <c r="F233" s="123">
        <v>247</v>
      </c>
      <c r="G233" s="123">
        <v>40</v>
      </c>
      <c r="H233" s="123">
        <v>99</v>
      </c>
      <c r="I233" s="123">
        <v>147</v>
      </c>
      <c r="J233" s="123">
        <v>1509</v>
      </c>
      <c r="K233" s="123">
        <v>47</v>
      </c>
      <c r="L233" s="123">
        <v>794</v>
      </c>
      <c r="M233" s="123">
        <v>2914</v>
      </c>
      <c r="N233" s="123"/>
      <c r="O233" s="123"/>
      <c r="P233" s="123"/>
      <c r="Q233" s="123"/>
      <c r="R233" s="123"/>
      <c r="S233" s="123"/>
      <c r="T233" s="123"/>
      <c r="U233" s="184"/>
      <c r="V233" s="184"/>
      <c r="AD233" s="26"/>
      <c r="AE233" s="26"/>
      <c r="AF233" s="26"/>
      <c r="AG233" s="26"/>
      <c r="AH233" s="26"/>
      <c r="AI233" s="26"/>
      <c r="AJ233" s="26"/>
      <c r="AK233" s="26"/>
      <c r="AL233" s="26"/>
      <c r="AM233" s="26"/>
      <c r="AN233" s="26"/>
      <c r="AO233" s="26"/>
      <c r="AR233" s="212"/>
      <c r="AS233" s="212"/>
    </row>
    <row r="234" spans="1:45" x14ac:dyDescent="0.25">
      <c r="A234" s="182" t="s">
        <v>328</v>
      </c>
      <c r="B234" s="123">
        <v>2625</v>
      </c>
      <c r="D234" s="182" t="s">
        <v>328</v>
      </c>
      <c r="E234" s="123">
        <v>21</v>
      </c>
      <c r="F234" s="123">
        <v>230</v>
      </c>
      <c r="G234" s="123">
        <v>15</v>
      </c>
      <c r="H234" s="123">
        <v>205</v>
      </c>
      <c r="I234" s="123">
        <v>166</v>
      </c>
      <c r="J234" s="123">
        <v>1314</v>
      </c>
      <c r="K234" s="123">
        <v>100</v>
      </c>
      <c r="L234" s="123">
        <v>574</v>
      </c>
      <c r="M234" s="123">
        <v>2625</v>
      </c>
      <c r="N234" s="123"/>
      <c r="O234" s="123"/>
      <c r="P234" s="123"/>
      <c r="Q234" s="123"/>
      <c r="R234" s="123"/>
      <c r="S234" s="123"/>
      <c r="T234" s="123"/>
      <c r="U234" s="184"/>
      <c r="V234" s="184"/>
      <c r="AD234" s="26"/>
      <c r="AE234" s="26"/>
      <c r="AF234" s="26"/>
      <c r="AG234" s="26"/>
      <c r="AH234" s="26"/>
      <c r="AI234" s="26"/>
      <c r="AJ234" s="26"/>
      <c r="AK234" s="26"/>
      <c r="AL234" s="26"/>
      <c r="AM234" s="26"/>
      <c r="AN234" s="26"/>
      <c r="AO234" s="26"/>
      <c r="AR234" s="212"/>
      <c r="AS234" s="212"/>
    </row>
    <row r="235" spans="1:45" x14ac:dyDescent="0.25">
      <c r="A235" s="182" t="s">
        <v>329</v>
      </c>
      <c r="B235" s="123">
        <v>2542</v>
      </c>
      <c r="D235" s="182" t="s">
        <v>329</v>
      </c>
      <c r="E235" s="123">
        <v>61</v>
      </c>
      <c r="F235" s="123">
        <v>255</v>
      </c>
      <c r="G235" s="123">
        <v>21</v>
      </c>
      <c r="H235" s="123">
        <v>142</v>
      </c>
      <c r="I235" s="123">
        <v>142</v>
      </c>
      <c r="J235" s="123">
        <v>1224</v>
      </c>
      <c r="K235" s="123">
        <v>48</v>
      </c>
      <c r="L235" s="123">
        <v>649</v>
      </c>
      <c r="M235" s="123">
        <v>2542</v>
      </c>
      <c r="N235" s="123"/>
      <c r="O235" s="123"/>
      <c r="P235" s="123"/>
      <c r="Q235" s="123"/>
      <c r="R235" s="123"/>
      <c r="S235" s="123"/>
      <c r="T235" s="123"/>
      <c r="U235" s="184"/>
      <c r="V235" s="184"/>
      <c r="AD235" s="26"/>
      <c r="AE235" s="26"/>
      <c r="AF235" s="26"/>
      <c r="AG235" s="26"/>
      <c r="AH235" s="26"/>
      <c r="AI235" s="26"/>
      <c r="AJ235" s="26"/>
      <c r="AK235" s="26"/>
      <c r="AL235" s="26"/>
      <c r="AM235" s="26"/>
      <c r="AN235" s="26"/>
      <c r="AO235" s="26"/>
      <c r="AR235" s="212"/>
      <c r="AS235" s="212"/>
    </row>
    <row r="236" spans="1:45" x14ac:dyDescent="0.25">
      <c r="A236" s="182" t="s">
        <v>330</v>
      </c>
      <c r="B236" s="123">
        <v>2396</v>
      </c>
      <c r="D236" s="182" t="s">
        <v>330</v>
      </c>
      <c r="E236" s="123">
        <v>27</v>
      </c>
      <c r="F236" s="123">
        <v>251</v>
      </c>
      <c r="G236" s="123">
        <v>7</v>
      </c>
      <c r="H236" s="123">
        <v>57</v>
      </c>
      <c r="I236" s="123">
        <v>151</v>
      </c>
      <c r="J236" s="123">
        <v>1513</v>
      </c>
      <c r="K236" s="123">
        <v>40</v>
      </c>
      <c r="L236" s="123">
        <v>350</v>
      </c>
      <c r="M236" s="123">
        <v>2396</v>
      </c>
      <c r="N236" s="123"/>
      <c r="O236" s="123"/>
      <c r="P236" s="123"/>
      <c r="Q236" s="123"/>
      <c r="R236" s="123"/>
      <c r="S236" s="123"/>
      <c r="T236" s="123"/>
      <c r="U236" s="184"/>
      <c r="V236" s="184"/>
      <c r="AD236" s="26"/>
      <c r="AE236" s="26"/>
      <c r="AF236" s="26"/>
      <c r="AG236" s="26"/>
      <c r="AH236" s="26"/>
      <c r="AI236" s="26"/>
      <c r="AJ236" s="26"/>
      <c r="AK236" s="26"/>
      <c r="AL236" s="26"/>
      <c r="AM236" s="26"/>
      <c r="AN236" s="26"/>
      <c r="AO236" s="26"/>
      <c r="AR236" s="212"/>
      <c r="AS236" s="212"/>
    </row>
    <row r="237" spans="1:45" x14ac:dyDescent="0.25">
      <c r="A237" s="182" t="s">
        <v>331</v>
      </c>
      <c r="B237" s="123">
        <v>3121</v>
      </c>
      <c r="D237" s="182" t="s">
        <v>331</v>
      </c>
      <c r="E237" s="123">
        <v>23</v>
      </c>
      <c r="F237" s="123">
        <v>195</v>
      </c>
      <c r="G237" s="123">
        <v>38</v>
      </c>
      <c r="H237" s="123">
        <v>130</v>
      </c>
      <c r="I237" s="123">
        <v>189</v>
      </c>
      <c r="J237" s="123">
        <v>1522</v>
      </c>
      <c r="K237" s="123">
        <v>160</v>
      </c>
      <c r="L237" s="123">
        <v>864</v>
      </c>
      <c r="M237" s="123">
        <v>3121</v>
      </c>
      <c r="N237" s="123"/>
      <c r="O237" s="123"/>
      <c r="P237" s="123"/>
      <c r="Q237" s="123"/>
      <c r="R237" s="123"/>
      <c r="S237" s="123"/>
      <c r="T237" s="123"/>
      <c r="U237" s="184"/>
      <c r="V237" s="184"/>
      <c r="AD237" s="26"/>
      <c r="AE237" s="26"/>
      <c r="AF237" s="26"/>
      <c r="AG237" s="26"/>
      <c r="AH237" s="26"/>
      <c r="AI237" s="26"/>
      <c r="AJ237" s="26"/>
      <c r="AK237" s="26"/>
      <c r="AL237" s="26"/>
      <c r="AM237" s="26"/>
      <c r="AN237" s="26"/>
      <c r="AO237" s="26"/>
      <c r="AR237" s="212"/>
      <c r="AS237" s="212"/>
    </row>
    <row r="238" spans="1:45" x14ac:dyDescent="0.25">
      <c r="A238" s="290" t="s">
        <v>332</v>
      </c>
      <c r="B238" s="123">
        <v>2347</v>
      </c>
      <c r="D238" s="290" t="s">
        <v>332</v>
      </c>
      <c r="E238" s="123">
        <v>67</v>
      </c>
      <c r="F238" s="123">
        <v>267</v>
      </c>
      <c r="G238" s="123">
        <v>24</v>
      </c>
      <c r="H238" s="123">
        <v>171</v>
      </c>
      <c r="I238" s="123">
        <v>138</v>
      </c>
      <c r="J238" s="123">
        <v>1258</v>
      </c>
      <c r="K238" s="123">
        <v>32</v>
      </c>
      <c r="L238" s="123">
        <v>390</v>
      </c>
      <c r="M238" s="123">
        <v>2347</v>
      </c>
      <c r="N238" s="123"/>
      <c r="O238" s="123"/>
      <c r="P238" s="123"/>
      <c r="Q238" s="123"/>
      <c r="R238" s="123"/>
      <c r="S238" s="123"/>
      <c r="T238" s="123"/>
      <c r="U238" s="184"/>
      <c r="V238" s="184"/>
      <c r="AD238" s="26"/>
      <c r="AE238" s="26"/>
      <c r="AF238" s="26"/>
      <c r="AG238" s="26"/>
      <c r="AH238" s="26"/>
      <c r="AI238" s="26"/>
      <c r="AJ238" s="26"/>
      <c r="AK238" s="26"/>
      <c r="AL238" s="26"/>
      <c r="AM238" s="26"/>
      <c r="AN238" s="26"/>
      <c r="AO238" s="26"/>
      <c r="AR238" s="212"/>
      <c r="AS238" s="212"/>
    </row>
    <row r="239" spans="1:45" x14ac:dyDescent="0.25">
      <c r="A239" s="290" t="s">
        <v>333</v>
      </c>
      <c r="B239" s="57">
        <v>2479</v>
      </c>
      <c r="D239" s="290" t="s">
        <v>333</v>
      </c>
      <c r="E239" s="57">
        <v>61</v>
      </c>
      <c r="F239" s="57">
        <v>149</v>
      </c>
      <c r="G239" s="57">
        <v>11</v>
      </c>
      <c r="H239" s="57">
        <v>197</v>
      </c>
      <c r="I239" s="57">
        <v>200</v>
      </c>
      <c r="J239" s="57">
        <v>1372</v>
      </c>
      <c r="K239" s="57">
        <v>48</v>
      </c>
      <c r="L239" s="57">
        <v>441</v>
      </c>
      <c r="M239" s="57">
        <v>2479</v>
      </c>
      <c r="AD239" s="26"/>
      <c r="AE239" s="26"/>
      <c r="AF239" s="26"/>
      <c r="AG239" s="26"/>
      <c r="AH239" s="26"/>
      <c r="AI239" s="26"/>
      <c r="AJ239" s="26"/>
      <c r="AK239" s="26"/>
      <c r="AL239" s="26"/>
      <c r="AM239" s="26"/>
      <c r="AN239" s="26"/>
      <c r="AO239" s="26"/>
      <c r="AR239" s="212"/>
      <c r="AS239" s="212"/>
    </row>
    <row r="240" spans="1:45" x14ac:dyDescent="0.25">
      <c r="A240" s="290" t="s">
        <v>334</v>
      </c>
      <c r="B240" s="57">
        <v>2051</v>
      </c>
      <c r="D240" s="290" t="s">
        <v>334</v>
      </c>
      <c r="E240" s="57">
        <v>21</v>
      </c>
      <c r="F240" s="57">
        <v>189</v>
      </c>
      <c r="G240" s="57">
        <v>5</v>
      </c>
      <c r="H240" s="57">
        <v>88</v>
      </c>
      <c r="I240" s="57">
        <v>125</v>
      </c>
      <c r="J240" s="57">
        <v>1068</v>
      </c>
      <c r="K240" s="57">
        <v>55</v>
      </c>
      <c r="L240" s="57">
        <v>500</v>
      </c>
      <c r="M240" s="57">
        <v>2051</v>
      </c>
    </row>
    <row r="241" spans="1:21" x14ac:dyDescent="0.25">
      <c r="A241" s="290" t="s">
        <v>335</v>
      </c>
      <c r="B241" s="57">
        <v>3187</v>
      </c>
      <c r="D241" s="290" t="s">
        <v>335</v>
      </c>
      <c r="E241" s="57">
        <v>67</v>
      </c>
      <c r="F241" s="57">
        <v>284</v>
      </c>
      <c r="G241" s="57">
        <v>25</v>
      </c>
      <c r="H241" s="57">
        <v>201</v>
      </c>
      <c r="I241" s="57">
        <v>203</v>
      </c>
      <c r="J241" s="57">
        <v>1367</v>
      </c>
      <c r="K241" s="57">
        <v>124</v>
      </c>
      <c r="L241" s="57">
        <v>916</v>
      </c>
      <c r="M241" s="57">
        <v>3187</v>
      </c>
    </row>
    <row r="242" spans="1:21" x14ac:dyDescent="0.25">
      <c r="A242" s="293" t="s">
        <v>336</v>
      </c>
      <c r="B242" s="57">
        <v>38</v>
      </c>
      <c r="D242" s="293" t="s">
        <v>336</v>
      </c>
      <c r="E242" s="57"/>
      <c r="F242" s="57">
        <v>2</v>
      </c>
      <c r="G242" s="57">
        <v>1</v>
      </c>
      <c r="H242" s="57">
        <v>4</v>
      </c>
      <c r="I242" s="57"/>
      <c r="J242" s="57">
        <v>25</v>
      </c>
      <c r="K242" s="57"/>
      <c r="L242" s="57">
        <v>6</v>
      </c>
      <c r="M242" s="57">
        <v>38</v>
      </c>
    </row>
    <row r="243" spans="1:21" x14ac:dyDescent="0.25">
      <c r="A243" s="196" t="s">
        <v>337</v>
      </c>
      <c r="B243" s="57">
        <v>48195</v>
      </c>
      <c r="D243" t="s">
        <v>337</v>
      </c>
      <c r="E243" s="295">
        <v>640</v>
      </c>
      <c r="F243" s="57">
        <v>4205</v>
      </c>
      <c r="G243" s="57">
        <v>465</v>
      </c>
      <c r="H243" s="57">
        <v>2980</v>
      </c>
      <c r="I243" s="57">
        <v>3005</v>
      </c>
      <c r="J243" s="57">
        <v>24674</v>
      </c>
      <c r="K243" s="57">
        <v>1341</v>
      </c>
      <c r="L243" s="57">
        <v>10885</v>
      </c>
      <c r="M243" s="57">
        <v>48195</v>
      </c>
    </row>
    <row r="244" spans="1:21" x14ac:dyDescent="0.25">
      <c r="A244" s="211"/>
    </row>
    <row r="245" spans="1:21" x14ac:dyDescent="0.25">
      <c r="A245" s="211"/>
      <c r="B245" s="182"/>
      <c r="D245" s="182"/>
    </row>
    <row r="246" spans="1:21" x14ac:dyDescent="0.25">
      <c r="A246" s="182"/>
      <c r="B246" s="209"/>
      <c r="D246" s="182"/>
      <c r="E246" s="209"/>
      <c r="G246" s="209"/>
      <c r="I246" s="209"/>
      <c r="K246" s="209"/>
      <c r="M246" s="209"/>
      <c r="O246" s="209"/>
      <c r="Q246" s="209"/>
      <c r="S246" s="209"/>
      <c r="U246" s="209"/>
    </row>
    <row r="247" spans="1:21" x14ac:dyDescent="0.25">
      <c r="A247" s="182"/>
      <c r="B247" s="209"/>
      <c r="D247" s="182"/>
      <c r="E247" s="209"/>
      <c r="G247" s="209"/>
      <c r="I247" s="209"/>
      <c r="K247" s="209"/>
      <c r="M247" s="209"/>
      <c r="O247" s="209"/>
      <c r="Q247" s="209"/>
      <c r="S247" s="209"/>
      <c r="U247" s="209"/>
    </row>
    <row r="248" spans="1:21" x14ac:dyDescent="0.25">
      <c r="B248" s="209"/>
      <c r="D248" s="182"/>
      <c r="E248" s="209"/>
      <c r="G248" s="209"/>
      <c r="I248" s="209"/>
      <c r="K248" s="209"/>
      <c r="M248" s="209"/>
      <c r="O248" s="209"/>
      <c r="Q248" s="209"/>
      <c r="S248" s="209"/>
      <c r="U248" s="209"/>
    </row>
    <row r="249" spans="1:21" x14ac:dyDescent="0.25">
      <c r="A249" s="358">
        <v>44531</v>
      </c>
      <c r="B249" s="209"/>
      <c r="D249" s="182"/>
      <c r="E249" s="209"/>
      <c r="G249" s="209"/>
      <c r="I249" s="209"/>
      <c r="K249" s="209"/>
      <c r="M249" s="209"/>
      <c r="O249" s="209"/>
      <c r="Q249" s="209"/>
      <c r="S249" s="209"/>
      <c r="U249" s="209"/>
    </row>
    <row r="250" spans="1:21" x14ac:dyDescent="0.25">
      <c r="A250" s="182" t="s">
        <v>314</v>
      </c>
      <c r="B250" s="209" t="s">
        <v>453</v>
      </c>
      <c r="D250" s="182"/>
      <c r="E250" s="209"/>
      <c r="G250" s="209"/>
      <c r="I250" s="209"/>
      <c r="K250" s="209"/>
      <c r="M250" s="209"/>
      <c r="O250" s="209"/>
      <c r="Q250" s="209"/>
      <c r="S250" s="209"/>
      <c r="U250" s="209"/>
    </row>
    <row r="251" spans="1:21" x14ac:dyDescent="0.25">
      <c r="A251" s="231"/>
      <c r="B251" s="209"/>
      <c r="D251" s="182" t="s">
        <v>178</v>
      </c>
      <c r="E251" s="209" t="s">
        <v>316</v>
      </c>
      <c r="G251" s="209"/>
      <c r="I251" s="209"/>
      <c r="K251" s="209"/>
      <c r="M251" s="209"/>
      <c r="O251" s="209"/>
      <c r="Q251" s="209"/>
      <c r="S251" s="209"/>
      <c r="U251" s="209"/>
    </row>
    <row r="252" spans="1:21" x14ac:dyDescent="0.25">
      <c r="A252" s="182" t="s">
        <v>317</v>
      </c>
      <c r="B252" s="209" t="s">
        <v>178</v>
      </c>
      <c r="D252" s="182" t="s">
        <v>317</v>
      </c>
      <c r="E252" s="209" t="s">
        <v>307</v>
      </c>
      <c r="F252" t="s">
        <v>303</v>
      </c>
      <c r="G252" s="209" t="s">
        <v>309</v>
      </c>
      <c r="H252" t="s">
        <v>304</v>
      </c>
      <c r="I252" s="209" t="s">
        <v>311</v>
      </c>
      <c r="J252" t="s">
        <v>305</v>
      </c>
      <c r="K252" s="209" t="s">
        <v>313</v>
      </c>
      <c r="L252" t="s">
        <v>306</v>
      </c>
      <c r="M252" s="209" t="s">
        <v>337</v>
      </c>
      <c r="O252" s="209"/>
      <c r="Q252" s="209"/>
      <c r="S252" s="209"/>
      <c r="U252" s="209"/>
    </row>
    <row r="253" spans="1:21" x14ac:dyDescent="0.25">
      <c r="A253" s="182" t="s">
        <v>318</v>
      </c>
      <c r="B253" s="209">
        <v>3120</v>
      </c>
      <c r="D253" s="182" t="s">
        <v>318</v>
      </c>
      <c r="E253" s="209">
        <v>12</v>
      </c>
      <c r="F253">
        <v>352</v>
      </c>
      <c r="G253" s="209">
        <v>88</v>
      </c>
      <c r="H253">
        <v>150</v>
      </c>
      <c r="I253" s="209">
        <v>134</v>
      </c>
      <c r="J253">
        <v>1643</v>
      </c>
      <c r="K253" s="209">
        <v>140</v>
      </c>
      <c r="L253">
        <v>601</v>
      </c>
      <c r="M253" s="209">
        <v>3120</v>
      </c>
      <c r="O253" s="209"/>
      <c r="Q253" s="209"/>
      <c r="S253" s="209"/>
      <c r="U253" s="209"/>
    </row>
    <row r="254" spans="1:21" x14ac:dyDescent="0.25">
      <c r="A254" s="182" t="s">
        <v>319</v>
      </c>
      <c r="B254" s="209">
        <v>2546</v>
      </c>
      <c r="D254" s="182" t="s">
        <v>319</v>
      </c>
      <c r="E254" s="209">
        <v>10</v>
      </c>
      <c r="F254">
        <v>287</v>
      </c>
      <c r="G254" s="209">
        <v>21</v>
      </c>
      <c r="H254">
        <v>168</v>
      </c>
      <c r="I254" s="209">
        <v>78</v>
      </c>
      <c r="J254">
        <v>1565</v>
      </c>
      <c r="K254" s="209">
        <v>104</v>
      </c>
      <c r="L254">
        <v>313</v>
      </c>
      <c r="M254" s="209">
        <v>2546</v>
      </c>
      <c r="O254" s="209"/>
      <c r="Q254" s="209"/>
      <c r="S254" s="209"/>
      <c r="U254" s="209"/>
    </row>
    <row r="255" spans="1:21" x14ac:dyDescent="0.25">
      <c r="A255" s="182" t="s">
        <v>320</v>
      </c>
      <c r="B255" s="209">
        <v>3171</v>
      </c>
      <c r="D255" s="182" t="s">
        <v>320</v>
      </c>
      <c r="E255" s="209">
        <v>15</v>
      </c>
      <c r="F255">
        <v>230</v>
      </c>
      <c r="G255" s="209">
        <v>8</v>
      </c>
      <c r="H255">
        <v>221</v>
      </c>
      <c r="I255" s="209">
        <v>241</v>
      </c>
      <c r="J255">
        <v>1826</v>
      </c>
      <c r="K255" s="209">
        <v>31</v>
      </c>
      <c r="L255">
        <v>599</v>
      </c>
      <c r="M255" s="209">
        <v>3171</v>
      </c>
      <c r="O255" s="209"/>
      <c r="Q255" s="209"/>
      <c r="S255" s="209"/>
      <c r="U255" s="209"/>
    </row>
    <row r="256" spans="1:21" x14ac:dyDescent="0.25">
      <c r="A256" s="182" t="s">
        <v>321</v>
      </c>
      <c r="B256" s="209">
        <v>2472</v>
      </c>
      <c r="D256" s="182" t="s">
        <v>321</v>
      </c>
      <c r="E256" s="209">
        <v>32</v>
      </c>
      <c r="F256">
        <v>180</v>
      </c>
      <c r="G256" s="209">
        <v>20</v>
      </c>
      <c r="H256">
        <v>273</v>
      </c>
      <c r="I256" s="209">
        <v>174</v>
      </c>
      <c r="J256">
        <v>1075</v>
      </c>
      <c r="K256" s="209">
        <v>78</v>
      </c>
      <c r="L256">
        <v>640</v>
      </c>
      <c r="M256" s="209">
        <v>2472</v>
      </c>
      <c r="O256" s="209"/>
      <c r="Q256" s="209"/>
      <c r="S256" s="209"/>
      <c r="U256" s="209"/>
    </row>
    <row r="257" spans="1:21" x14ac:dyDescent="0.25">
      <c r="A257" s="182" t="s">
        <v>322</v>
      </c>
      <c r="B257" s="209">
        <v>2702</v>
      </c>
      <c r="D257" s="182" t="s">
        <v>322</v>
      </c>
      <c r="E257" s="209">
        <v>25</v>
      </c>
      <c r="F257">
        <v>209</v>
      </c>
      <c r="G257" s="209">
        <v>16</v>
      </c>
      <c r="H257">
        <v>174</v>
      </c>
      <c r="I257" s="209">
        <v>216</v>
      </c>
      <c r="J257">
        <v>1239</v>
      </c>
      <c r="K257" s="209">
        <v>66</v>
      </c>
      <c r="L257">
        <v>757</v>
      </c>
      <c r="M257" s="209">
        <v>2702</v>
      </c>
      <c r="O257" s="209"/>
      <c r="Q257" s="209"/>
      <c r="S257" s="209"/>
      <c r="U257" s="209"/>
    </row>
    <row r="258" spans="1:21" x14ac:dyDescent="0.25">
      <c r="A258" s="182" t="s">
        <v>323</v>
      </c>
      <c r="B258" s="209">
        <v>2756</v>
      </c>
      <c r="D258" s="182" t="s">
        <v>323</v>
      </c>
      <c r="E258" s="209">
        <v>44</v>
      </c>
      <c r="F258">
        <v>207</v>
      </c>
      <c r="G258" s="209">
        <v>50</v>
      </c>
      <c r="H258">
        <v>220</v>
      </c>
      <c r="I258" s="209">
        <v>130</v>
      </c>
      <c r="J258">
        <v>1231</v>
      </c>
      <c r="K258" s="209">
        <v>130</v>
      </c>
      <c r="L258">
        <v>744</v>
      </c>
      <c r="M258" s="209">
        <v>2756</v>
      </c>
      <c r="O258" s="209"/>
      <c r="Q258" s="209"/>
      <c r="S258" s="209"/>
      <c r="U258" s="209"/>
    </row>
    <row r="259" spans="1:21" x14ac:dyDescent="0.25">
      <c r="A259" s="182" t="s">
        <v>324</v>
      </c>
      <c r="B259" s="209">
        <v>2784</v>
      </c>
      <c r="D259" s="182" t="s">
        <v>324</v>
      </c>
      <c r="E259" s="209">
        <v>42</v>
      </c>
      <c r="F259">
        <v>211</v>
      </c>
      <c r="G259" s="209">
        <v>15</v>
      </c>
      <c r="H259">
        <v>115</v>
      </c>
      <c r="I259" s="209">
        <v>204</v>
      </c>
      <c r="J259">
        <v>1426</v>
      </c>
      <c r="K259" s="209">
        <v>37</v>
      </c>
      <c r="L259">
        <v>734</v>
      </c>
      <c r="M259" s="209">
        <v>2784</v>
      </c>
      <c r="O259" s="209"/>
      <c r="Q259" s="209"/>
      <c r="S259" s="209"/>
      <c r="U259" s="209"/>
    </row>
    <row r="260" spans="1:21" x14ac:dyDescent="0.25">
      <c r="A260" s="182" t="s">
        <v>325</v>
      </c>
      <c r="B260" s="209">
        <v>2820</v>
      </c>
      <c r="D260" s="182" t="s">
        <v>325</v>
      </c>
      <c r="E260" s="209">
        <v>23</v>
      </c>
      <c r="F260">
        <v>249</v>
      </c>
      <c r="G260" s="209">
        <v>41</v>
      </c>
      <c r="H260">
        <v>216</v>
      </c>
      <c r="I260" s="209">
        <v>206</v>
      </c>
      <c r="J260">
        <v>1414</v>
      </c>
      <c r="K260" s="209">
        <v>61</v>
      </c>
      <c r="L260">
        <v>610</v>
      </c>
      <c r="M260" s="209">
        <v>2820</v>
      </c>
      <c r="O260" s="209"/>
      <c r="Q260" s="209"/>
      <c r="S260" s="209"/>
      <c r="U260" s="209"/>
    </row>
    <row r="261" spans="1:21" x14ac:dyDescent="0.25">
      <c r="A261" s="182" t="s">
        <v>326</v>
      </c>
      <c r="B261" s="209">
        <v>2527</v>
      </c>
      <c r="D261" s="182" t="s">
        <v>326</v>
      </c>
      <c r="E261" s="209">
        <v>67</v>
      </c>
      <c r="F261">
        <v>269</v>
      </c>
      <c r="G261" s="209">
        <v>15</v>
      </c>
      <c r="H261">
        <v>180</v>
      </c>
      <c r="I261" s="209">
        <v>187</v>
      </c>
      <c r="J261">
        <v>1262</v>
      </c>
      <c r="K261" s="209">
        <v>57</v>
      </c>
      <c r="L261">
        <v>490</v>
      </c>
      <c r="M261" s="209">
        <v>2527</v>
      </c>
      <c r="O261" s="209"/>
      <c r="Q261" s="209"/>
      <c r="S261" s="209"/>
      <c r="U261" s="209"/>
    </row>
    <row r="262" spans="1:21" x14ac:dyDescent="0.25">
      <c r="A262" s="182" t="s">
        <v>327</v>
      </c>
      <c r="B262" s="209">
        <v>2967</v>
      </c>
      <c r="D262" s="182" t="s">
        <v>327</v>
      </c>
      <c r="E262" s="209">
        <v>37</v>
      </c>
      <c r="F262">
        <v>253</v>
      </c>
      <c r="G262" s="209">
        <v>43</v>
      </c>
      <c r="H262">
        <v>98</v>
      </c>
      <c r="I262" s="209">
        <v>150</v>
      </c>
      <c r="J262">
        <v>1527</v>
      </c>
      <c r="K262" s="209">
        <v>48</v>
      </c>
      <c r="L262">
        <v>811</v>
      </c>
      <c r="M262" s="209">
        <v>2967</v>
      </c>
      <c r="O262" s="209"/>
      <c r="Q262" s="209"/>
      <c r="S262" s="209"/>
      <c r="U262" s="209"/>
    </row>
    <row r="263" spans="1:21" x14ac:dyDescent="0.25">
      <c r="A263" s="182" t="s">
        <v>328</v>
      </c>
      <c r="B263" s="209">
        <v>2662</v>
      </c>
      <c r="D263" s="182" t="s">
        <v>328</v>
      </c>
      <c r="E263" s="209">
        <v>23</v>
      </c>
      <c r="F263">
        <v>243</v>
      </c>
      <c r="G263" s="209">
        <v>15</v>
      </c>
      <c r="H263">
        <v>208</v>
      </c>
      <c r="I263" s="209">
        <v>168</v>
      </c>
      <c r="J263">
        <v>1337</v>
      </c>
      <c r="K263" s="209">
        <v>100</v>
      </c>
      <c r="L263">
        <v>568</v>
      </c>
      <c r="M263" s="209">
        <v>2662</v>
      </c>
      <c r="O263" s="209"/>
      <c r="Q263" s="209"/>
      <c r="S263" s="209"/>
      <c r="U263" s="209"/>
    </row>
    <row r="264" spans="1:21" x14ac:dyDescent="0.25">
      <c r="A264" s="182" t="s">
        <v>329</v>
      </c>
      <c r="B264" s="209">
        <v>2561</v>
      </c>
      <c r="D264" s="182" t="s">
        <v>329</v>
      </c>
      <c r="E264" s="209">
        <v>64</v>
      </c>
      <c r="F264">
        <v>259</v>
      </c>
      <c r="G264" s="209">
        <v>21</v>
      </c>
      <c r="H264">
        <v>143</v>
      </c>
      <c r="I264" s="209">
        <v>141</v>
      </c>
      <c r="J264">
        <v>1232</v>
      </c>
      <c r="K264" s="209">
        <v>48</v>
      </c>
      <c r="L264">
        <v>653</v>
      </c>
      <c r="M264" s="209">
        <v>2561</v>
      </c>
      <c r="O264" s="209"/>
      <c r="Q264" s="209"/>
      <c r="S264" s="209"/>
      <c r="U264" s="209"/>
    </row>
    <row r="265" spans="1:21" x14ac:dyDescent="0.25">
      <c r="A265" s="290" t="s">
        <v>330</v>
      </c>
      <c r="B265" s="209">
        <v>2455</v>
      </c>
      <c r="D265" s="290" t="s">
        <v>330</v>
      </c>
      <c r="E265" s="209">
        <v>27</v>
      </c>
      <c r="F265">
        <v>272</v>
      </c>
      <c r="G265" s="209">
        <v>7</v>
      </c>
      <c r="H265">
        <v>58</v>
      </c>
      <c r="I265" s="209">
        <v>148</v>
      </c>
      <c r="J265">
        <v>1540</v>
      </c>
      <c r="K265" s="209">
        <v>42</v>
      </c>
      <c r="L265">
        <v>361</v>
      </c>
      <c r="M265" s="209">
        <v>2455</v>
      </c>
      <c r="O265" s="209"/>
      <c r="Q265" s="209"/>
      <c r="S265" s="209"/>
      <c r="U265" s="209"/>
    </row>
    <row r="266" spans="1:21" x14ac:dyDescent="0.25">
      <c r="A266" s="290" t="s">
        <v>331</v>
      </c>
      <c r="B266" s="209">
        <v>3160</v>
      </c>
      <c r="D266" s="290" t="s">
        <v>331</v>
      </c>
      <c r="E266" s="209">
        <v>24</v>
      </c>
      <c r="F266" s="209">
        <v>214</v>
      </c>
      <c r="G266" s="209">
        <v>38</v>
      </c>
      <c r="H266" s="209">
        <v>130</v>
      </c>
      <c r="I266" s="209">
        <v>191</v>
      </c>
      <c r="J266" s="209">
        <v>1531</v>
      </c>
      <c r="K266" s="209">
        <v>159</v>
      </c>
      <c r="L266" s="209">
        <v>873</v>
      </c>
      <c r="M266" s="209">
        <v>3160</v>
      </c>
    </row>
    <row r="267" spans="1:21" x14ac:dyDescent="0.25">
      <c r="A267" s="290" t="s">
        <v>332</v>
      </c>
      <c r="B267" s="209">
        <v>2403</v>
      </c>
      <c r="D267" s="290" t="s">
        <v>332</v>
      </c>
      <c r="E267" s="209">
        <v>68</v>
      </c>
      <c r="F267" s="209">
        <v>276</v>
      </c>
      <c r="G267" s="209">
        <v>22</v>
      </c>
      <c r="H267" s="209">
        <v>175</v>
      </c>
      <c r="I267" s="209">
        <v>140</v>
      </c>
      <c r="J267" s="209">
        <v>1277</v>
      </c>
      <c r="K267" s="209">
        <v>33</v>
      </c>
      <c r="L267" s="209">
        <v>412</v>
      </c>
      <c r="M267" s="209">
        <v>2403</v>
      </c>
    </row>
    <row r="268" spans="1:21" x14ac:dyDescent="0.25">
      <c r="A268" s="290" t="s">
        <v>333</v>
      </c>
      <c r="B268" s="209">
        <v>2517</v>
      </c>
      <c r="D268" s="290" t="s">
        <v>333</v>
      </c>
      <c r="E268" s="57">
        <v>63</v>
      </c>
      <c r="F268" s="57">
        <v>154</v>
      </c>
      <c r="G268" s="57">
        <v>10</v>
      </c>
      <c r="H268" s="57">
        <v>194</v>
      </c>
      <c r="I268" s="57">
        <v>204</v>
      </c>
      <c r="J268" s="57">
        <v>1394</v>
      </c>
      <c r="K268" s="57">
        <v>47</v>
      </c>
      <c r="L268" s="57">
        <v>451</v>
      </c>
      <c r="M268" s="57">
        <v>2517</v>
      </c>
    </row>
    <row r="269" spans="1:21" ht="14.25" customHeight="1" x14ac:dyDescent="0.25">
      <c r="A269" s="290" t="s">
        <v>334</v>
      </c>
      <c r="B269" s="57">
        <v>2242</v>
      </c>
      <c r="D269" s="290" t="s">
        <v>334</v>
      </c>
      <c r="E269" s="57">
        <v>21</v>
      </c>
      <c r="F269" s="57">
        <v>198</v>
      </c>
      <c r="G269" s="57">
        <v>5</v>
      </c>
      <c r="H269" s="57">
        <v>89</v>
      </c>
      <c r="I269" s="57">
        <v>131</v>
      </c>
      <c r="J269" s="57">
        <v>1223</v>
      </c>
      <c r="K269" s="57">
        <v>56</v>
      </c>
      <c r="L269" s="57">
        <v>519</v>
      </c>
      <c r="M269" s="57">
        <v>2242</v>
      </c>
    </row>
    <row r="270" spans="1:21" ht="14.25" customHeight="1" x14ac:dyDescent="0.25">
      <c r="A270" s="290" t="s">
        <v>335</v>
      </c>
      <c r="B270" s="57">
        <v>3239</v>
      </c>
      <c r="D270" s="290" t="s">
        <v>335</v>
      </c>
      <c r="E270" s="57">
        <v>67</v>
      </c>
      <c r="F270" s="57">
        <v>289</v>
      </c>
      <c r="G270" s="57">
        <v>26</v>
      </c>
      <c r="H270" s="57">
        <v>211</v>
      </c>
      <c r="I270" s="57">
        <v>210</v>
      </c>
      <c r="J270" s="57">
        <v>1375</v>
      </c>
      <c r="K270" s="57">
        <v>123</v>
      </c>
      <c r="L270" s="57">
        <v>938</v>
      </c>
      <c r="M270" s="57">
        <v>3239</v>
      </c>
    </row>
    <row r="271" spans="1:21" x14ac:dyDescent="0.25">
      <c r="A271" s="293" t="s">
        <v>336</v>
      </c>
      <c r="B271" s="57">
        <v>5487</v>
      </c>
      <c r="D271" s="294" t="s">
        <v>336</v>
      </c>
      <c r="E271" s="57">
        <v>87</v>
      </c>
      <c r="F271" s="57">
        <v>227</v>
      </c>
      <c r="G271" s="57">
        <v>94</v>
      </c>
      <c r="H271" s="57">
        <v>462</v>
      </c>
      <c r="I271" s="57">
        <v>328</v>
      </c>
      <c r="J271" s="57">
        <v>3524</v>
      </c>
      <c r="K271" s="57">
        <v>168</v>
      </c>
      <c r="L271" s="57">
        <v>597</v>
      </c>
      <c r="M271" s="57">
        <v>5487</v>
      </c>
    </row>
    <row r="272" spans="1:21" x14ac:dyDescent="0.25">
      <c r="A272" t="s">
        <v>337</v>
      </c>
      <c r="B272" s="57">
        <v>54591</v>
      </c>
      <c r="D272" t="s">
        <v>337</v>
      </c>
      <c r="E272" s="57">
        <v>751</v>
      </c>
      <c r="F272" s="57">
        <v>4579</v>
      </c>
      <c r="G272" s="57">
        <v>555</v>
      </c>
      <c r="H272" s="57">
        <v>3485</v>
      </c>
      <c r="I272" s="57">
        <v>3381</v>
      </c>
      <c r="J272" s="57">
        <v>28641</v>
      </c>
      <c r="K272" s="57">
        <v>1528</v>
      </c>
      <c r="L272" s="57">
        <v>11671</v>
      </c>
      <c r="M272" s="57">
        <v>54591</v>
      </c>
    </row>
    <row r="273" spans="1:21" x14ac:dyDescent="0.25">
      <c r="A273" s="213"/>
    </row>
    <row r="274" spans="1:21" x14ac:dyDescent="0.25">
      <c r="A274" s="211"/>
    </row>
    <row r="275" spans="1:21" x14ac:dyDescent="0.25">
      <c r="A275" s="182"/>
      <c r="B275" s="209"/>
      <c r="D275" s="182"/>
      <c r="E275" s="209"/>
      <c r="G275" s="209"/>
      <c r="I275" s="209"/>
      <c r="K275" s="209"/>
      <c r="M275" s="209"/>
      <c r="O275" s="209"/>
      <c r="Q275" s="209"/>
      <c r="S275" s="209"/>
      <c r="U275" s="209"/>
    </row>
    <row r="276" spans="1:21" x14ac:dyDescent="0.25">
      <c r="A276" s="182"/>
      <c r="B276" s="209"/>
      <c r="D276" s="182"/>
      <c r="E276" s="209"/>
      <c r="G276" s="209"/>
      <c r="I276" s="209"/>
      <c r="K276" s="209"/>
      <c r="M276" s="209"/>
      <c r="O276" s="209"/>
      <c r="Q276" s="209"/>
      <c r="S276" s="209"/>
      <c r="U276" s="209"/>
    </row>
    <row r="277" spans="1:21" x14ac:dyDescent="0.25">
      <c r="A277" s="358">
        <v>44562</v>
      </c>
      <c r="B277" s="209"/>
      <c r="D277" s="182"/>
      <c r="E277" s="209"/>
      <c r="G277" s="209"/>
      <c r="I277" s="209"/>
      <c r="K277" s="209"/>
      <c r="M277" s="209"/>
      <c r="O277" s="209"/>
      <c r="Q277" s="209"/>
      <c r="S277" s="209"/>
      <c r="U277" s="209"/>
    </row>
    <row r="278" spans="1:21" x14ac:dyDescent="0.25">
      <c r="A278" s="182" t="s">
        <v>314</v>
      </c>
      <c r="B278" s="209" t="s">
        <v>453</v>
      </c>
      <c r="D278" s="182"/>
      <c r="E278" s="209"/>
      <c r="G278" s="209"/>
      <c r="I278" s="209"/>
      <c r="K278" s="209"/>
      <c r="M278" s="209"/>
      <c r="O278" s="209"/>
      <c r="Q278" s="209"/>
      <c r="S278" s="209"/>
      <c r="U278" s="209"/>
    </row>
    <row r="279" spans="1:21" x14ac:dyDescent="0.25">
      <c r="A279" s="182"/>
      <c r="B279" s="209"/>
      <c r="D279" s="182" t="s">
        <v>178</v>
      </c>
      <c r="E279" s="209" t="s">
        <v>316</v>
      </c>
      <c r="G279" s="209"/>
      <c r="I279" s="209"/>
      <c r="K279" s="209"/>
      <c r="M279" s="209"/>
      <c r="O279" s="209"/>
      <c r="Q279" s="209"/>
      <c r="S279" s="209"/>
      <c r="U279" s="209"/>
    </row>
    <row r="280" spans="1:21" x14ac:dyDescent="0.25">
      <c r="A280" s="182" t="s">
        <v>317</v>
      </c>
      <c r="B280" s="209" t="s">
        <v>178</v>
      </c>
      <c r="D280" s="182" t="s">
        <v>317</v>
      </c>
      <c r="E280" s="209" t="s">
        <v>307</v>
      </c>
      <c r="F280" t="s">
        <v>303</v>
      </c>
      <c r="G280" s="209" t="s">
        <v>309</v>
      </c>
      <c r="H280" t="s">
        <v>304</v>
      </c>
      <c r="I280" s="209" t="s">
        <v>311</v>
      </c>
      <c r="J280" t="s">
        <v>305</v>
      </c>
      <c r="K280" s="209" t="s">
        <v>313</v>
      </c>
      <c r="L280" t="s">
        <v>306</v>
      </c>
      <c r="M280" s="209" t="s">
        <v>337</v>
      </c>
      <c r="O280" s="209"/>
      <c r="Q280" s="209"/>
      <c r="S280" s="209"/>
      <c r="U280" s="209"/>
    </row>
    <row r="281" spans="1:21" x14ac:dyDescent="0.25">
      <c r="A281" s="182" t="s">
        <v>318</v>
      </c>
      <c r="B281" s="209">
        <v>3166</v>
      </c>
      <c r="D281" s="182" t="s">
        <v>318</v>
      </c>
      <c r="E281" s="209">
        <v>12</v>
      </c>
      <c r="F281">
        <v>351</v>
      </c>
      <c r="G281" s="209">
        <v>91</v>
      </c>
      <c r="H281">
        <v>157</v>
      </c>
      <c r="I281" s="209">
        <v>136</v>
      </c>
      <c r="J281">
        <v>1663</v>
      </c>
      <c r="K281" s="209">
        <v>141</v>
      </c>
      <c r="L281">
        <v>615</v>
      </c>
      <c r="M281" s="209">
        <v>3166</v>
      </c>
      <c r="O281" s="209"/>
      <c r="Q281" s="209"/>
      <c r="S281" s="209"/>
      <c r="U281" s="209"/>
    </row>
    <row r="282" spans="1:21" x14ac:dyDescent="0.25">
      <c r="A282" s="182" t="s">
        <v>319</v>
      </c>
      <c r="B282" s="209">
        <v>2586</v>
      </c>
      <c r="D282" s="182" t="s">
        <v>319</v>
      </c>
      <c r="E282" s="209">
        <v>10</v>
      </c>
      <c r="F282">
        <v>287</v>
      </c>
      <c r="G282" s="209">
        <v>26</v>
      </c>
      <c r="H282">
        <v>173</v>
      </c>
      <c r="I282" s="209">
        <v>78</v>
      </c>
      <c r="J282">
        <v>1581</v>
      </c>
      <c r="K282" s="209">
        <v>112</v>
      </c>
      <c r="L282">
        <v>319</v>
      </c>
      <c r="M282" s="209">
        <v>2586</v>
      </c>
      <c r="O282" s="209"/>
      <c r="Q282" s="209"/>
      <c r="S282" s="209"/>
      <c r="U282" s="209"/>
    </row>
    <row r="283" spans="1:21" x14ac:dyDescent="0.25">
      <c r="A283" s="182" t="s">
        <v>320</v>
      </c>
      <c r="B283" s="209">
        <v>3214</v>
      </c>
      <c r="D283" s="182" t="s">
        <v>320</v>
      </c>
      <c r="E283" s="209">
        <v>15</v>
      </c>
      <c r="F283">
        <v>235</v>
      </c>
      <c r="G283" s="209">
        <v>8</v>
      </c>
      <c r="H283">
        <v>218</v>
      </c>
      <c r="I283" s="209">
        <v>246</v>
      </c>
      <c r="J283">
        <v>1852</v>
      </c>
      <c r="K283" s="209">
        <v>32</v>
      </c>
      <c r="L283">
        <v>608</v>
      </c>
      <c r="M283" s="209">
        <v>3214</v>
      </c>
      <c r="O283" s="209"/>
      <c r="Q283" s="209"/>
      <c r="S283" s="209"/>
      <c r="U283" s="209"/>
    </row>
    <row r="284" spans="1:21" x14ac:dyDescent="0.25">
      <c r="A284" s="182" t="s">
        <v>321</v>
      </c>
      <c r="B284" s="209">
        <v>2527</v>
      </c>
      <c r="D284" s="182" t="s">
        <v>321</v>
      </c>
      <c r="E284" s="209">
        <v>34</v>
      </c>
      <c r="F284">
        <v>184</v>
      </c>
      <c r="G284" s="209">
        <v>20</v>
      </c>
      <c r="H284">
        <v>277</v>
      </c>
      <c r="I284" s="209">
        <v>179</v>
      </c>
      <c r="J284">
        <v>1099</v>
      </c>
      <c r="K284" s="209">
        <v>83</v>
      </c>
      <c r="L284">
        <v>651</v>
      </c>
      <c r="M284" s="209">
        <v>2527</v>
      </c>
      <c r="O284" s="209"/>
      <c r="Q284" s="209"/>
      <c r="S284" s="209"/>
      <c r="U284" s="209"/>
    </row>
    <row r="285" spans="1:21" x14ac:dyDescent="0.25">
      <c r="A285" s="182" t="s">
        <v>322</v>
      </c>
      <c r="B285" s="209">
        <v>2746</v>
      </c>
      <c r="D285" s="182" t="s">
        <v>322</v>
      </c>
      <c r="E285" s="209">
        <v>26</v>
      </c>
      <c r="F285">
        <v>211</v>
      </c>
      <c r="G285" s="209">
        <v>16</v>
      </c>
      <c r="H285">
        <v>176</v>
      </c>
      <c r="I285" s="209">
        <v>219</v>
      </c>
      <c r="J285">
        <v>1263</v>
      </c>
      <c r="K285" s="209">
        <v>69</v>
      </c>
      <c r="L285">
        <v>766</v>
      </c>
      <c r="M285" s="209">
        <v>2746</v>
      </c>
      <c r="O285" s="209"/>
      <c r="Q285" s="209"/>
      <c r="S285" s="209"/>
      <c r="U285" s="209"/>
    </row>
    <row r="286" spans="1:21" x14ac:dyDescent="0.25">
      <c r="A286" s="182" t="s">
        <v>323</v>
      </c>
      <c r="B286" s="209">
        <v>2782</v>
      </c>
      <c r="D286" s="182" t="s">
        <v>323</v>
      </c>
      <c r="E286" s="209">
        <v>44</v>
      </c>
      <c r="F286">
        <v>203</v>
      </c>
      <c r="G286" s="209">
        <v>50</v>
      </c>
      <c r="H286">
        <v>226</v>
      </c>
      <c r="I286" s="209">
        <v>133</v>
      </c>
      <c r="J286">
        <v>1243</v>
      </c>
      <c r="K286" s="209">
        <v>130</v>
      </c>
      <c r="L286">
        <v>753</v>
      </c>
      <c r="M286" s="209">
        <v>2782</v>
      </c>
      <c r="O286" s="209"/>
      <c r="Q286" s="209"/>
      <c r="S286" s="209"/>
      <c r="U286" s="209"/>
    </row>
    <row r="287" spans="1:21" x14ac:dyDescent="0.25">
      <c r="A287" s="182" t="s">
        <v>324</v>
      </c>
      <c r="B287" s="209">
        <v>2820</v>
      </c>
      <c r="D287" s="182" t="s">
        <v>324</v>
      </c>
      <c r="E287" s="209">
        <v>44</v>
      </c>
      <c r="F287">
        <v>211</v>
      </c>
      <c r="G287" s="209">
        <v>15</v>
      </c>
      <c r="H287">
        <v>117</v>
      </c>
      <c r="I287" s="209">
        <v>209</v>
      </c>
      <c r="J287">
        <v>1443</v>
      </c>
      <c r="K287" s="209">
        <v>37</v>
      </c>
      <c r="L287">
        <v>744</v>
      </c>
      <c r="M287" s="209">
        <v>2820</v>
      </c>
      <c r="O287" s="209"/>
      <c r="Q287" s="209"/>
      <c r="S287" s="209"/>
      <c r="U287" s="209"/>
    </row>
    <row r="288" spans="1:21" x14ac:dyDescent="0.25">
      <c r="A288" s="182" t="s">
        <v>325</v>
      </c>
      <c r="B288" s="209">
        <v>2857</v>
      </c>
      <c r="D288" s="182" t="s">
        <v>325</v>
      </c>
      <c r="E288" s="209">
        <v>23</v>
      </c>
      <c r="F288">
        <v>251</v>
      </c>
      <c r="G288" s="209">
        <v>42</v>
      </c>
      <c r="H288">
        <v>219</v>
      </c>
      <c r="I288" s="209">
        <v>205</v>
      </c>
      <c r="J288">
        <v>1427</v>
      </c>
      <c r="K288" s="209">
        <v>60</v>
      </c>
      <c r="L288">
        <v>630</v>
      </c>
      <c r="M288" s="209">
        <v>2857</v>
      </c>
      <c r="O288" s="209"/>
      <c r="Q288" s="209"/>
      <c r="S288" s="209"/>
      <c r="U288" s="209"/>
    </row>
    <row r="289" spans="1:21" x14ac:dyDescent="0.25">
      <c r="A289" s="182" t="s">
        <v>326</v>
      </c>
      <c r="B289" s="209">
        <v>2561</v>
      </c>
      <c r="D289" s="182" t="s">
        <v>326</v>
      </c>
      <c r="E289" s="209">
        <v>68</v>
      </c>
      <c r="F289">
        <v>271</v>
      </c>
      <c r="G289" s="209">
        <v>15</v>
      </c>
      <c r="H289">
        <v>183</v>
      </c>
      <c r="I289" s="209">
        <v>192</v>
      </c>
      <c r="J289">
        <v>1275</v>
      </c>
      <c r="K289" s="209">
        <v>57</v>
      </c>
      <c r="L289">
        <v>500</v>
      </c>
      <c r="M289" s="209">
        <v>2561</v>
      </c>
      <c r="O289" s="209"/>
      <c r="Q289" s="209"/>
      <c r="S289" s="209"/>
      <c r="U289" s="209"/>
    </row>
    <row r="290" spans="1:21" x14ac:dyDescent="0.25">
      <c r="A290" s="182" t="s">
        <v>327</v>
      </c>
      <c r="B290" s="209">
        <v>3003</v>
      </c>
      <c r="D290" s="182" t="s">
        <v>327</v>
      </c>
      <c r="E290" s="209">
        <v>37</v>
      </c>
      <c r="F290">
        <v>259</v>
      </c>
      <c r="G290" s="209">
        <v>43</v>
      </c>
      <c r="H290">
        <v>99</v>
      </c>
      <c r="I290" s="209">
        <v>150</v>
      </c>
      <c r="J290">
        <v>1543</v>
      </c>
      <c r="K290" s="209">
        <v>48</v>
      </c>
      <c r="L290">
        <v>824</v>
      </c>
      <c r="M290" s="209">
        <v>3003</v>
      </c>
      <c r="O290" s="209"/>
      <c r="Q290" s="209"/>
      <c r="S290" s="209"/>
      <c r="U290" s="209"/>
    </row>
    <row r="291" spans="1:21" x14ac:dyDescent="0.25">
      <c r="A291" s="182" t="s">
        <v>328</v>
      </c>
      <c r="B291" s="209">
        <v>2704</v>
      </c>
      <c r="D291" s="182" t="s">
        <v>328</v>
      </c>
      <c r="E291" s="209">
        <v>23</v>
      </c>
      <c r="F291">
        <v>247</v>
      </c>
      <c r="G291" s="209">
        <v>15</v>
      </c>
      <c r="H291">
        <v>210</v>
      </c>
      <c r="I291" s="209">
        <v>172</v>
      </c>
      <c r="J291">
        <v>1360</v>
      </c>
      <c r="K291" s="209">
        <v>101</v>
      </c>
      <c r="L291">
        <v>576</v>
      </c>
      <c r="M291" s="209">
        <v>2704</v>
      </c>
      <c r="O291" s="209"/>
      <c r="Q291" s="209"/>
      <c r="S291" s="209"/>
      <c r="U291" s="209"/>
    </row>
    <row r="292" spans="1:21" x14ac:dyDescent="0.25">
      <c r="A292" s="182" t="s">
        <v>329</v>
      </c>
      <c r="B292" s="209">
        <v>2617</v>
      </c>
      <c r="D292" s="182" t="s">
        <v>329</v>
      </c>
      <c r="E292" s="209">
        <v>64</v>
      </c>
      <c r="F292">
        <v>268</v>
      </c>
      <c r="G292" s="209">
        <v>21</v>
      </c>
      <c r="H292">
        <v>146</v>
      </c>
      <c r="I292" s="209">
        <v>141</v>
      </c>
      <c r="J292">
        <v>1260</v>
      </c>
      <c r="K292" s="209">
        <v>48</v>
      </c>
      <c r="L292">
        <v>669</v>
      </c>
      <c r="M292" s="209">
        <v>2617</v>
      </c>
      <c r="O292" s="209"/>
      <c r="Q292" s="209"/>
      <c r="S292" s="209"/>
      <c r="U292" s="209"/>
    </row>
    <row r="293" spans="1:21" x14ac:dyDescent="0.25">
      <c r="A293" s="182" t="s">
        <v>330</v>
      </c>
      <c r="B293" s="209">
        <v>2511</v>
      </c>
      <c r="D293" s="182" t="s">
        <v>330</v>
      </c>
      <c r="E293" s="209">
        <v>27</v>
      </c>
      <c r="F293">
        <v>279</v>
      </c>
      <c r="G293" s="209">
        <v>8</v>
      </c>
      <c r="H293">
        <v>58</v>
      </c>
      <c r="I293" s="209">
        <v>149</v>
      </c>
      <c r="J293">
        <v>1565</v>
      </c>
      <c r="K293" s="209">
        <v>42</v>
      </c>
      <c r="L293">
        <v>383</v>
      </c>
      <c r="M293" s="209">
        <v>2511</v>
      </c>
      <c r="O293" s="209"/>
      <c r="Q293" s="209"/>
      <c r="S293" s="209"/>
      <c r="U293" s="209"/>
    </row>
    <row r="294" spans="1:21" x14ac:dyDescent="0.25">
      <c r="A294" s="290" t="s">
        <v>331</v>
      </c>
      <c r="B294" s="209">
        <v>3255</v>
      </c>
      <c r="D294" s="290" t="s">
        <v>331</v>
      </c>
      <c r="E294" s="209">
        <v>24</v>
      </c>
      <c r="F294">
        <v>218</v>
      </c>
      <c r="G294" s="209">
        <v>38</v>
      </c>
      <c r="H294">
        <v>132</v>
      </c>
      <c r="I294" s="209">
        <v>191</v>
      </c>
      <c r="J294">
        <v>1579</v>
      </c>
      <c r="K294" s="209">
        <v>165</v>
      </c>
      <c r="L294">
        <v>908</v>
      </c>
      <c r="M294" s="209">
        <v>3255</v>
      </c>
      <c r="O294" s="209"/>
      <c r="Q294" s="209"/>
      <c r="S294" s="209"/>
      <c r="U294" s="209"/>
    </row>
    <row r="295" spans="1:21" x14ac:dyDescent="0.25">
      <c r="A295" s="290" t="s">
        <v>332</v>
      </c>
      <c r="B295" s="57">
        <v>2444</v>
      </c>
      <c r="D295" s="290" t="s">
        <v>332</v>
      </c>
      <c r="E295" s="57">
        <v>67</v>
      </c>
      <c r="F295" s="57">
        <v>287</v>
      </c>
      <c r="G295" s="57">
        <v>25</v>
      </c>
      <c r="H295" s="57">
        <v>177</v>
      </c>
      <c r="I295" s="57">
        <v>142</v>
      </c>
      <c r="J295" s="57">
        <v>1290</v>
      </c>
      <c r="K295" s="57">
        <v>34</v>
      </c>
      <c r="L295" s="57">
        <v>422</v>
      </c>
      <c r="M295" s="57">
        <v>2444</v>
      </c>
    </row>
    <row r="296" spans="1:21" x14ac:dyDescent="0.25">
      <c r="A296" s="290" t="s">
        <v>333</v>
      </c>
      <c r="B296" s="57">
        <v>2606</v>
      </c>
      <c r="D296" s="290" t="s">
        <v>333</v>
      </c>
      <c r="E296" s="57">
        <v>64</v>
      </c>
      <c r="F296" s="57">
        <v>156</v>
      </c>
      <c r="G296" s="57">
        <v>11</v>
      </c>
      <c r="H296" s="57">
        <v>198</v>
      </c>
      <c r="I296" s="57">
        <v>206</v>
      </c>
      <c r="J296" s="57">
        <v>1458</v>
      </c>
      <c r="K296" s="57">
        <v>49</v>
      </c>
      <c r="L296" s="57">
        <v>464</v>
      </c>
      <c r="M296" s="57">
        <v>2606</v>
      </c>
    </row>
    <row r="297" spans="1:21" x14ac:dyDescent="0.25">
      <c r="A297" s="290" t="s">
        <v>334</v>
      </c>
      <c r="B297" s="57">
        <v>2202</v>
      </c>
      <c r="D297" s="290" t="s">
        <v>334</v>
      </c>
      <c r="E297" s="57">
        <v>21</v>
      </c>
      <c r="F297" s="57">
        <v>199</v>
      </c>
      <c r="G297" s="57">
        <v>5</v>
      </c>
      <c r="H297" s="57">
        <v>90</v>
      </c>
      <c r="I297" s="57">
        <v>130</v>
      </c>
      <c r="J297" s="57">
        <v>1171</v>
      </c>
      <c r="K297" s="57">
        <v>57</v>
      </c>
      <c r="L297" s="57">
        <v>529</v>
      </c>
      <c r="M297" s="57">
        <v>2202</v>
      </c>
    </row>
    <row r="298" spans="1:21" x14ac:dyDescent="0.25">
      <c r="A298" s="290" t="s">
        <v>335</v>
      </c>
      <c r="B298" s="57">
        <v>3299</v>
      </c>
      <c r="D298" s="290" t="s">
        <v>335</v>
      </c>
      <c r="E298" s="57">
        <v>67</v>
      </c>
      <c r="F298" s="57">
        <v>304</v>
      </c>
      <c r="G298" s="57">
        <v>26</v>
      </c>
      <c r="H298" s="57">
        <v>210</v>
      </c>
      <c r="I298" s="57">
        <v>210</v>
      </c>
      <c r="J298" s="57">
        <v>1406</v>
      </c>
      <c r="K298" s="57">
        <v>122</v>
      </c>
      <c r="L298" s="57">
        <v>954</v>
      </c>
      <c r="M298" s="57">
        <v>3299</v>
      </c>
    </row>
    <row r="299" spans="1:21" x14ac:dyDescent="0.25">
      <c r="A299" s="290" t="s">
        <v>336</v>
      </c>
      <c r="B299" s="57">
        <v>2844</v>
      </c>
      <c r="D299" s="290" t="s">
        <v>336</v>
      </c>
      <c r="E299" s="57">
        <v>44</v>
      </c>
      <c r="F299" s="57">
        <v>119</v>
      </c>
      <c r="G299" s="57">
        <v>49</v>
      </c>
      <c r="H299" s="57">
        <v>246</v>
      </c>
      <c r="I299" s="57">
        <v>171</v>
      </c>
      <c r="J299" s="57">
        <v>1819</v>
      </c>
      <c r="K299" s="57">
        <v>85</v>
      </c>
      <c r="L299" s="57">
        <v>311</v>
      </c>
      <c r="M299" s="57">
        <v>2844</v>
      </c>
    </row>
    <row r="300" spans="1:21" x14ac:dyDescent="0.25">
      <c r="A300" t="s">
        <v>337</v>
      </c>
      <c r="B300" s="57">
        <v>52744</v>
      </c>
      <c r="D300" t="s">
        <v>337</v>
      </c>
      <c r="E300" s="57">
        <v>714</v>
      </c>
      <c r="F300" s="57">
        <v>4540</v>
      </c>
      <c r="G300" s="57">
        <v>524</v>
      </c>
      <c r="H300" s="57">
        <v>3312</v>
      </c>
      <c r="I300" s="57">
        <v>3259</v>
      </c>
      <c r="J300" s="57">
        <v>27297</v>
      </c>
      <c r="K300" s="57">
        <v>1472</v>
      </c>
      <c r="L300" s="57">
        <v>11626</v>
      </c>
      <c r="M300" s="57">
        <v>52744</v>
      </c>
    </row>
  </sheetData>
  <mergeCells count="3">
    <mergeCell ref="O3:Q5"/>
    <mergeCell ref="O7:Q10"/>
    <mergeCell ref="O12:Q15"/>
  </mergeCells>
  <phoneticPr fontId="15" type="noConversion"/>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A1:M89"/>
  <sheetViews>
    <sheetView topLeftCell="A54" zoomScale="90" zoomScaleNormal="90" workbookViewId="0">
      <selection activeCell="A76" sqref="A76"/>
    </sheetView>
  </sheetViews>
  <sheetFormatPr defaultRowHeight="15" x14ac:dyDescent="0.25"/>
  <cols>
    <col min="1" max="1" width="36.7109375" customWidth="1"/>
    <col min="2" max="3" width="13.5703125" style="254" customWidth="1"/>
    <col min="4" max="12" width="14.7109375" customWidth="1"/>
    <col min="13" max="13" width="14.5703125" customWidth="1"/>
  </cols>
  <sheetData>
    <row r="1" spans="1:13" x14ac:dyDescent="0.25">
      <c r="A1" s="313" t="s">
        <v>458</v>
      </c>
      <c r="D1" s="227"/>
      <c r="E1" s="227"/>
      <c r="F1" s="227"/>
      <c r="G1" s="227"/>
      <c r="H1" s="227"/>
      <c r="I1" s="227"/>
      <c r="J1" s="227"/>
      <c r="K1" s="227"/>
      <c r="L1" s="227"/>
      <c r="M1" s="359">
        <v>2022</v>
      </c>
    </row>
    <row r="2" spans="1:13" s="224" customFormat="1" x14ac:dyDescent="0.25">
      <c r="A2" s="224" t="s">
        <v>342</v>
      </c>
      <c r="B2" s="214" t="s">
        <v>231</v>
      </c>
      <c r="C2" s="214" t="s">
        <v>232</v>
      </c>
      <c r="D2" s="214" t="s">
        <v>233</v>
      </c>
      <c r="E2" s="214" t="s">
        <v>3</v>
      </c>
      <c r="F2" s="214" t="s">
        <v>4</v>
      </c>
      <c r="G2" s="214" t="s">
        <v>5</v>
      </c>
      <c r="H2" s="214" t="s">
        <v>6</v>
      </c>
      <c r="I2" s="214" t="s">
        <v>7</v>
      </c>
      <c r="J2" s="214" t="s">
        <v>8</v>
      </c>
      <c r="K2" s="214" t="s">
        <v>234</v>
      </c>
      <c r="L2" s="214" t="s">
        <v>235</v>
      </c>
      <c r="M2" s="214" t="s">
        <v>229</v>
      </c>
    </row>
    <row r="3" spans="1:13" s="224" customFormat="1" x14ac:dyDescent="0.25">
      <c r="A3" s="224" t="s">
        <v>343</v>
      </c>
      <c r="B3" s="215">
        <v>44197</v>
      </c>
      <c r="C3" s="215">
        <f>EOMONTH(B3,1)</f>
        <v>44255</v>
      </c>
      <c r="D3" s="215">
        <f>EOMONTH(C3,1)</f>
        <v>44286</v>
      </c>
      <c r="E3" s="215">
        <f>EOMONTH(D3,1)</f>
        <v>44316</v>
      </c>
      <c r="F3" s="215">
        <f t="shared" ref="F3:M3" si="0">EOMONTH(E3,1)</f>
        <v>44347</v>
      </c>
      <c r="G3" s="215">
        <f t="shared" si="0"/>
        <v>44377</v>
      </c>
      <c r="H3" s="215">
        <f t="shared" si="0"/>
        <v>44408</v>
      </c>
      <c r="I3" s="215">
        <f t="shared" si="0"/>
        <v>44439</v>
      </c>
      <c r="J3" s="215">
        <f t="shared" si="0"/>
        <v>44469</v>
      </c>
      <c r="K3" s="215">
        <f t="shared" si="0"/>
        <v>44500</v>
      </c>
      <c r="L3" s="215">
        <f t="shared" si="0"/>
        <v>44530</v>
      </c>
      <c r="M3" s="215">
        <f t="shared" si="0"/>
        <v>44561</v>
      </c>
    </row>
    <row r="4" spans="1:13" x14ac:dyDescent="0.25">
      <c r="D4" s="254"/>
    </row>
    <row r="5" spans="1:13" ht="15.75" x14ac:dyDescent="0.25">
      <c r="A5" s="218" t="s">
        <v>344</v>
      </c>
      <c r="D5" s="254"/>
    </row>
    <row r="6" spans="1:13" x14ac:dyDescent="0.25">
      <c r="A6" s="134" t="s">
        <v>480</v>
      </c>
      <c r="B6" s="123">
        <v>652408.67745000008</v>
      </c>
      <c r="C6" s="123">
        <v>745795.72184999997</v>
      </c>
      <c r="D6" s="123">
        <v>317033.84560999996</v>
      </c>
      <c r="E6" s="123">
        <v>218544.78511999865</v>
      </c>
      <c r="F6" s="123">
        <v>93331.883780000033</v>
      </c>
      <c r="G6" s="123">
        <v>37372.781160000071</v>
      </c>
      <c r="H6" s="123">
        <v>31772.89745</v>
      </c>
      <c r="I6" s="123">
        <v>30832.89745</v>
      </c>
      <c r="J6" s="123">
        <v>34141.778019999998</v>
      </c>
      <c r="K6" s="123">
        <v>91976.689230000004</v>
      </c>
      <c r="L6" s="123">
        <v>350228.0987899999</v>
      </c>
      <c r="M6" s="123">
        <v>412151.05706000002</v>
      </c>
    </row>
    <row r="7" spans="1:13" x14ac:dyDescent="0.25">
      <c r="A7" s="134" t="s">
        <v>481</v>
      </c>
      <c r="B7" s="123">
        <v>1908921.1675199955</v>
      </c>
      <c r="C7" s="123">
        <v>2087461.9598900052</v>
      </c>
      <c r="D7" s="123">
        <v>879908.92041000177</v>
      </c>
      <c r="E7" s="123">
        <v>659839.27047998866</v>
      </c>
      <c r="F7" s="123">
        <v>233471.75510999933</v>
      </c>
      <c r="G7" s="123">
        <v>139429.69247000033</v>
      </c>
      <c r="H7" s="123">
        <v>94748.959899999652</v>
      </c>
      <c r="I7" s="123">
        <v>94592.767459999523</v>
      </c>
      <c r="J7" s="123">
        <v>105412.61119999933</v>
      </c>
      <c r="K7" s="123">
        <v>190120.90964999984</v>
      </c>
      <c r="L7" s="123">
        <v>734887.37972999504</v>
      </c>
      <c r="M7" s="123">
        <v>1059538.4113999899</v>
      </c>
    </row>
    <row r="8" spans="1:13" x14ac:dyDescent="0.25">
      <c r="A8" s="289" t="s">
        <v>482</v>
      </c>
      <c r="B8" s="296">
        <v>2561329.8449699953</v>
      </c>
      <c r="C8" s="296">
        <v>2833257.681740005</v>
      </c>
      <c r="D8" s="296">
        <v>1196942.7660200018</v>
      </c>
      <c r="E8" s="296">
        <v>878384.05559998727</v>
      </c>
      <c r="F8" s="296">
        <v>326803.63888999936</v>
      </c>
      <c r="G8" s="296">
        <v>176802.4736300004</v>
      </c>
      <c r="H8" s="296">
        <v>126521.85734999966</v>
      </c>
      <c r="I8" s="296">
        <v>125425.66490999953</v>
      </c>
      <c r="J8" s="296">
        <v>139554.38921999931</v>
      </c>
      <c r="K8" s="296">
        <v>282097.59887999983</v>
      </c>
      <c r="L8" s="296">
        <v>1085115.478519995</v>
      </c>
      <c r="M8" s="296">
        <v>1471689.4684599899</v>
      </c>
    </row>
    <row r="9" spans="1:13" x14ac:dyDescent="0.25">
      <c r="A9" s="289"/>
      <c r="D9" s="254"/>
      <c r="E9" s="122"/>
      <c r="F9" s="122"/>
      <c r="G9" s="122"/>
      <c r="H9" s="122"/>
      <c r="I9" s="122"/>
      <c r="J9" s="122"/>
      <c r="K9" s="122"/>
      <c r="L9" s="122"/>
      <c r="M9" s="122"/>
    </row>
    <row r="10" spans="1:13" x14ac:dyDescent="0.25">
      <c r="A10" s="134" t="s">
        <v>483</v>
      </c>
      <c r="B10" s="123">
        <v>241132.17488000001</v>
      </c>
      <c r="C10" s="123">
        <v>283266.97579999996</v>
      </c>
      <c r="D10" s="123">
        <v>114543.13334999996</v>
      </c>
      <c r="E10" s="123">
        <v>74808.374640000111</v>
      </c>
      <c r="F10" s="123">
        <v>33629.132149999998</v>
      </c>
      <c r="G10" s="123">
        <v>17607.456539999992</v>
      </c>
      <c r="H10" s="123">
        <v>16373.09864</v>
      </c>
      <c r="I10" s="123">
        <v>16423.007100000003</v>
      </c>
      <c r="J10" s="123">
        <v>17510.643390000005</v>
      </c>
      <c r="K10" s="123">
        <v>31686.940249999996</v>
      </c>
      <c r="L10" s="123">
        <v>125450.69854000001</v>
      </c>
      <c r="M10" s="123">
        <v>157555.17092999999</v>
      </c>
    </row>
    <row r="11" spans="1:13" x14ac:dyDescent="0.25">
      <c r="A11" s="134" t="s">
        <v>484</v>
      </c>
      <c r="B11" s="123">
        <v>533365.53454000037</v>
      </c>
      <c r="C11" s="123">
        <v>608733.66358999943</v>
      </c>
      <c r="D11" s="123">
        <v>231075.8615900001</v>
      </c>
      <c r="E11" s="123">
        <v>163344.56796999968</v>
      </c>
      <c r="F11" s="123">
        <v>57223.380129999961</v>
      </c>
      <c r="G11" s="123">
        <v>43730.542850000071</v>
      </c>
      <c r="H11" s="123">
        <v>32665.725149999977</v>
      </c>
      <c r="I11" s="123">
        <v>32362.234789999977</v>
      </c>
      <c r="J11" s="123">
        <v>36331.68523999997</v>
      </c>
      <c r="K11" s="123">
        <v>43777.153890000023</v>
      </c>
      <c r="L11" s="123">
        <v>184779.61396999998</v>
      </c>
      <c r="M11" s="123">
        <v>282552.5867599998</v>
      </c>
    </row>
    <row r="12" spans="1:13" x14ac:dyDescent="0.25">
      <c r="A12" s="289" t="s">
        <v>485</v>
      </c>
      <c r="B12" s="296">
        <v>774497.70942000044</v>
      </c>
      <c r="C12" s="296">
        <v>892000.63938999944</v>
      </c>
      <c r="D12" s="296">
        <v>345618.99494000006</v>
      </c>
      <c r="E12" s="296">
        <v>238152.94260999979</v>
      </c>
      <c r="F12" s="296">
        <v>90852.512279999966</v>
      </c>
      <c r="G12" s="296">
        <v>61337.999390000063</v>
      </c>
      <c r="H12" s="296">
        <v>49038.82378999998</v>
      </c>
      <c r="I12" s="296">
        <v>48785.241889999976</v>
      </c>
      <c r="J12" s="296">
        <v>53842.328629999975</v>
      </c>
      <c r="K12" s="296">
        <v>75464.094140000016</v>
      </c>
      <c r="L12" s="296">
        <v>310230.31250999996</v>
      </c>
      <c r="M12" s="296">
        <v>440107.75768999977</v>
      </c>
    </row>
    <row r="13" spans="1:13" x14ac:dyDescent="0.25">
      <c r="A13" s="288"/>
      <c r="D13" s="254"/>
      <c r="E13" s="123"/>
      <c r="F13" s="123"/>
      <c r="G13" s="123"/>
      <c r="H13" s="123"/>
      <c r="I13" s="123"/>
      <c r="J13" s="123"/>
      <c r="K13" s="123"/>
      <c r="L13" s="123"/>
      <c r="M13" s="123"/>
    </row>
    <row r="14" spans="1:13" x14ac:dyDescent="0.25">
      <c r="A14" s="134" t="s">
        <v>486</v>
      </c>
      <c r="B14" s="123">
        <v>513911.58206000004</v>
      </c>
      <c r="C14" s="123">
        <v>596320.14434999996</v>
      </c>
      <c r="D14" s="123">
        <v>261195.01462000003</v>
      </c>
      <c r="E14" s="123">
        <v>175779.65026999981</v>
      </c>
      <c r="F14" s="123">
        <v>67764.739960000021</v>
      </c>
      <c r="G14" s="123">
        <v>35246.452989999998</v>
      </c>
      <c r="H14" s="123">
        <v>28650.344599999997</v>
      </c>
      <c r="I14" s="123">
        <v>27155.702949999999</v>
      </c>
      <c r="J14" s="123">
        <v>27955.853080000001</v>
      </c>
      <c r="K14" s="123">
        <v>36337.600430000006</v>
      </c>
      <c r="L14" s="123">
        <v>219748.36627999914</v>
      </c>
      <c r="M14" s="123">
        <v>272422.12051999889</v>
      </c>
    </row>
    <row r="15" spans="1:13" x14ac:dyDescent="0.25">
      <c r="A15" s="134" t="s">
        <v>487</v>
      </c>
      <c r="B15" s="123">
        <v>171836.51554999998</v>
      </c>
      <c r="C15" s="123">
        <v>211320.6115</v>
      </c>
      <c r="D15" s="123">
        <v>81304.957000000009</v>
      </c>
      <c r="E15" s="123">
        <v>48837.403790000033</v>
      </c>
      <c r="F15" s="123">
        <v>18380.02205</v>
      </c>
      <c r="G15" s="123">
        <v>11297.825879999995</v>
      </c>
      <c r="H15" s="123">
        <v>10006.313959999999</v>
      </c>
      <c r="I15" s="123">
        <v>10049.9112</v>
      </c>
      <c r="J15" s="123">
        <v>10408.061299999999</v>
      </c>
      <c r="K15" s="123">
        <v>9041.73675</v>
      </c>
      <c r="L15" s="123">
        <v>64396.488949999999</v>
      </c>
      <c r="M15" s="123">
        <v>88626.833600000071</v>
      </c>
    </row>
    <row r="16" spans="1:13" x14ac:dyDescent="0.25">
      <c r="A16" s="289"/>
      <c r="B16" s="123"/>
      <c r="C16" s="123"/>
      <c r="D16" s="123"/>
      <c r="E16" s="123"/>
      <c r="F16" s="123"/>
      <c r="G16" s="123"/>
      <c r="H16" s="123"/>
      <c r="I16" s="123"/>
      <c r="J16" s="123"/>
      <c r="K16" s="123"/>
      <c r="L16" s="123"/>
      <c r="M16" s="123"/>
    </row>
    <row r="17" spans="1:13" x14ac:dyDescent="0.25">
      <c r="A17" s="134" t="s">
        <v>488</v>
      </c>
      <c r="B17" s="123">
        <v>3353345.9112400007</v>
      </c>
      <c r="C17" s="123">
        <v>4276287.4670000002</v>
      </c>
      <c r="D17" s="123">
        <v>1539056.9556</v>
      </c>
      <c r="E17" s="123">
        <v>996365.92338998301</v>
      </c>
      <c r="F17" s="123">
        <v>456972.65956999961</v>
      </c>
      <c r="G17" s="123">
        <v>289167.61100999877</v>
      </c>
      <c r="H17" s="123">
        <v>242695.22224999982</v>
      </c>
      <c r="I17" s="123">
        <v>243810.97275000004</v>
      </c>
      <c r="J17" s="123">
        <v>257847.87546999971</v>
      </c>
      <c r="K17" s="123">
        <v>295231.66377999692</v>
      </c>
      <c r="L17" s="123">
        <v>1553170.2053100024</v>
      </c>
      <c r="M17" s="123">
        <v>1986634.4192400295</v>
      </c>
    </row>
    <row r="18" spans="1:13" x14ac:dyDescent="0.25">
      <c r="A18" s="134" t="s">
        <v>489</v>
      </c>
      <c r="B18" s="123">
        <v>951563.15276999981</v>
      </c>
      <c r="C18" s="123">
        <v>1240029.1769300001</v>
      </c>
      <c r="D18" s="123">
        <v>411465.10507999978</v>
      </c>
      <c r="E18" s="123">
        <v>239384.63741999949</v>
      </c>
      <c r="F18" s="123">
        <v>116357.82818999997</v>
      </c>
      <c r="G18" s="123">
        <v>84208.984669999991</v>
      </c>
      <c r="H18" s="123">
        <v>75291.024520000006</v>
      </c>
      <c r="I18" s="123">
        <v>76477.758029999983</v>
      </c>
      <c r="J18" s="123">
        <v>78072.963550000015</v>
      </c>
      <c r="K18" s="123">
        <v>82407.63069000034</v>
      </c>
      <c r="L18" s="123">
        <v>367622.27550999989</v>
      </c>
      <c r="M18" s="123">
        <v>542604.36807000078</v>
      </c>
    </row>
    <row r="19" spans="1:13" x14ac:dyDescent="0.25">
      <c r="A19" s="217"/>
      <c r="D19" s="254"/>
      <c r="E19" s="123"/>
      <c r="F19" s="123"/>
      <c r="G19" s="123"/>
      <c r="H19" s="123"/>
      <c r="I19" s="123"/>
      <c r="J19" s="123"/>
      <c r="K19" s="123"/>
      <c r="L19" s="123"/>
      <c r="M19" s="123"/>
    </row>
    <row r="20" spans="1:13" ht="15.75" thickBot="1" x14ac:dyDescent="0.3">
      <c r="B20" s="310">
        <f>B8+B12+B14+B15+B17+B18</f>
        <v>8326484.7160099959</v>
      </c>
      <c r="C20" s="310">
        <f t="shared" ref="C20:M20" si="1">C8+C12+C14+C15+C17+C18</f>
        <v>10049215.720910005</v>
      </c>
      <c r="D20" s="310">
        <f t="shared" si="1"/>
        <v>3835583.7932600016</v>
      </c>
      <c r="E20" s="310">
        <f t="shared" si="1"/>
        <v>2576904.6130799698</v>
      </c>
      <c r="F20" s="310">
        <f t="shared" si="1"/>
        <v>1077131.4009399989</v>
      </c>
      <c r="G20" s="310">
        <f t="shared" si="1"/>
        <v>658061.34756999929</v>
      </c>
      <c r="H20" s="310">
        <f t="shared" si="1"/>
        <v>532203.58646999951</v>
      </c>
      <c r="I20" s="310">
        <f t="shared" si="1"/>
        <v>531705.25172999955</v>
      </c>
      <c r="J20" s="310">
        <f t="shared" si="1"/>
        <v>567681.47124999901</v>
      </c>
      <c r="K20" s="310">
        <f t="shared" si="1"/>
        <v>780580.32466999709</v>
      </c>
      <c r="L20" s="310">
        <f t="shared" si="1"/>
        <v>3600283.1270799963</v>
      </c>
      <c r="M20" s="310">
        <f t="shared" si="1"/>
        <v>4802084.9675800186</v>
      </c>
    </row>
    <row r="21" spans="1:13" ht="15.75" thickTop="1" x14ac:dyDescent="0.25">
      <c r="D21" s="254"/>
    </row>
    <row r="22" spans="1:13" ht="15.75" x14ac:dyDescent="0.25">
      <c r="A22" s="218" t="s">
        <v>346</v>
      </c>
      <c r="D22" s="254"/>
    </row>
    <row r="23" spans="1:13" x14ac:dyDescent="0.25">
      <c r="A23" s="134" t="s">
        <v>480</v>
      </c>
      <c r="B23" s="63">
        <v>12089.231594976309</v>
      </c>
      <c r="C23" s="63">
        <v>13819.505093215505</v>
      </c>
      <c r="D23" s="63">
        <v>5838.8807444692357</v>
      </c>
      <c r="E23" s="58">
        <v>2690.6425187257</v>
      </c>
      <c r="F23" s="58">
        <v>1127.4839219755499</v>
      </c>
      <c r="G23" s="58">
        <v>452.69636152646888</v>
      </c>
      <c r="H23" s="58">
        <v>388.05650730113462</v>
      </c>
      <c r="I23" s="58">
        <v>376.67823685123739</v>
      </c>
      <c r="J23" s="58">
        <v>414.97919620137355</v>
      </c>
      <c r="K23" s="58">
        <v>1101.0174763802509</v>
      </c>
      <c r="L23" s="58">
        <v>4221.3789321892791</v>
      </c>
      <c r="M23" s="58">
        <v>4970.9980719042142</v>
      </c>
    </row>
    <row r="24" spans="1:13" x14ac:dyDescent="0.25">
      <c r="A24" s="134" t="s">
        <v>481</v>
      </c>
      <c r="B24" s="63">
        <v>35372.59832426189</v>
      </c>
      <c r="C24" s="63">
        <v>38680.419237368078</v>
      </c>
      <c r="D24" s="63">
        <v>16208.335365461457</v>
      </c>
      <c r="E24" s="58">
        <v>8667.3777619834327</v>
      </c>
      <c r="F24" s="58">
        <v>2820.4257694233493</v>
      </c>
      <c r="G24" s="58">
        <v>1688.9113550232644</v>
      </c>
      <c r="H24" s="58">
        <v>1157.2111264661867</v>
      </c>
      <c r="I24" s="58">
        <v>1155.6175323286629</v>
      </c>
      <c r="J24" s="58">
        <v>1281.246707176138</v>
      </c>
      <c r="K24" s="58">
        <v>2275.8640901556237</v>
      </c>
      <c r="L24" s="58">
        <v>8857.764734017288</v>
      </c>
      <c r="M24" s="58">
        <v>12779.206336988846</v>
      </c>
    </row>
    <row r="25" spans="1:13" x14ac:dyDescent="0.25">
      <c r="A25" s="289" t="s">
        <v>482</v>
      </c>
      <c r="B25" s="308">
        <v>47461.829919238196</v>
      </c>
      <c r="C25" s="308">
        <v>52499.924330583584</v>
      </c>
      <c r="D25" s="308">
        <v>22047.21610993069</v>
      </c>
      <c r="E25" s="308">
        <v>11358.020280709134</v>
      </c>
      <c r="F25" s="308">
        <v>3947.9096913988992</v>
      </c>
      <c r="G25" s="308">
        <v>2141.6077165497331</v>
      </c>
      <c r="H25" s="308">
        <v>1545.2676337673213</v>
      </c>
      <c r="I25" s="308">
        <v>1532.2957691799004</v>
      </c>
      <c r="J25" s="308">
        <v>1696.2259033775115</v>
      </c>
      <c r="K25" s="308">
        <v>3376.8815665358743</v>
      </c>
      <c r="L25" s="308">
        <v>13079.143666206568</v>
      </c>
      <c r="M25" s="308">
        <v>17750.20440889306</v>
      </c>
    </row>
    <row r="26" spans="1:13" x14ac:dyDescent="0.25">
      <c r="A26" s="289"/>
      <c r="D26" s="254"/>
      <c r="E26" s="228"/>
      <c r="F26" s="228"/>
      <c r="G26" s="228"/>
      <c r="H26" s="228"/>
      <c r="I26" s="228"/>
      <c r="J26" s="228"/>
      <c r="K26" s="228"/>
      <c r="L26" s="228"/>
      <c r="M26" s="228"/>
    </row>
    <row r="27" spans="1:13" x14ac:dyDescent="0.25">
      <c r="A27" s="134" t="s">
        <v>483</v>
      </c>
      <c r="B27" s="63">
        <v>1880.8463356824793</v>
      </c>
      <c r="C27" s="63">
        <v>2209.468080733157</v>
      </c>
      <c r="D27" s="63">
        <v>889.12496238789709</v>
      </c>
      <c r="E27" s="58">
        <v>371.05386629271601</v>
      </c>
      <c r="F27" s="58">
        <v>163.44262199448144</v>
      </c>
      <c r="G27" s="58">
        <v>85.805978102257669</v>
      </c>
      <c r="H27" s="58">
        <v>80.452281160806763</v>
      </c>
      <c r="I27" s="58">
        <v>80.719452228942487</v>
      </c>
      <c r="J27" s="58">
        <v>85.62717761385602</v>
      </c>
      <c r="K27" s="58">
        <v>152.60405705201072</v>
      </c>
      <c r="L27" s="58">
        <v>608.33915567401732</v>
      </c>
      <c r="M27" s="58">
        <v>764.52056632627023</v>
      </c>
    </row>
    <row r="28" spans="1:13" x14ac:dyDescent="0.25">
      <c r="A28" s="134" t="s">
        <v>484</v>
      </c>
      <c r="B28" s="63">
        <v>4160.2851702313092</v>
      </c>
      <c r="C28" s="63">
        <v>4748.0917801003316</v>
      </c>
      <c r="D28" s="63">
        <v>1794.0235768804037</v>
      </c>
      <c r="E28" s="58">
        <v>874.62973173074545</v>
      </c>
      <c r="F28" s="58">
        <v>278.11420307003385</v>
      </c>
      <c r="G28" s="58">
        <v>213.11096203262011</v>
      </c>
      <c r="H28" s="58">
        <v>160.50914746638546</v>
      </c>
      <c r="I28" s="58">
        <v>159.06111768978187</v>
      </c>
      <c r="J28" s="58">
        <v>177.66221353310237</v>
      </c>
      <c r="K28" s="58">
        <v>210.8304316256669</v>
      </c>
      <c r="L28" s="58">
        <v>896.03864830165992</v>
      </c>
      <c r="M28" s="58">
        <v>1371.05791178813</v>
      </c>
    </row>
    <row r="29" spans="1:13" x14ac:dyDescent="0.25">
      <c r="A29" s="289" t="s">
        <v>485</v>
      </c>
      <c r="B29" s="308">
        <v>6041.1315059137887</v>
      </c>
      <c r="C29" s="308">
        <v>6957.5598608334885</v>
      </c>
      <c r="D29" s="308">
        <v>2683.1485392683007</v>
      </c>
      <c r="E29" s="308">
        <v>1245.6835980234614</v>
      </c>
      <c r="F29" s="308">
        <v>441.55682506451529</v>
      </c>
      <c r="G29" s="308">
        <v>298.91694013487779</v>
      </c>
      <c r="H29" s="308">
        <v>240.96142862719222</v>
      </c>
      <c r="I29" s="308">
        <v>239.78056991872435</v>
      </c>
      <c r="J29" s="308">
        <v>263.28939114695839</v>
      </c>
      <c r="K29" s="308">
        <v>363.43448867767762</v>
      </c>
      <c r="L29" s="308">
        <v>1504.3778039756771</v>
      </c>
      <c r="M29" s="308">
        <v>2135.5784781144002</v>
      </c>
    </row>
    <row r="30" spans="1:13" x14ac:dyDescent="0.25">
      <c r="A30" s="288"/>
      <c r="D30" s="254"/>
      <c r="E30" s="58"/>
      <c r="F30" s="58"/>
      <c r="G30" s="58"/>
      <c r="H30" s="58"/>
      <c r="I30" s="58"/>
      <c r="J30" s="58"/>
      <c r="K30" s="58"/>
      <c r="L30" s="58"/>
      <c r="M30" s="58"/>
    </row>
    <row r="31" spans="1:13" x14ac:dyDescent="0.25">
      <c r="A31" s="134" t="s">
        <v>486</v>
      </c>
      <c r="B31" s="63">
        <v>9520.1056451735021</v>
      </c>
      <c r="C31" s="63">
        <v>11046.2313873193</v>
      </c>
      <c r="D31" s="63">
        <v>4839.2224563851032</v>
      </c>
      <c r="E31" s="58">
        <v>2313.921967512877</v>
      </c>
      <c r="F31" s="58">
        <v>818.53404850689833</v>
      </c>
      <c r="G31" s="58">
        <v>425.54364557428119</v>
      </c>
      <c r="H31" s="58">
        <v>350.41007674279228</v>
      </c>
      <c r="I31" s="58">
        <v>332.42173516600189</v>
      </c>
      <c r="J31" s="58">
        <v>342.15724047046774</v>
      </c>
      <c r="K31" s="58">
        <v>451.41892901251094</v>
      </c>
      <c r="L31" s="58">
        <v>2629.6798274595985</v>
      </c>
      <c r="M31" s="58">
        <v>3292.4038703434039</v>
      </c>
    </row>
    <row r="32" spans="1:13" x14ac:dyDescent="0.25">
      <c r="A32" s="134" t="s">
        <v>487</v>
      </c>
      <c r="B32" s="63">
        <v>1339.9481803366873</v>
      </c>
      <c r="C32" s="63">
        <v>1647.7666086253209</v>
      </c>
      <c r="D32" s="63">
        <v>634.45315846021299</v>
      </c>
      <c r="E32" s="58">
        <v>261.18684582083517</v>
      </c>
      <c r="F32" s="58">
        <v>89.319922252619961</v>
      </c>
      <c r="G32" s="58">
        <v>54.877321204794256</v>
      </c>
      <c r="H32" s="58">
        <v>49.236842798035475</v>
      </c>
      <c r="I32" s="58">
        <v>49.494839704757744</v>
      </c>
      <c r="J32" s="58">
        <v>51.249798431072364</v>
      </c>
      <c r="K32" s="58">
        <v>45.190246924236469</v>
      </c>
      <c r="L32" s="58">
        <v>310.03358635247434</v>
      </c>
      <c r="M32" s="58">
        <v>430.92858447612906</v>
      </c>
    </row>
    <row r="33" spans="1:13" x14ac:dyDescent="0.25">
      <c r="A33" s="289"/>
      <c r="B33" s="63"/>
      <c r="C33" s="63"/>
      <c r="D33" s="63"/>
      <c r="E33" s="58"/>
      <c r="F33" s="58"/>
      <c r="G33" s="58"/>
      <c r="H33" s="58"/>
      <c r="I33" s="58"/>
      <c r="J33" s="58"/>
      <c r="K33" s="58"/>
      <c r="L33" s="58"/>
      <c r="M33" s="58"/>
    </row>
    <row r="34" spans="1:13" x14ac:dyDescent="0.25">
      <c r="A34" s="134" t="s">
        <v>488</v>
      </c>
      <c r="B34" s="63">
        <v>58883.988681756353</v>
      </c>
      <c r="C34" s="63">
        <v>75079.281889924081</v>
      </c>
      <c r="D34" s="63">
        <v>27013.039006742431</v>
      </c>
      <c r="E34" s="58">
        <v>13219.742238014143</v>
      </c>
      <c r="F34" s="58">
        <v>5779.8085980072874</v>
      </c>
      <c r="G34" s="58">
        <v>3664.9957292456043</v>
      </c>
      <c r="H34" s="58">
        <v>3077.4937551899643</v>
      </c>
      <c r="I34" s="58">
        <v>3091.5406032438391</v>
      </c>
      <c r="J34" s="58">
        <v>3267.6050326647714</v>
      </c>
      <c r="K34" s="58">
        <v>3729.5058085306541</v>
      </c>
      <c r="L34" s="58">
        <v>19691.426979072843</v>
      </c>
      <c r="M34" s="58">
        <v>25151.576474211921</v>
      </c>
    </row>
    <row r="35" spans="1:13" x14ac:dyDescent="0.25">
      <c r="A35" s="134" t="s">
        <v>489</v>
      </c>
      <c r="B35" s="63">
        <v>5690.2736773236948</v>
      </c>
      <c r="C35" s="63">
        <v>7414.1572696844669</v>
      </c>
      <c r="D35" s="63">
        <v>2461.4217686499551</v>
      </c>
      <c r="E35" s="58">
        <v>1090.5319020967054</v>
      </c>
      <c r="F35" s="58">
        <v>506.07813895254685</v>
      </c>
      <c r="G35" s="58">
        <v>367.01261175830382</v>
      </c>
      <c r="H35" s="58">
        <v>328.30529847661313</v>
      </c>
      <c r="I35" s="58">
        <v>333.46909197074228</v>
      </c>
      <c r="J35" s="58">
        <v>340.22435174755293</v>
      </c>
      <c r="K35" s="58">
        <v>357.97649641167732</v>
      </c>
      <c r="L35" s="58">
        <v>1602.7238100512277</v>
      </c>
      <c r="M35" s="58">
        <v>2362.2685763724653</v>
      </c>
    </row>
    <row r="36" spans="1:13" x14ac:dyDescent="0.25">
      <c r="A36" s="217"/>
      <c r="D36" s="254"/>
      <c r="E36" s="123"/>
      <c r="F36" s="123"/>
      <c r="G36" s="123"/>
      <c r="H36" s="123"/>
      <c r="I36" s="123"/>
      <c r="J36" s="123"/>
      <c r="K36" s="123"/>
      <c r="L36" s="123"/>
      <c r="M36" s="123"/>
    </row>
    <row r="37" spans="1:13" ht="15.75" thickBot="1" x14ac:dyDescent="0.3">
      <c r="B37" s="311">
        <f>B25+B29+B31+B32+B34+B35</f>
        <v>128937.27760974223</v>
      </c>
      <c r="C37" s="311">
        <f t="shared" ref="C37:M37" si="2">C25+C29+C31+C32+C34+C35</f>
        <v>154644.92134697025</v>
      </c>
      <c r="D37" s="297">
        <f t="shared" si="2"/>
        <v>59678.501039436691</v>
      </c>
      <c r="E37" s="311">
        <f t="shared" si="2"/>
        <v>29489.086832177156</v>
      </c>
      <c r="F37" s="311">
        <f t="shared" si="2"/>
        <v>11583.207224182766</v>
      </c>
      <c r="G37" s="311">
        <f t="shared" si="2"/>
        <v>6952.9539644675942</v>
      </c>
      <c r="H37" s="311">
        <f t="shared" si="2"/>
        <v>5591.6750356019184</v>
      </c>
      <c r="I37" s="311">
        <f t="shared" si="2"/>
        <v>5579.0026091839663</v>
      </c>
      <c r="J37" s="311">
        <f t="shared" si="2"/>
        <v>5960.7517178383341</v>
      </c>
      <c r="K37" s="311">
        <f t="shared" si="2"/>
        <v>8324.4075360926308</v>
      </c>
      <c r="L37" s="311">
        <f t="shared" si="2"/>
        <v>38817.385673118384</v>
      </c>
      <c r="M37" s="311">
        <f t="shared" si="2"/>
        <v>51122.960392411384</v>
      </c>
    </row>
    <row r="38" spans="1:13" ht="15.75" thickTop="1" x14ac:dyDescent="0.25">
      <c r="D38" s="254"/>
    </row>
    <row r="39" spans="1:13" ht="15.75" x14ac:dyDescent="0.25">
      <c r="A39" s="218" t="s">
        <v>454</v>
      </c>
      <c r="D39" s="254"/>
    </row>
    <row r="40" spans="1:13" x14ac:dyDescent="0.25">
      <c r="A40" s="134" t="s">
        <v>490</v>
      </c>
      <c r="B40" s="123">
        <v>652408.67745000008</v>
      </c>
      <c r="C40" s="123">
        <v>745795.72184999997</v>
      </c>
      <c r="D40" s="57">
        <v>317033.84560999996</v>
      </c>
      <c r="E40" s="57">
        <v>218544.78511999865</v>
      </c>
      <c r="F40" s="57">
        <v>93331.883780000033</v>
      </c>
      <c r="G40" s="57">
        <v>37372.781160000071</v>
      </c>
      <c r="H40" s="57">
        <v>31772.89745</v>
      </c>
      <c r="I40" s="57">
        <v>30832.89745</v>
      </c>
      <c r="J40" s="57">
        <v>34141.778019999998</v>
      </c>
      <c r="K40" s="57">
        <v>91976.689230000004</v>
      </c>
      <c r="L40" s="57">
        <v>350228.0987899999</v>
      </c>
      <c r="M40" s="57">
        <v>412151.05706000002</v>
      </c>
    </row>
    <row r="41" spans="1:13" x14ac:dyDescent="0.25">
      <c r="A41" s="134" t="s">
        <v>491</v>
      </c>
      <c r="B41" s="123">
        <v>1908921.1675199955</v>
      </c>
      <c r="C41" s="123">
        <v>2087461.9598900052</v>
      </c>
      <c r="D41" s="57">
        <v>879908.92041000177</v>
      </c>
      <c r="E41" s="57">
        <v>659839.27047998866</v>
      </c>
      <c r="F41" s="57">
        <v>233471.75510999933</v>
      </c>
      <c r="G41" s="57">
        <v>139429.69247000033</v>
      </c>
      <c r="H41" s="57">
        <v>94748.959899999652</v>
      </c>
      <c r="I41" s="57">
        <v>94592.767459999523</v>
      </c>
      <c r="J41" s="57">
        <v>105412.61119999933</v>
      </c>
      <c r="K41" s="57">
        <v>190120.90964999984</v>
      </c>
      <c r="L41" s="57">
        <v>734887.37972999504</v>
      </c>
      <c r="M41" s="57">
        <v>1059538.4113999899</v>
      </c>
    </row>
    <row r="42" spans="1:13" x14ac:dyDescent="0.25">
      <c r="A42" s="289" t="s">
        <v>492</v>
      </c>
      <c r="B42" s="255">
        <v>2561329.8449699953</v>
      </c>
      <c r="C42" s="255">
        <v>2833257.681740005</v>
      </c>
      <c r="D42" s="309">
        <v>1196942.7660200018</v>
      </c>
      <c r="E42" s="309">
        <v>878384.05559998727</v>
      </c>
      <c r="F42" s="309">
        <v>326803.63888999936</v>
      </c>
      <c r="G42" s="309">
        <v>176802.4736300004</v>
      </c>
      <c r="H42" s="309">
        <v>126521.85734999966</v>
      </c>
      <c r="I42" s="309">
        <v>125425.66490999953</v>
      </c>
      <c r="J42" s="309">
        <v>139554.38921999931</v>
      </c>
      <c r="K42" s="309">
        <v>282097.59887999983</v>
      </c>
      <c r="L42" s="309">
        <v>1085115.478519995</v>
      </c>
      <c r="M42" s="309">
        <v>1471689.4684599899</v>
      </c>
    </row>
    <row r="43" spans="1:13" x14ac:dyDescent="0.25">
      <c r="A43" s="289"/>
      <c r="D43" s="298"/>
      <c r="E43" s="299"/>
      <c r="F43" s="299"/>
      <c r="G43" s="299"/>
      <c r="H43" s="299"/>
      <c r="I43" s="299"/>
      <c r="J43" s="299"/>
      <c r="K43" s="299"/>
      <c r="L43" s="299"/>
      <c r="M43" s="299"/>
    </row>
    <row r="44" spans="1:13" x14ac:dyDescent="0.25">
      <c r="A44" s="134" t="s">
        <v>493</v>
      </c>
      <c r="B44" s="123">
        <v>241132.17488000001</v>
      </c>
      <c r="C44" s="123">
        <v>283266.97579999996</v>
      </c>
      <c r="D44" s="57">
        <v>114543.13334999996</v>
      </c>
      <c r="E44" s="57">
        <v>74808.374640000111</v>
      </c>
      <c r="F44" s="57">
        <v>33629.132149999998</v>
      </c>
      <c r="G44" s="57">
        <v>17607.456539999992</v>
      </c>
      <c r="H44" s="57">
        <v>16373.09864</v>
      </c>
      <c r="I44" s="57">
        <v>16423.007100000003</v>
      </c>
      <c r="J44" s="57">
        <v>17510.643390000005</v>
      </c>
      <c r="K44" s="57">
        <v>31686.940249999996</v>
      </c>
      <c r="L44" s="57">
        <v>125450.69854000001</v>
      </c>
      <c r="M44" s="57">
        <v>157555.17092999999</v>
      </c>
    </row>
    <row r="45" spans="1:13" x14ac:dyDescent="0.25">
      <c r="A45" s="134" t="s">
        <v>494</v>
      </c>
      <c r="B45" s="123">
        <v>533365.53454000037</v>
      </c>
      <c r="C45" s="123">
        <v>608733.66358999943</v>
      </c>
      <c r="D45" s="57">
        <v>231075.8615900001</v>
      </c>
      <c r="E45" s="57">
        <v>163344.56796999968</v>
      </c>
      <c r="F45" s="57">
        <v>57223.380129999961</v>
      </c>
      <c r="G45" s="57">
        <v>43730.542850000071</v>
      </c>
      <c r="H45" s="57">
        <v>32665.725149999977</v>
      </c>
      <c r="I45" s="57">
        <v>32362.234789999977</v>
      </c>
      <c r="J45" s="57">
        <v>36331.68523999997</v>
      </c>
      <c r="K45" s="57">
        <v>43777.153890000023</v>
      </c>
      <c r="L45" s="57">
        <v>184779.61396999998</v>
      </c>
      <c r="M45" s="57">
        <v>282552.5867599998</v>
      </c>
    </row>
    <row r="46" spans="1:13" x14ac:dyDescent="0.25">
      <c r="A46" s="289" t="s">
        <v>495</v>
      </c>
      <c r="B46" s="255">
        <v>774497.70942000044</v>
      </c>
      <c r="C46" s="255">
        <v>892000.63938999944</v>
      </c>
      <c r="D46" s="309">
        <v>345618.99494000006</v>
      </c>
      <c r="E46" s="309">
        <v>238152.94260999979</v>
      </c>
      <c r="F46" s="309">
        <v>90852.512279999966</v>
      </c>
      <c r="G46" s="309">
        <v>61337.999390000063</v>
      </c>
      <c r="H46" s="309">
        <v>49038.82378999998</v>
      </c>
      <c r="I46" s="309">
        <v>48785.241889999976</v>
      </c>
      <c r="J46" s="309">
        <v>53842.328629999975</v>
      </c>
      <c r="K46" s="309">
        <v>75464.094140000016</v>
      </c>
      <c r="L46" s="309">
        <v>310230.31250999996</v>
      </c>
      <c r="M46" s="309">
        <v>440107.75768999977</v>
      </c>
    </row>
    <row r="47" spans="1:13" x14ac:dyDescent="0.25">
      <c r="A47" s="288"/>
      <c r="D47" s="298"/>
      <c r="E47" s="298"/>
      <c r="F47" s="298"/>
      <c r="G47" s="298"/>
      <c r="H47" s="298"/>
      <c r="I47" s="298"/>
      <c r="J47" s="298"/>
      <c r="K47" s="298"/>
      <c r="L47" s="298"/>
      <c r="M47" s="298"/>
    </row>
    <row r="48" spans="1:13" x14ac:dyDescent="0.25">
      <c r="A48" s="134" t="s">
        <v>496</v>
      </c>
      <c r="B48" s="123">
        <v>513911.58206000004</v>
      </c>
      <c r="C48" s="123">
        <v>596320.14434999996</v>
      </c>
      <c r="D48" s="57">
        <v>261195.01462000003</v>
      </c>
      <c r="E48" s="57">
        <v>175779.65026999981</v>
      </c>
      <c r="F48" s="57">
        <v>67764.739960000021</v>
      </c>
      <c r="G48" s="57">
        <v>35246.452989999998</v>
      </c>
      <c r="H48" s="57">
        <v>28650.344599999997</v>
      </c>
      <c r="I48" s="57">
        <v>27155.702949999999</v>
      </c>
      <c r="J48" s="57">
        <v>27955.853080000001</v>
      </c>
      <c r="K48" s="57">
        <v>36337.600430000006</v>
      </c>
      <c r="L48" s="57">
        <v>219748.36627999914</v>
      </c>
      <c r="M48" s="57">
        <v>272422.12051999889</v>
      </c>
    </row>
    <row r="49" spans="1:13" x14ac:dyDescent="0.25">
      <c r="A49" s="134" t="s">
        <v>497</v>
      </c>
      <c r="B49" s="123">
        <v>171836.51554999998</v>
      </c>
      <c r="C49" s="123">
        <v>211320.6115</v>
      </c>
      <c r="D49" s="57">
        <v>81304.957000000009</v>
      </c>
      <c r="E49" s="57">
        <v>48837.403790000033</v>
      </c>
      <c r="F49" s="57">
        <v>18380.02205</v>
      </c>
      <c r="G49" s="57">
        <v>11297.825879999995</v>
      </c>
      <c r="H49" s="57">
        <v>10006.313959999999</v>
      </c>
      <c r="I49" s="57">
        <v>10049.9112</v>
      </c>
      <c r="J49" s="57">
        <v>10408.061299999999</v>
      </c>
      <c r="K49" s="57">
        <v>9041.73675</v>
      </c>
      <c r="L49" s="57">
        <v>64396.488949999999</v>
      </c>
      <c r="M49" s="57">
        <v>88626.833600000071</v>
      </c>
    </row>
    <row r="50" spans="1:13" x14ac:dyDescent="0.25">
      <c r="A50" s="289"/>
      <c r="B50" s="123"/>
      <c r="C50" s="123"/>
      <c r="D50" s="57"/>
      <c r="E50" s="57"/>
      <c r="F50" s="57"/>
      <c r="G50" s="57"/>
      <c r="H50" s="57"/>
      <c r="I50" s="57"/>
      <c r="J50" s="57"/>
      <c r="K50" s="57"/>
      <c r="L50" s="57"/>
      <c r="M50" s="57"/>
    </row>
    <row r="51" spans="1:13" x14ac:dyDescent="0.25">
      <c r="A51" s="134" t="s">
        <v>498</v>
      </c>
      <c r="B51" s="123">
        <v>3353345.9112400007</v>
      </c>
      <c r="C51" s="123">
        <v>4276287.4670000002</v>
      </c>
      <c r="D51" s="57">
        <v>1539056.9556</v>
      </c>
      <c r="E51" s="57">
        <v>996365.92338998301</v>
      </c>
      <c r="F51" s="57">
        <v>456972.65956999961</v>
      </c>
      <c r="G51" s="57">
        <v>289167.61100999877</v>
      </c>
      <c r="H51" s="57">
        <v>242695.22224999982</v>
      </c>
      <c r="I51" s="57">
        <v>243810.97275000004</v>
      </c>
      <c r="J51" s="57">
        <v>257847.87546999971</v>
      </c>
      <c r="K51" s="57">
        <v>295231.66377999692</v>
      </c>
      <c r="L51" s="57">
        <v>1553170.2053100024</v>
      </c>
      <c r="M51" s="57">
        <v>1986634.4192400295</v>
      </c>
    </row>
    <row r="52" spans="1:13" x14ac:dyDescent="0.25">
      <c r="A52" s="134" t="s">
        <v>499</v>
      </c>
      <c r="B52" s="123">
        <v>951563.15276999981</v>
      </c>
      <c r="C52" s="123">
        <v>1240029.1769300001</v>
      </c>
      <c r="D52" s="57">
        <v>411465.10507999978</v>
      </c>
      <c r="E52" s="57">
        <v>239384.63741999949</v>
      </c>
      <c r="F52" s="57">
        <v>116357.82818999997</v>
      </c>
      <c r="G52" s="57">
        <v>84208.984669999991</v>
      </c>
      <c r="H52" s="57">
        <v>75291.024520000006</v>
      </c>
      <c r="I52" s="57">
        <v>76477.758029999983</v>
      </c>
      <c r="J52" s="57">
        <v>78072.963550000015</v>
      </c>
      <c r="K52" s="57">
        <v>82407.63069000034</v>
      </c>
      <c r="L52" s="57">
        <v>367622.27550999989</v>
      </c>
      <c r="M52" s="57">
        <v>542604.36807000078</v>
      </c>
    </row>
    <row r="53" spans="1:13" x14ac:dyDescent="0.25">
      <c r="A53" s="288"/>
      <c r="B53" s="123"/>
      <c r="C53" s="123"/>
      <c r="D53" s="123"/>
      <c r="E53" s="123"/>
      <c r="F53" s="123"/>
      <c r="G53" s="123"/>
      <c r="H53" s="123"/>
      <c r="I53" s="123"/>
      <c r="J53" s="123"/>
      <c r="K53" s="123"/>
      <c r="L53" s="123"/>
      <c r="M53" s="123"/>
    </row>
    <row r="54" spans="1:13" ht="15.75" thickBot="1" x14ac:dyDescent="0.3">
      <c r="A54" s="134"/>
      <c r="B54" s="310">
        <f>B42+B46+B48+B49+B51+B52</f>
        <v>8326484.7160099959</v>
      </c>
      <c r="C54" s="310">
        <f t="shared" ref="C54:M54" si="3">C42+C46+C48+C49+C51+C52</f>
        <v>10049215.720910005</v>
      </c>
      <c r="D54" s="310">
        <f t="shared" si="3"/>
        <v>3835583.7932600016</v>
      </c>
      <c r="E54" s="310">
        <f t="shared" si="3"/>
        <v>2576904.6130799698</v>
      </c>
      <c r="F54" s="310">
        <f t="shared" si="3"/>
        <v>1077131.4009399989</v>
      </c>
      <c r="G54" s="310">
        <f t="shared" si="3"/>
        <v>658061.34756999929</v>
      </c>
      <c r="H54" s="310">
        <f t="shared" si="3"/>
        <v>532203.58646999951</v>
      </c>
      <c r="I54" s="310">
        <f t="shared" si="3"/>
        <v>531705.25172999955</v>
      </c>
      <c r="J54" s="310">
        <f t="shared" si="3"/>
        <v>567681.47124999901</v>
      </c>
      <c r="K54" s="310">
        <f t="shared" si="3"/>
        <v>780580.32466999709</v>
      </c>
      <c r="L54" s="310">
        <f t="shared" si="3"/>
        <v>3600283.1270799963</v>
      </c>
      <c r="M54" s="310">
        <f t="shared" si="3"/>
        <v>4802084.9675800186</v>
      </c>
    </row>
    <row r="55" spans="1:13" ht="15.75" thickTop="1" x14ac:dyDescent="0.25">
      <c r="A55" s="134"/>
      <c r="D55" s="254"/>
    </row>
    <row r="56" spans="1:13" x14ac:dyDescent="0.25">
      <c r="A56" t="s">
        <v>347</v>
      </c>
      <c r="D56" s="254"/>
    </row>
    <row r="57" spans="1:13" x14ac:dyDescent="0.25">
      <c r="A57" t="s">
        <v>490</v>
      </c>
      <c r="B57" s="63">
        <v>-1200.4417773748735</v>
      </c>
      <c r="C57" s="63">
        <v>-1372.2552278206435</v>
      </c>
      <c r="D57" s="63">
        <v>-581.02833958777967</v>
      </c>
      <c r="E57" s="63">
        <v>-435.83882058369039</v>
      </c>
      <c r="F57" s="63">
        <v>-186.66952350588576</v>
      </c>
      <c r="G57" s="63">
        <v>-74.949728729547829</v>
      </c>
      <c r="H57" s="63">
        <v>-64.247766109459377</v>
      </c>
      <c r="I57" s="63">
        <v>-62.36394649854924</v>
      </c>
      <c r="J57" s="63">
        <v>-68.705164934002241</v>
      </c>
      <c r="K57" s="63">
        <v>-182.28766165235939</v>
      </c>
      <c r="L57" s="63">
        <v>-698.90379672007941</v>
      </c>
      <c r="M57" s="63">
        <v>-823.01292581195594</v>
      </c>
    </row>
    <row r="58" spans="1:13" x14ac:dyDescent="0.25">
      <c r="A58" t="s">
        <v>491</v>
      </c>
      <c r="B58" s="63">
        <v>-3512.4436544329128</v>
      </c>
      <c r="C58" s="63">
        <v>-3840.9050942664462</v>
      </c>
      <c r="D58" s="63">
        <v>-1612.539200476499</v>
      </c>
      <c r="E58" s="63">
        <v>-1302.4155702501098</v>
      </c>
      <c r="F58" s="63">
        <v>-466.95790884492533</v>
      </c>
      <c r="G58" s="63">
        <v>-279.62108526875238</v>
      </c>
      <c r="H58" s="63">
        <v>-191.59124610367326</v>
      </c>
      <c r="I58" s="63">
        <v>-191.32740601467927</v>
      </c>
      <c r="J58" s="63">
        <v>-212.12693827419503</v>
      </c>
      <c r="K58" s="63">
        <v>-376.79869042311645</v>
      </c>
      <c r="L58" s="63">
        <v>-1466.5173400690874</v>
      </c>
      <c r="M58" s="63">
        <v>-2115.7626385743119</v>
      </c>
    </row>
    <row r="59" spans="1:13" x14ac:dyDescent="0.25">
      <c r="A59" t="s">
        <v>492</v>
      </c>
      <c r="B59" s="308">
        <v>-4712.8854318077865</v>
      </c>
      <c r="C59" s="308">
        <v>-5213.1603220870893</v>
      </c>
      <c r="D59" s="308">
        <v>-2193.5675400642785</v>
      </c>
      <c r="E59" s="308">
        <v>-1738.2543908338002</v>
      </c>
      <c r="F59" s="308">
        <v>-653.62743235081109</v>
      </c>
      <c r="G59" s="308">
        <v>-354.5708139983002</v>
      </c>
      <c r="H59" s="308">
        <v>-255.83901221313263</v>
      </c>
      <c r="I59" s="308">
        <v>-253.69135251322851</v>
      </c>
      <c r="J59" s="308">
        <v>-280.83210320819728</v>
      </c>
      <c r="K59" s="308">
        <v>-559.08635207547582</v>
      </c>
      <c r="L59" s="308">
        <v>-2165.4211367891667</v>
      </c>
      <c r="M59" s="308">
        <v>-2938.7755643862679</v>
      </c>
    </row>
    <row r="60" spans="1:13" x14ac:dyDescent="0.25">
      <c r="B60" s="63"/>
      <c r="C60" s="63"/>
      <c r="D60" s="63"/>
      <c r="E60" s="63"/>
      <c r="F60" s="63"/>
      <c r="G60" s="63"/>
      <c r="H60" s="63"/>
      <c r="I60" s="63"/>
      <c r="J60" s="63"/>
      <c r="K60" s="63"/>
      <c r="L60" s="63"/>
      <c r="M60" s="63"/>
    </row>
    <row r="61" spans="1:13" x14ac:dyDescent="0.25">
      <c r="A61" t="s">
        <v>493</v>
      </c>
      <c r="B61" s="63">
        <v>118.15573134415575</v>
      </c>
      <c r="C61" s="63">
        <v>138.79991789221114</v>
      </c>
      <c r="D61" s="63">
        <v>55.795054971296139</v>
      </c>
      <c r="E61" s="63">
        <v>-9.5927274375093354</v>
      </c>
      <c r="F61" s="63">
        <v>-5.0445253702000441</v>
      </c>
      <c r="G61" s="63">
        <v>-2.6483326574770887</v>
      </c>
      <c r="H61" s="63">
        <v>-2.4830950975557644</v>
      </c>
      <c r="I61" s="63">
        <v>-2.4913411181772367</v>
      </c>
      <c r="J61" s="63">
        <v>-2.6428141238844454</v>
      </c>
      <c r="K61" s="63">
        <v>-4.7100017608645279</v>
      </c>
      <c r="L61" s="63">
        <v>-18.775899866482014</v>
      </c>
      <c r="M61" s="63">
        <v>-23.596313775502168</v>
      </c>
    </row>
    <row r="62" spans="1:13" x14ac:dyDescent="0.25">
      <c r="A62" t="s">
        <v>494</v>
      </c>
      <c r="B62" s="63">
        <v>261.35124787350526</v>
      </c>
      <c r="C62" s="63">
        <v>298.27756054476441</v>
      </c>
      <c r="D62" s="63">
        <v>112.63103240611063</v>
      </c>
      <c r="E62" s="63">
        <v>-6.9199374331776227</v>
      </c>
      <c r="F62" s="63">
        <v>-8.5837716996924023</v>
      </c>
      <c r="G62" s="63">
        <v>-6.577498828167287</v>
      </c>
      <c r="H62" s="63">
        <v>-4.9539860329131313</v>
      </c>
      <c r="I62" s="63">
        <v>-4.9092937558574645</v>
      </c>
      <c r="J62" s="63">
        <v>-5.4834016522562452</v>
      </c>
      <c r="K62" s="63">
        <v>-6.507112087211941</v>
      </c>
      <c r="L62" s="63">
        <v>-27.655513836470988</v>
      </c>
      <c r="M62" s="63">
        <v>-42.316602215683019</v>
      </c>
    </row>
    <row r="63" spans="1:13" x14ac:dyDescent="0.25">
      <c r="A63" t="s">
        <v>495</v>
      </c>
      <c r="B63" s="308">
        <v>379.50697921766101</v>
      </c>
      <c r="C63" s="308">
        <v>437.07747843697553</v>
      </c>
      <c r="D63" s="308">
        <v>168.42608737740676</v>
      </c>
      <c r="E63" s="308">
        <v>-16.512664870686958</v>
      </c>
      <c r="F63" s="308">
        <v>-13.628297069892447</v>
      </c>
      <c r="G63" s="308">
        <v>-9.2258314856443757</v>
      </c>
      <c r="H63" s="308">
        <v>-7.4370811304688953</v>
      </c>
      <c r="I63" s="308">
        <v>-7.4006348740347008</v>
      </c>
      <c r="J63" s="308">
        <v>-8.1262157761406897</v>
      </c>
      <c r="K63" s="308">
        <v>-11.217113848076469</v>
      </c>
      <c r="L63" s="308">
        <v>-46.431413702953002</v>
      </c>
      <c r="M63" s="308">
        <v>-65.912915991185187</v>
      </c>
    </row>
    <row r="64" spans="1:13" x14ac:dyDescent="0.25">
      <c r="B64" s="63"/>
      <c r="C64" s="63"/>
      <c r="D64" s="63"/>
      <c r="E64" s="63"/>
      <c r="F64" s="63"/>
      <c r="G64" s="63"/>
      <c r="H64" s="63"/>
      <c r="I64" s="63"/>
      <c r="J64" s="63"/>
      <c r="K64" s="63"/>
      <c r="L64" s="63"/>
      <c r="M64" s="63"/>
    </row>
    <row r="65" spans="1:13" x14ac:dyDescent="0.25">
      <c r="A65" t="s">
        <v>496</v>
      </c>
      <c r="B65" s="63">
        <v>-945.33159131782224</v>
      </c>
      <c r="C65" s="63">
        <v>-1096.8734890808157</v>
      </c>
      <c r="D65" s="63">
        <v>-480.97210324527356</v>
      </c>
      <c r="E65" s="63">
        <v>-346.80237190604072</v>
      </c>
      <c r="F65" s="63">
        <v>-135.51888220312887</v>
      </c>
      <c r="G65" s="63">
        <v>-70.454245956006829</v>
      </c>
      <c r="H65" s="63">
        <v>-58.01491336801196</v>
      </c>
      <c r="I65" s="63">
        <v>-55.03671112019898</v>
      </c>
      <c r="J65" s="63">
        <v>-56.648549746766179</v>
      </c>
      <c r="K65" s="63">
        <v>-74.738233280217031</v>
      </c>
      <c r="L65" s="63">
        <v>-435.37745487741699</v>
      </c>
      <c r="M65" s="63">
        <v>-545.09997853367611</v>
      </c>
    </row>
    <row r="66" spans="1:13" x14ac:dyDescent="0.25">
      <c r="A66" t="s">
        <v>497</v>
      </c>
      <c r="B66" s="63">
        <v>84.176231841663693</v>
      </c>
      <c r="C66" s="63">
        <v>103.51354336235991</v>
      </c>
      <c r="D66" s="63">
        <v>39.841073815835792</v>
      </c>
      <c r="E66" s="63">
        <v>-2.132028893003632</v>
      </c>
      <c r="F66" s="63">
        <v>-2.7567877238462954</v>
      </c>
      <c r="G66" s="63">
        <v>-1.6937444816294525</v>
      </c>
      <c r="H66" s="63">
        <v>-1.5196556419146752</v>
      </c>
      <c r="I66" s="63">
        <v>-1.5276185094061032</v>
      </c>
      <c r="J66" s="63">
        <v>-1.5817839021935916</v>
      </c>
      <c r="K66" s="63">
        <v>-1.3947607075381627</v>
      </c>
      <c r="L66" s="63">
        <v>-9.5689378503850087</v>
      </c>
      <c r="M66" s="63">
        <v>-13.300264952966947</v>
      </c>
    </row>
    <row r="67" spans="1:13" x14ac:dyDescent="0.25">
      <c r="B67" s="63"/>
      <c r="C67" s="63"/>
      <c r="D67" s="63"/>
      <c r="E67" s="63"/>
      <c r="F67" s="63"/>
      <c r="G67" s="63"/>
      <c r="H67" s="63"/>
      <c r="I67" s="63"/>
      <c r="J67" s="63"/>
      <c r="K67" s="63"/>
      <c r="L67" s="63"/>
      <c r="M67" s="63"/>
    </row>
    <row r="68" spans="1:13" x14ac:dyDescent="0.25">
      <c r="A68" t="s">
        <v>498</v>
      </c>
      <c r="B68" s="63">
        <v>201.19813900372333</v>
      </c>
      <c r="C68" s="63">
        <v>256.53513174233746</v>
      </c>
      <c r="D68" s="63">
        <v>91.761563938149493</v>
      </c>
      <c r="E68" s="63">
        <v>-44.744994136721651</v>
      </c>
      <c r="F68" s="63">
        <v>-27.414111927307292</v>
      </c>
      <c r="G68" s="63">
        <v>-17.383378952943577</v>
      </c>
      <c r="H68" s="63">
        <v>-14.59680832501169</v>
      </c>
      <c r="I68" s="63">
        <v>-14.663433691275126</v>
      </c>
      <c r="J68" s="63">
        <v>-15.498521894062156</v>
      </c>
      <c r="K68" s="63">
        <v>-17.689355613584127</v>
      </c>
      <c r="L68" s="63">
        <v>-93.39807262801348</v>
      </c>
      <c r="M68" s="63">
        <v>-119.29601489744786</v>
      </c>
    </row>
    <row r="69" spans="1:13" x14ac:dyDescent="0.25">
      <c r="A69" t="s">
        <v>499</v>
      </c>
      <c r="B69" s="63">
        <v>66.608554751280693</v>
      </c>
      <c r="C69" s="63">
        <v>86.787794126741233</v>
      </c>
      <c r="D69" s="63">
        <v>28.730261888522392</v>
      </c>
      <c r="E69" s="63">
        <v>-79.484485855716002</v>
      </c>
      <c r="F69" s="63">
        <v>-45.372522802642138</v>
      </c>
      <c r="G69" s="63">
        <v>-32.904578985227239</v>
      </c>
      <c r="H69" s="63">
        <v>-29.434268139282558</v>
      </c>
      <c r="I69" s="63">
        <v>-29.897228935307933</v>
      </c>
      <c r="J69" s="63">
        <v>-30.50287291529785</v>
      </c>
      <c r="K69" s="63">
        <v>-32.09444450587452</v>
      </c>
      <c r="L69" s="63">
        <v>-143.69247952183423</v>
      </c>
      <c r="M69" s="63">
        <v>-211.78959650235899</v>
      </c>
    </row>
    <row r="70" spans="1:13" x14ac:dyDescent="0.25">
      <c r="B70" s="63"/>
      <c r="C70" s="63"/>
      <c r="D70" s="63"/>
      <c r="E70" s="63"/>
      <c r="F70" s="63"/>
      <c r="G70" s="63"/>
      <c r="H70" s="63"/>
      <c r="I70" s="63"/>
      <c r="J70" s="63"/>
      <c r="K70" s="63"/>
      <c r="L70" s="63"/>
      <c r="M70" s="63"/>
    </row>
    <row r="71" spans="1:13" x14ac:dyDescent="0.25">
      <c r="A71" s="313" t="s">
        <v>500</v>
      </c>
      <c r="B71" s="63">
        <v>124010.55049143096</v>
      </c>
      <c r="C71" s="63">
        <v>149218.80148347077</v>
      </c>
      <c r="D71" s="63">
        <v>57332.720383147047</v>
      </c>
      <c r="E71" s="63">
        <v>27261.155895681186</v>
      </c>
      <c r="F71" s="63">
        <v>10704.889190105137</v>
      </c>
      <c r="G71" s="63">
        <v>6466.7213706078428</v>
      </c>
      <c r="H71" s="63">
        <v>5224.8332967840961</v>
      </c>
      <c r="I71" s="63">
        <v>5216.7856295405145</v>
      </c>
      <c r="J71" s="63">
        <v>5567.5616703956757</v>
      </c>
      <c r="K71" s="63">
        <v>7628.1872760618662</v>
      </c>
      <c r="L71" s="63">
        <v>35923.49617774861</v>
      </c>
      <c r="M71" s="63">
        <v>47228.786057147488</v>
      </c>
    </row>
    <row r="72" spans="1:13" x14ac:dyDescent="0.25">
      <c r="A72" t="s">
        <v>431</v>
      </c>
      <c r="B72" s="63">
        <f>+B37-B71+B59+B63+B66+B65+B68+B69</f>
        <v>-4.8174797484534793E-12</v>
      </c>
      <c r="C72" s="63">
        <f t="shared" ref="C72:E72" si="4">+C37-C71+C59+C63+C66+C65+C68+C69</f>
        <v>-1.1084466677857563E-11</v>
      </c>
      <c r="D72" s="63">
        <f t="shared" si="4"/>
        <v>6.2811977841192856E-12</v>
      </c>
      <c r="E72" s="63">
        <f t="shared" si="4"/>
        <v>7.673861546209082E-13</v>
      </c>
      <c r="F72" s="63">
        <f t="shared" ref="F72" si="5">+F37-F71+F59+F63+F66+F65+F68+F69</f>
        <v>7.815970093361102E-13</v>
      </c>
      <c r="G72" s="63">
        <f t="shared" ref="G72:H72" si="6">+G37-G71+G59+G63+G66+G65+G68+G69</f>
        <v>-2.3447910280083306E-13</v>
      </c>
      <c r="H72" s="63">
        <f t="shared" si="6"/>
        <v>-1.5987211554602254E-13</v>
      </c>
      <c r="I72" s="63">
        <f t="shared" ref="I72" si="7">+I37-I71+I59+I63+I66+I65+I68+I69</f>
        <v>5.1514348342607263E-13</v>
      </c>
      <c r="J72" s="63">
        <f t="shared" ref="J72:K72" si="8">+J37-J71+J59+J63+J66+J65+J68+J69</f>
        <v>6.3948846218409017E-13</v>
      </c>
      <c r="K72" s="63">
        <f t="shared" si="8"/>
        <v>-1.5063505998114124E-12</v>
      </c>
      <c r="L72" s="63">
        <f t="shared" ref="L72" si="9">+L37-L71+L59+L63+L66+L65+L68+L69</f>
        <v>5.0590642786119133E-12</v>
      </c>
      <c r="M72" s="63">
        <f t="shared" ref="M72" si="10">+M37-M71+M59+M63+M66+M65+M68+M69</f>
        <v>-7.9012352216523141E-12</v>
      </c>
    </row>
    <row r="73" spans="1:13" x14ac:dyDescent="0.25">
      <c r="A73" t="s">
        <v>456</v>
      </c>
      <c r="B73" s="312">
        <f>+B25+B59+B29+B63</f>
        <v>49169.582972561861</v>
      </c>
      <c r="C73" s="312">
        <f t="shared" ref="C73:M73" si="11">+C25+C59+C29+C63</f>
        <v>54681.401347766965</v>
      </c>
      <c r="D73" s="312">
        <f t="shared" si="11"/>
        <v>22705.223196512121</v>
      </c>
      <c r="E73" s="312">
        <f t="shared" si="11"/>
        <v>10848.936823028107</v>
      </c>
      <c r="F73" s="312">
        <f t="shared" si="11"/>
        <v>3722.2107870427108</v>
      </c>
      <c r="G73" s="312">
        <f t="shared" si="11"/>
        <v>2076.7280112006661</v>
      </c>
      <c r="H73" s="312">
        <f t="shared" si="11"/>
        <v>1522.9529690509119</v>
      </c>
      <c r="I73" s="312">
        <f t="shared" si="11"/>
        <v>1510.9843517113613</v>
      </c>
      <c r="J73" s="312">
        <f t="shared" si="11"/>
        <v>1670.5569755401318</v>
      </c>
      <c r="K73" s="312">
        <f t="shared" si="11"/>
        <v>3170.0125892899996</v>
      </c>
      <c r="L73" s="312">
        <f t="shared" si="11"/>
        <v>12371.668919690126</v>
      </c>
      <c r="M73" s="312">
        <f t="shared" si="11"/>
        <v>16881.094406630007</v>
      </c>
    </row>
    <row r="74" spans="1:13" x14ac:dyDescent="0.25">
      <c r="A74" s="307" t="s">
        <v>455</v>
      </c>
      <c r="B74" s="312">
        <f>+B31+B32+B65+B66</f>
        <v>9998.8984660340302</v>
      </c>
      <c r="C74" s="312">
        <f t="shared" ref="C74:M74" si="12">+C31+C32+C65+C66</f>
        <v>11700.638050226165</v>
      </c>
      <c r="D74" s="312">
        <f t="shared" si="12"/>
        <v>5032.5445854158779</v>
      </c>
      <c r="E74" s="312">
        <f t="shared" si="12"/>
        <v>2226.1744125346677</v>
      </c>
      <c r="F74" s="312">
        <f t="shared" si="12"/>
        <v>769.57830083254305</v>
      </c>
      <c r="G74" s="312">
        <f t="shared" si="12"/>
        <v>408.27297634143918</v>
      </c>
      <c r="H74" s="312">
        <f t="shared" si="12"/>
        <v>340.11235053090115</v>
      </c>
      <c r="I74" s="312">
        <f t="shared" si="12"/>
        <v>325.35224524115455</v>
      </c>
      <c r="J74" s="312">
        <f t="shared" si="12"/>
        <v>335.17670525258029</v>
      </c>
      <c r="K74" s="312">
        <f t="shared" si="12"/>
        <v>420.47618194899218</v>
      </c>
      <c r="L74" s="312">
        <f t="shared" si="12"/>
        <v>2494.7670210842707</v>
      </c>
      <c r="M74" s="312">
        <f t="shared" si="12"/>
        <v>3164.9322113328894</v>
      </c>
    </row>
    <row r="75" spans="1:13" x14ac:dyDescent="0.25">
      <c r="A75" s="307" t="s">
        <v>457</v>
      </c>
      <c r="B75" s="312">
        <f>+B34+B35+B68+B69</f>
        <v>64842.069052835053</v>
      </c>
      <c r="C75" s="312">
        <f t="shared" ref="C75:M75" si="13">+C34+C35+C68+C69</f>
        <v>82836.762085477618</v>
      </c>
      <c r="D75" s="312">
        <f t="shared" si="13"/>
        <v>29594.952601219058</v>
      </c>
      <c r="E75" s="312">
        <f t="shared" si="13"/>
        <v>14186.044660118412</v>
      </c>
      <c r="F75" s="312">
        <f t="shared" si="13"/>
        <v>6213.1001022298842</v>
      </c>
      <c r="G75" s="312">
        <f t="shared" si="13"/>
        <v>3981.7203830657372</v>
      </c>
      <c r="H75" s="312">
        <f t="shared" si="13"/>
        <v>3361.767977202283</v>
      </c>
      <c r="I75" s="312">
        <f t="shared" si="13"/>
        <v>3380.4490325879983</v>
      </c>
      <c r="J75" s="312">
        <f t="shared" si="13"/>
        <v>3561.8279896029644</v>
      </c>
      <c r="K75" s="312">
        <f t="shared" si="13"/>
        <v>4037.6985048228726</v>
      </c>
      <c r="L75" s="312">
        <f t="shared" si="13"/>
        <v>21057.060236974223</v>
      </c>
      <c r="M75" s="312">
        <f t="shared" si="13"/>
        <v>27182.759439184578</v>
      </c>
    </row>
    <row r="76" spans="1:13" x14ac:dyDescent="0.25">
      <c r="B76" s="94"/>
      <c r="C76" s="94"/>
      <c r="D76" s="291"/>
    </row>
    <row r="77" spans="1:13" x14ac:dyDescent="0.25">
      <c r="B77" s="94"/>
      <c r="C77" s="94"/>
      <c r="D77" s="94"/>
    </row>
    <row r="78" spans="1:13" x14ac:dyDescent="0.25">
      <c r="B78" s="94"/>
      <c r="C78" s="94"/>
      <c r="D78" s="94"/>
    </row>
    <row r="79" spans="1:13" x14ac:dyDescent="0.25">
      <c r="B79" s="94"/>
      <c r="C79" s="94"/>
      <c r="D79" s="291"/>
    </row>
    <row r="80" spans="1:13" x14ac:dyDescent="0.25">
      <c r="B80" s="94"/>
      <c r="C80" s="94"/>
      <c r="D80" s="291"/>
    </row>
    <row r="81" spans="2:4" x14ac:dyDescent="0.25">
      <c r="B81" s="94"/>
      <c r="C81" s="94"/>
      <c r="D81" s="94"/>
    </row>
    <row r="82" spans="2:4" x14ac:dyDescent="0.25">
      <c r="B82" s="94"/>
      <c r="C82" s="94"/>
      <c r="D82" s="94"/>
    </row>
    <row r="83" spans="2:4" x14ac:dyDescent="0.25">
      <c r="B83" s="94"/>
      <c r="C83" s="94"/>
      <c r="D83" s="291"/>
    </row>
    <row r="84" spans="2:4" x14ac:dyDescent="0.25">
      <c r="B84" s="94"/>
      <c r="C84" s="94"/>
      <c r="D84" s="291"/>
    </row>
    <row r="85" spans="2:4" x14ac:dyDescent="0.25">
      <c r="B85" s="94"/>
      <c r="C85" s="94"/>
      <c r="D85" s="94"/>
    </row>
    <row r="86" spans="2:4" x14ac:dyDescent="0.25">
      <c r="B86" s="94"/>
      <c r="C86" s="94"/>
      <c r="D86" s="291"/>
    </row>
    <row r="87" spans="2:4" x14ac:dyDescent="0.25">
      <c r="B87" s="94"/>
      <c r="C87" s="94"/>
      <c r="D87" s="291"/>
    </row>
    <row r="88" spans="2:4" x14ac:dyDescent="0.25">
      <c r="D88" s="254"/>
    </row>
    <row r="89" spans="2:4" x14ac:dyDescent="0.25">
      <c r="D89" s="254"/>
    </row>
  </sheetData>
  <printOptions headings="1"/>
  <pageMargins left="0.7" right="0.7" top="0.75" bottom="0.75" header="0.3" footer="0.3"/>
  <pageSetup scale="43" orientation="landscape" r:id="rId1"/>
  <headerFooter>
    <oddFooter>&amp;L&amp;A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5"/>
  <sheetViews>
    <sheetView topLeftCell="A25" workbookViewId="0">
      <selection activeCell="R37" sqref="R37"/>
    </sheetView>
  </sheetViews>
  <sheetFormatPr defaultRowHeight="15" x14ac:dyDescent="0.25"/>
  <cols>
    <col min="1" max="1" width="17.42578125" customWidth="1"/>
    <col min="2" max="2" width="11.140625" customWidth="1"/>
    <col min="4" max="4" width="3.140625" customWidth="1"/>
    <col min="5" max="5" width="7.28515625" customWidth="1"/>
    <col min="6" max="6" width="5.5703125" customWidth="1"/>
    <col min="7" max="7" width="6.5703125" customWidth="1"/>
    <col min="8" max="8" width="1.85546875" customWidth="1"/>
    <col min="9" max="9" width="3.5703125" customWidth="1"/>
    <col min="10" max="10" width="3" customWidth="1"/>
    <col min="11" max="11" width="1.85546875" customWidth="1"/>
    <col min="12" max="12" width="2" customWidth="1"/>
    <col min="16" max="16" width="10.5703125" customWidth="1"/>
    <col min="20" max="20" width="3.42578125" customWidth="1"/>
  </cols>
  <sheetData>
    <row r="1" spans="1:26" ht="18.75" x14ac:dyDescent="0.3">
      <c r="A1" s="371" t="s">
        <v>221</v>
      </c>
      <c r="B1" s="371"/>
      <c r="C1" s="371"/>
      <c r="D1" s="371"/>
      <c r="E1" s="371"/>
      <c r="F1" s="371"/>
      <c r="G1" s="371"/>
      <c r="H1" s="371"/>
      <c r="I1" s="371"/>
      <c r="J1" s="371"/>
      <c r="K1" s="371"/>
      <c r="L1" s="371"/>
      <c r="M1" s="371"/>
      <c r="N1" s="371"/>
      <c r="O1" s="371"/>
      <c r="P1" s="371"/>
    </row>
    <row r="2" spans="1:26" x14ac:dyDescent="0.25">
      <c r="A2" s="372" t="s">
        <v>222</v>
      </c>
      <c r="B2" s="372"/>
      <c r="C2" s="372"/>
      <c r="D2" s="372"/>
      <c r="E2" s="372"/>
      <c r="F2" s="372"/>
      <c r="G2" s="372"/>
      <c r="H2" s="372"/>
      <c r="I2" s="372"/>
      <c r="J2" s="372"/>
      <c r="K2" s="372"/>
      <c r="L2" s="372"/>
      <c r="M2" s="372"/>
      <c r="N2" s="372"/>
      <c r="O2" s="372"/>
      <c r="P2" s="372"/>
    </row>
    <row r="3" spans="1:26" x14ac:dyDescent="0.25">
      <c r="A3" s="372" t="s">
        <v>93</v>
      </c>
      <c r="B3" s="372"/>
      <c r="C3" s="372"/>
      <c r="D3" s="372"/>
      <c r="E3" s="372"/>
      <c r="F3" s="372"/>
      <c r="G3" s="372"/>
      <c r="H3" s="372"/>
      <c r="I3" s="372"/>
      <c r="J3" s="372"/>
      <c r="K3" s="372"/>
      <c r="L3" s="372"/>
      <c r="M3" s="372"/>
      <c r="N3" s="372"/>
      <c r="O3" s="372"/>
      <c r="P3" s="372"/>
    </row>
    <row r="6" spans="1:26" x14ac:dyDescent="0.25">
      <c r="A6" t="s">
        <v>94</v>
      </c>
    </row>
    <row r="7" spans="1:26" x14ac:dyDescent="0.25">
      <c r="A7" t="s">
        <v>95</v>
      </c>
      <c r="B7" t="s">
        <v>96</v>
      </c>
    </row>
    <row r="8" spans="1:26" x14ac:dyDescent="0.25">
      <c r="A8" t="s">
        <v>97</v>
      </c>
      <c r="B8" t="s">
        <v>98</v>
      </c>
    </row>
    <row r="9" spans="1:26" x14ac:dyDescent="0.25">
      <c r="A9" t="s">
        <v>99</v>
      </c>
      <c r="B9" t="s">
        <v>100</v>
      </c>
    </row>
    <row r="10" spans="1:26" x14ac:dyDescent="0.25">
      <c r="A10" t="s">
        <v>101</v>
      </c>
      <c r="B10" s="11">
        <v>0.05</v>
      </c>
      <c r="C10" t="s">
        <v>10</v>
      </c>
      <c r="T10" s="183"/>
      <c r="U10" s="183"/>
      <c r="V10" s="183"/>
      <c r="W10" s="183"/>
      <c r="X10" s="183"/>
      <c r="Y10" s="183"/>
      <c r="Z10" s="183"/>
    </row>
    <row r="11" spans="1:26" x14ac:dyDescent="0.25">
      <c r="B11" s="11" t="s">
        <v>102</v>
      </c>
      <c r="C11" t="s">
        <v>103</v>
      </c>
    </row>
    <row r="12" spans="1:26" ht="30" customHeight="1" x14ac:dyDescent="0.25">
      <c r="B12" s="11"/>
      <c r="C12" s="84" t="s">
        <v>104</v>
      </c>
      <c r="D12" s="85" t="s">
        <v>105</v>
      </c>
      <c r="E12" s="373" t="s">
        <v>106</v>
      </c>
      <c r="F12" s="373"/>
      <c r="G12" s="373"/>
      <c r="H12" s="373"/>
      <c r="I12" s="373"/>
      <c r="J12" s="373"/>
      <c r="K12" s="373"/>
      <c r="L12" s="373"/>
      <c r="M12" s="373"/>
      <c r="N12" s="373"/>
      <c r="O12" s="373"/>
      <c r="P12" s="373"/>
    </row>
    <row r="13" spans="1:26" x14ac:dyDescent="0.25">
      <c r="B13" s="11"/>
      <c r="C13" t="s">
        <v>107</v>
      </c>
      <c r="D13" s="30" t="s">
        <v>105</v>
      </c>
      <c r="E13" t="s">
        <v>108</v>
      </c>
    </row>
    <row r="14" spans="1:26" x14ac:dyDescent="0.25">
      <c r="B14" s="11"/>
      <c r="D14" s="30"/>
      <c r="E14" t="s">
        <v>109</v>
      </c>
    </row>
    <row r="15" spans="1:26" x14ac:dyDescent="0.25">
      <c r="A15" t="s">
        <v>110</v>
      </c>
    </row>
    <row r="16" spans="1:26" ht="18.75" x14ac:dyDescent="0.3">
      <c r="A16" s="31"/>
      <c r="B16" s="31"/>
      <c r="C16" s="32">
        <v>18</v>
      </c>
      <c r="D16" s="31"/>
      <c r="E16" s="31"/>
      <c r="F16" s="31"/>
      <c r="G16" s="31"/>
      <c r="H16" s="31"/>
      <c r="I16" s="31"/>
      <c r="J16" s="31"/>
      <c r="K16" s="31"/>
      <c r="L16" s="31"/>
      <c r="M16" s="31"/>
    </row>
    <row r="17" spans="1:24" ht="24" x14ac:dyDescent="0.45">
      <c r="A17" s="31" t="s">
        <v>111</v>
      </c>
      <c r="B17" s="33" t="s">
        <v>105</v>
      </c>
      <c r="C17" s="34" t="s">
        <v>112</v>
      </c>
      <c r="D17" s="31" t="s">
        <v>113</v>
      </c>
      <c r="E17" s="31" t="s">
        <v>114</v>
      </c>
      <c r="F17" s="33" t="s">
        <v>105</v>
      </c>
      <c r="G17" s="31" t="s">
        <v>115</v>
      </c>
      <c r="H17" s="31" t="s">
        <v>116</v>
      </c>
      <c r="I17" s="33" t="s">
        <v>117</v>
      </c>
      <c r="J17" s="31" t="s">
        <v>118</v>
      </c>
      <c r="K17" s="31" t="s">
        <v>116</v>
      </c>
      <c r="L17" s="35" t="s">
        <v>117</v>
      </c>
      <c r="M17" s="36" t="s">
        <v>119</v>
      </c>
    </row>
    <row r="18" spans="1:24" ht="18.75" x14ac:dyDescent="0.3">
      <c r="A18" s="31"/>
      <c r="B18" s="31"/>
      <c r="C18" s="32" t="s">
        <v>120</v>
      </c>
      <c r="D18" s="31"/>
      <c r="E18" s="31"/>
      <c r="F18" s="31"/>
      <c r="G18" s="31"/>
      <c r="H18" s="31"/>
      <c r="I18" s="31"/>
      <c r="J18" s="31"/>
      <c r="K18" s="31"/>
      <c r="L18" s="31"/>
      <c r="M18" s="31"/>
    </row>
    <row r="20" spans="1:24" ht="18.75" x14ac:dyDescent="0.3">
      <c r="A20" t="s">
        <v>121</v>
      </c>
      <c r="B20" s="33" t="s">
        <v>105</v>
      </c>
      <c r="C20" t="s">
        <v>122</v>
      </c>
    </row>
    <row r="21" spans="1:24" ht="24" x14ac:dyDescent="0.45">
      <c r="A21" t="s">
        <v>111</v>
      </c>
      <c r="B21" s="33" t="s">
        <v>105</v>
      </c>
      <c r="C21" t="s">
        <v>123</v>
      </c>
    </row>
    <row r="22" spans="1:24" ht="18.75" x14ac:dyDescent="0.3">
      <c r="A22" t="s">
        <v>124</v>
      </c>
      <c r="B22" s="33" t="s">
        <v>105</v>
      </c>
      <c r="C22" t="s">
        <v>125</v>
      </c>
    </row>
    <row r="23" spans="1:24" ht="36" customHeight="1" x14ac:dyDescent="0.25">
      <c r="A23" s="89" t="s">
        <v>114</v>
      </c>
      <c r="B23" s="88" t="s">
        <v>105</v>
      </c>
      <c r="C23" s="369" t="s">
        <v>126</v>
      </c>
      <c r="D23" s="369"/>
      <c r="E23" s="369"/>
      <c r="F23" s="369"/>
      <c r="G23" s="369"/>
      <c r="H23" s="369"/>
      <c r="I23" s="369"/>
      <c r="J23" s="369"/>
      <c r="K23" s="369"/>
      <c r="L23" s="369"/>
      <c r="M23" s="369"/>
      <c r="N23" s="369"/>
      <c r="O23" s="369"/>
      <c r="P23" s="369"/>
    </row>
    <row r="24" spans="1:24" ht="32.25" customHeight="1" x14ac:dyDescent="0.25">
      <c r="A24" s="86" t="s">
        <v>115</v>
      </c>
      <c r="B24" s="87" t="s">
        <v>105</v>
      </c>
      <c r="C24" s="374" t="s">
        <v>127</v>
      </c>
      <c r="D24" s="374"/>
      <c r="E24" s="374"/>
      <c r="F24" s="374"/>
      <c r="G24" s="374"/>
      <c r="H24" s="374"/>
      <c r="I24" s="374"/>
      <c r="J24" s="374"/>
      <c r="K24" s="374"/>
      <c r="L24" s="374"/>
      <c r="M24" s="374"/>
      <c r="N24" s="374"/>
      <c r="O24" s="374"/>
      <c r="P24" s="374"/>
      <c r="Q24" s="8"/>
      <c r="R24" s="8"/>
      <c r="S24" s="8"/>
    </row>
    <row r="25" spans="1:24" ht="24" x14ac:dyDescent="0.45">
      <c r="A25" s="31" t="s">
        <v>118</v>
      </c>
      <c r="B25" s="33" t="s">
        <v>105</v>
      </c>
      <c r="C25" t="s">
        <v>128</v>
      </c>
    </row>
    <row r="26" spans="1:24" ht="30" customHeight="1" x14ac:dyDescent="0.25">
      <c r="A26" s="37" t="s">
        <v>119</v>
      </c>
      <c r="B26" s="88" t="s">
        <v>105</v>
      </c>
      <c r="C26" s="369" t="s">
        <v>129</v>
      </c>
      <c r="D26" s="369"/>
      <c r="E26" s="369"/>
      <c r="F26" s="369"/>
      <c r="G26" s="369"/>
      <c r="H26" s="369"/>
      <c r="I26" s="369"/>
      <c r="J26" s="369"/>
      <c r="K26" s="369"/>
      <c r="L26" s="369"/>
      <c r="M26" s="369"/>
      <c r="N26" s="369"/>
      <c r="O26" s="369"/>
      <c r="P26" s="369"/>
      <c r="Q26" s="8"/>
      <c r="R26" s="8"/>
      <c r="S26" s="8"/>
      <c r="T26" s="8"/>
      <c r="U26" s="8"/>
      <c r="V26" s="8"/>
      <c r="W26" s="8"/>
      <c r="X26" s="8"/>
    </row>
    <row r="29" spans="1:24" ht="24" x14ac:dyDescent="0.45">
      <c r="A29" t="s">
        <v>130</v>
      </c>
      <c r="B29" s="33" t="s">
        <v>105</v>
      </c>
      <c r="C29" t="s">
        <v>131</v>
      </c>
    </row>
    <row r="31" spans="1:24" x14ac:dyDescent="0.25">
      <c r="A31" t="s">
        <v>132</v>
      </c>
    </row>
    <row r="32" spans="1:24" x14ac:dyDescent="0.25">
      <c r="A32" t="s">
        <v>133</v>
      </c>
    </row>
    <row r="33" spans="1:24" x14ac:dyDescent="0.25">
      <c r="A33" t="s">
        <v>134</v>
      </c>
    </row>
    <row r="34" spans="1:24" x14ac:dyDescent="0.25">
      <c r="B34" t="s">
        <v>135</v>
      </c>
    </row>
    <row r="35" spans="1:24" x14ac:dyDescent="0.25">
      <c r="B35" t="s">
        <v>136</v>
      </c>
      <c r="F35" s="370">
        <v>0.33606999999999998</v>
      </c>
      <c r="G35" s="370"/>
    </row>
    <row r="36" spans="1:24" x14ac:dyDescent="0.25">
      <c r="F36" s="38"/>
      <c r="G36" s="38"/>
    </row>
    <row r="37" spans="1:24" x14ac:dyDescent="0.25">
      <c r="A37" t="s">
        <v>134</v>
      </c>
    </row>
    <row r="38" spans="1:24" x14ac:dyDescent="0.25">
      <c r="A38" t="s">
        <v>137</v>
      </c>
    </row>
    <row r="39" spans="1:24" ht="73.5" customHeight="1" x14ac:dyDescent="0.25">
      <c r="B39" s="369" t="s">
        <v>138</v>
      </c>
      <c r="C39" s="369"/>
      <c r="D39" s="369"/>
      <c r="E39" s="369"/>
      <c r="F39" s="369"/>
      <c r="G39" s="369"/>
      <c r="H39" s="369"/>
      <c r="I39" s="369"/>
      <c r="J39" s="369"/>
      <c r="K39" s="369"/>
      <c r="L39" s="369"/>
      <c r="M39" s="369"/>
      <c r="N39" s="369"/>
      <c r="O39" s="369"/>
      <c r="P39" s="369"/>
      <c r="Q39" s="8"/>
      <c r="R39" s="8"/>
      <c r="S39" s="8"/>
      <c r="T39" s="39"/>
      <c r="U39" s="39"/>
      <c r="V39" s="39"/>
      <c r="W39" s="39"/>
      <c r="X39" s="39"/>
    </row>
    <row r="40" spans="1:24" x14ac:dyDescent="0.25">
      <c r="B40" t="s">
        <v>139</v>
      </c>
      <c r="F40" s="370"/>
      <c r="G40" s="370"/>
    </row>
    <row r="41" spans="1:24" x14ac:dyDescent="0.25">
      <c r="B41" t="s">
        <v>3</v>
      </c>
      <c r="C41" s="40">
        <v>0.59399999999999997</v>
      </c>
      <c r="M41" s="41"/>
    </row>
    <row r="42" spans="1:24" x14ac:dyDescent="0.25">
      <c r="B42" t="s">
        <v>4</v>
      </c>
      <c r="C42" s="40">
        <v>0.94199999999999995</v>
      </c>
    </row>
    <row r="43" spans="1:24" x14ac:dyDescent="0.25">
      <c r="B43" t="s">
        <v>5</v>
      </c>
      <c r="C43" s="40">
        <v>0.97799999999999998</v>
      </c>
    </row>
    <row r="44" spans="1:24" x14ac:dyDescent="0.25">
      <c r="B44" t="s">
        <v>6</v>
      </c>
      <c r="C44" s="40">
        <v>0.98699999999999999</v>
      </c>
    </row>
    <row r="45" spans="1:24" x14ac:dyDescent="0.25">
      <c r="B45" t="s">
        <v>7</v>
      </c>
      <c r="C45" s="40">
        <v>0.98199999999999998</v>
      </c>
    </row>
    <row r="46" spans="1:24" x14ac:dyDescent="0.25">
      <c r="B46" t="s">
        <v>8</v>
      </c>
      <c r="C46" s="40">
        <v>0.95199999999999996</v>
      </c>
    </row>
    <row r="47" spans="1:24" x14ac:dyDescent="0.25">
      <c r="C47" s="40"/>
    </row>
    <row r="48" spans="1:24" ht="33.75" customHeight="1" x14ac:dyDescent="0.25">
      <c r="A48" s="42" t="s">
        <v>140</v>
      </c>
      <c r="B48" s="43" t="s">
        <v>105</v>
      </c>
      <c r="C48" s="369" t="s">
        <v>141</v>
      </c>
      <c r="D48" s="369"/>
      <c r="E48" s="369"/>
      <c r="F48" s="369"/>
      <c r="G48" s="369"/>
      <c r="H48" s="369"/>
      <c r="I48" s="369"/>
      <c r="J48" s="369"/>
      <c r="K48" s="369"/>
      <c r="L48" s="369"/>
      <c r="M48" s="369"/>
      <c r="N48" s="369"/>
      <c r="O48" s="369"/>
      <c r="P48" s="369"/>
    </row>
    <row r="49" spans="1:24" x14ac:dyDescent="0.25">
      <c r="C49" t="s">
        <v>142</v>
      </c>
      <c r="E49" s="30" t="s">
        <v>105</v>
      </c>
      <c r="F49" s="370">
        <v>0.14216000000000001</v>
      </c>
      <c r="G49" s="370"/>
    </row>
    <row r="51" spans="1:24" ht="14.25" customHeight="1" x14ac:dyDescent="0.25">
      <c r="A51" t="s">
        <v>143</v>
      </c>
    </row>
    <row r="52" spans="1:24" ht="39.75" customHeight="1" x14ac:dyDescent="0.25">
      <c r="A52" s="42" t="s">
        <v>132</v>
      </c>
      <c r="B52" s="43" t="s">
        <v>105</v>
      </c>
      <c r="C52" s="369" t="s">
        <v>144</v>
      </c>
      <c r="D52" s="369"/>
      <c r="E52" s="369"/>
      <c r="F52" s="369"/>
      <c r="G52" s="369"/>
      <c r="H52" s="369"/>
      <c r="I52" s="369"/>
      <c r="J52" s="369"/>
      <c r="K52" s="369"/>
      <c r="L52" s="369"/>
      <c r="M52" s="369"/>
      <c r="N52" s="369"/>
      <c r="O52" s="369"/>
      <c r="P52" s="369"/>
    </row>
    <row r="53" spans="1:24" x14ac:dyDescent="0.25">
      <c r="C53" t="s">
        <v>142</v>
      </c>
      <c r="E53" s="30" t="s">
        <v>105</v>
      </c>
      <c r="F53" s="370">
        <v>0.24335000000000001</v>
      </c>
      <c r="G53" s="370"/>
    </row>
    <row r="54" spans="1:24" ht="34.5" customHeight="1" x14ac:dyDescent="0.25">
      <c r="A54" s="42" t="s">
        <v>140</v>
      </c>
      <c r="B54" s="43" t="s">
        <v>105</v>
      </c>
      <c r="C54" s="369" t="s">
        <v>141</v>
      </c>
      <c r="D54" s="369"/>
      <c r="E54" s="369"/>
      <c r="F54" s="369"/>
      <c r="G54" s="369"/>
      <c r="H54" s="369"/>
      <c r="I54" s="369"/>
      <c r="J54" s="369"/>
      <c r="K54" s="369"/>
      <c r="L54" s="369"/>
      <c r="M54" s="369"/>
      <c r="N54" s="369"/>
      <c r="O54" s="369"/>
      <c r="P54" s="369"/>
    </row>
    <row r="55" spans="1:24" x14ac:dyDescent="0.25">
      <c r="C55" t="s">
        <v>142</v>
      </c>
      <c r="E55" s="30" t="s">
        <v>105</v>
      </c>
      <c r="F55" s="370">
        <v>8.3119999999999999E-2</v>
      </c>
      <c r="G55" s="370"/>
    </row>
    <row r="57" spans="1:24" ht="47.25" customHeight="1" x14ac:dyDescent="0.25">
      <c r="A57" s="42" t="s">
        <v>12</v>
      </c>
      <c r="B57" s="43" t="s">
        <v>105</v>
      </c>
      <c r="C57" s="369" t="s">
        <v>145</v>
      </c>
      <c r="D57" s="369"/>
      <c r="E57" s="369"/>
      <c r="F57" s="369"/>
      <c r="G57" s="369"/>
      <c r="H57" s="369"/>
      <c r="I57" s="369"/>
      <c r="J57" s="369"/>
      <c r="K57" s="369"/>
      <c r="L57" s="369"/>
      <c r="M57" s="369"/>
      <c r="N57" s="369"/>
      <c r="O57" s="369"/>
      <c r="P57" s="369"/>
      <c r="Q57" s="8"/>
      <c r="R57" s="8"/>
      <c r="S57" s="8"/>
      <c r="T57" s="8"/>
      <c r="U57" s="8"/>
      <c r="V57" s="8"/>
      <c r="W57" s="8"/>
      <c r="X57" s="8"/>
    </row>
    <row r="59" spans="1:24" x14ac:dyDescent="0.25">
      <c r="A59" t="s">
        <v>13</v>
      </c>
      <c r="B59" s="43" t="s">
        <v>105</v>
      </c>
      <c r="C59" t="s">
        <v>146</v>
      </c>
    </row>
    <row r="60" spans="1:24" x14ac:dyDescent="0.25">
      <c r="C60" t="s">
        <v>147</v>
      </c>
    </row>
    <row r="61" spans="1:24" ht="32.25" customHeight="1" x14ac:dyDescent="0.25">
      <c r="D61" s="369" t="s">
        <v>148</v>
      </c>
      <c r="E61" s="369"/>
      <c r="F61" s="369"/>
      <c r="G61" s="369"/>
      <c r="H61" s="369"/>
      <c r="I61" s="369"/>
      <c r="J61" s="369"/>
      <c r="K61" s="369"/>
      <c r="L61" s="369"/>
      <c r="M61" s="369"/>
      <c r="N61" s="369"/>
      <c r="O61" s="369"/>
      <c r="P61" s="369"/>
    </row>
    <row r="62" spans="1:24" x14ac:dyDescent="0.25">
      <c r="E62" t="s">
        <v>149</v>
      </c>
    </row>
    <row r="63" spans="1:24" x14ac:dyDescent="0.25">
      <c r="E63" t="s">
        <v>150</v>
      </c>
    </row>
    <row r="64" spans="1:24" ht="33.75" customHeight="1" x14ac:dyDescent="0.25">
      <c r="E64" s="369" t="s">
        <v>151</v>
      </c>
      <c r="F64" s="369"/>
      <c r="G64" s="369"/>
      <c r="H64" s="369"/>
      <c r="I64" s="369"/>
      <c r="J64" s="369"/>
      <c r="K64" s="369"/>
      <c r="L64" s="369"/>
      <c r="M64" s="369"/>
      <c r="N64" s="369"/>
      <c r="O64" s="369"/>
      <c r="P64" s="369"/>
    </row>
    <row r="65" spans="3:19" ht="45" customHeight="1" x14ac:dyDescent="0.25">
      <c r="D65" s="369" t="s">
        <v>152</v>
      </c>
      <c r="E65" s="369"/>
      <c r="F65" s="369"/>
      <c r="G65" s="369"/>
      <c r="H65" s="369"/>
      <c r="I65" s="369"/>
      <c r="J65" s="369"/>
      <c r="K65" s="369"/>
      <c r="L65" s="369"/>
      <c r="M65" s="369"/>
      <c r="N65" s="369"/>
      <c r="O65" s="369"/>
      <c r="P65" s="369"/>
      <c r="Q65" s="8"/>
      <c r="R65" s="8"/>
      <c r="S65" s="8"/>
    </row>
    <row r="66" spans="3:19" x14ac:dyDescent="0.25">
      <c r="C66" t="s">
        <v>153</v>
      </c>
    </row>
    <row r="67" spans="3:19" x14ac:dyDescent="0.25">
      <c r="D67" t="s">
        <v>154</v>
      </c>
    </row>
    <row r="68" spans="3:19" x14ac:dyDescent="0.25">
      <c r="E68" t="s">
        <v>149</v>
      </c>
    </row>
    <row r="69" spans="3:19" x14ac:dyDescent="0.25">
      <c r="E69" t="s">
        <v>150</v>
      </c>
    </row>
    <row r="70" spans="3:19" x14ac:dyDescent="0.25">
      <c r="D70" t="s">
        <v>155</v>
      </c>
    </row>
    <row r="71" spans="3:19" ht="30" customHeight="1" x14ac:dyDescent="0.25">
      <c r="C71" s="369" t="s">
        <v>156</v>
      </c>
      <c r="D71" s="369"/>
      <c r="E71" s="369"/>
      <c r="F71" s="369"/>
      <c r="G71" s="369"/>
      <c r="H71" s="369"/>
      <c r="I71" s="369"/>
      <c r="J71" s="369"/>
      <c r="K71" s="369"/>
      <c r="L71" s="369"/>
      <c r="M71" s="369"/>
      <c r="N71" s="369"/>
      <c r="O71" s="369"/>
      <c r="P71" s="369"/>
      <c r="Q71" s="8"/>
      <c r="R71" s="8"/>
      <c r="S71" s="8"/>
    </row>
    <row r="72" spans="3:19" ht="30" customHeight="1" x14ac:dyDescent="0.25"/>
    <row r="73" spans="3:19" ht="30" customHeight="1" x14ac:dyDescent="0.25"/>
    <row r="74" spans="3:19" ht="30" customHeight="1" x14ac:dyDescent="0.25"/>
    <row r="75" spans="3:19" ht="30" customHeight="1" x14ac:dyDescent="0.25"/>
  </sheetData>
  <mergeCells count="21">
    <mergeCell ref="A1:P1"/>
    <mergeCell ref="A2:P2"/>
    <mergeCell ref="A3:P3"/>
    <mergeCell ref="C52:P52"/>
    <mergeCell ref="C54:P54"/>
    <mergeCell ref="E12:P12"/>
    <mergeCell ref="C23:P23"/>
    <mergeCell ref="C24:P24"/>
    <mergeCell ref="C26:P26"/>
    <mergeCell ref="B39:P39"/>
    <mergeCell ref="D65:P65"/>
    <mergeCell ref="C71:P71"/>
    <mergeCell ref="F49:G49"/>
    <mergeCell ref="F35:G35"/>
    <mergeCell ref="F40:G40"/>
    <mergeCell ref="C48:P48"/>
    <mergeCell ref="C57:P57"/>
    <mergeCell ref="D61:P61"/>
    <mergeCell ref="E64:P64"/>
    <mergeCell ref="F53:G53"/>
    <mergeCell ref="F55:G55"/>
  </mergeCells>
  <pageMargins left="0.7" right="0.7" top="0.75" bottom="0.75" header="0.3" footer="0.3"/>
  <pageSetup scale="7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9"/>
  <sheetViews>
    <sheetView topLeftCell="A16" workbookViewId="0">
      <selection activeCell="A42" sqref="A42"/>
    </sheetView>
  </sheetViews>
  <sheetFormatPr defaultRowHeight="15" x14ac:dyDescent="0.25"/>
  <cols>
    <col min="1" max="1" width="28.5703125" customWidth="1"/>
    <col min="2" max="2" width="2.28515625" customWidth="1"/>
    <col min="3" max="3" width="14.28515625" customWidth="1"/>
    <col min="7" max="7" width="14.28515625" customWidth="1"/>
    <col min="10" max="10" width="11.140625" customWidth="1"/>
    <col min="11" max="11" width="4.42578125" customWidth="1"/>
    <col min="12" max="12" width="11.5703125" customWidth="1"/>
    <col min="13" max="13" width="3.140625" customWidth="1"/>
    <col min="14" max="14" width="30.7109375" customWidth="1"/>
    <col min="16" max="16" width="30.85546875" customWidth="1"/>
    <col min="17" max="18" width="13" customWidth="1"/>
  </cols>
  <sheetData>
    <row r="1" spans="1:18" ht="18.75" x14ac:dyDescent="0.3">
      <c r="A1" s="371" t="s">
        <v>191</v>
      </c>
      <c r="B1" s="371"/>
      <c r="C1" s="371"/>
      <c r="D1" s="371"/>
      <c r="E1" s="371"/>
      <c r="F1" s="371"/>
      <c r="G1" s="371"/>
      <c r="H1" s="371"/>
      <c r="I1" s="371"/>
      <c r="J1" s="371"/>
      <c r="K1" s="371"/>
      <c r="L1" s="371"/>
      <c r="M1" s="371"/>
      <c r="N1" s="371"/>
      <c r="O1" s="371"/>
      <c r="P1" s="371"/>
      <c r="Q1" s="20"/>
    </row>
    <row r="2" spans="1:18" x14ac:dyDescent="0.25">
      <c r="A2" s="372" t="s">
        <v>0</v>
      </c>
      <c r="B2" s="372"/>
      <c r="C2" s="372"/>
      <c r="D2" s="372"/>
      <c r="E2" s="372"/>
      <c r="F2" s="372"/>
      <c r="G2" s="372"/>
      <c r="H2" s="372"/>
      <c r="I2" s="372"/>
      <c r="J2" s="372"/>
      <c r="K2" s="372"/>
      <c r="L2" s="372"/>
      <c r="M2" s="372"/>
      <c r="N2" s="372"/>
      <c r="O2" s="372"/>
      <c r="P2" s="372"/>
      <c r="Q2" s="21"/>
      <c r="R2" s="22"/>
    </row>
    <row r="3" spans="1:18" x14ac:dyDescent="0.25">
      <c r="A3" s="372" t="s">
        <v>1</v>
      </c>
      <c r="B3" s="372"/>
      <c r="C3" s="372"/>
      <c r="D3" s="372"/>
      <c r="E3" s="372"/>
      <c r="F3" s="372"/>
      <c r="G3" s="372"/>
      <c r="H3" s="372"/>
      <c r="I3" s="372"/>
      <c r="J3" s="372"/>
      <c r="K3" s="372"/>
      <c r="L3" s="372"/>
      <c r="M3" s="372"/>
      <c r="N3" s="372"/>
      <c r="O3" s="372"/>
      <c r="P3" s="372"/>
      <c r="Q3" s="23"/>
    </row>
    <row r="4" spans="1:18" x14ac:dyDescent="0.25">
      <c r="A4" s="372" t="s">
        <v>20</v>
      </c>
      <c r="B4" s="372"/>
      <c r="C4" s="372"/>
      <c r="D4" s="372"/>
      <c r="E4" s="372"/>
      <c r="F4" s="372"/>
      <c r="G4" s="372"/>
      <c r="H4" s="372"/>
      <c r="I4" s="372"/>
      <c r="J4" s="372"/>
      <c r="K4" s="372"/>
      <c r="L4" s="372"/>
      <c r="M4" s="372"/>
      <c r="N4" s="372"/>
      <c r="O4" s="372"/>
      <c r="P4" s="372"/>
      <c r="Q4" s="23"/>
      <c r="R4" s="23"/>
    </row>
    <row r="5" spans="1:18" x14ac:dyDescent="0.25">
      <c r="A5" s="24"/>
      <c r="B5" s="24"/>
      <c r="C5" s="24"/>
      <c r="D5" s="24"/>
      <c r="E5" s="24"/>
      <c r="F5" s="24"/>
      <c r="G5" s="24"/>
      <c r="H5" s="24"/>
      <c r="I5" s="24"/>
      <c r="J5" s="24"/>
    </row>
    <row r="6" spans="1:18" ht="15" customHeight="1" x14ac:dyDescent="0.25">
      <c r="Q6" s="376"/>
      <c r="R6" s="376"/>
    </row>
    <row r="7" spans="1:18" x14ac:dyDescent="0.25">
      <c r="A7" s="25" t="s">
        <v>21</v>
      </c>
      <c r="C7" s="377" t="s">
        <v>22</v>
      </c>
      <c r="D7" s="377"/>
      <c r="E7" s="377"/>
      <c r="F7" s="377"/>
      <c r="G7" s="377"/>
      <c r="H7" s="377"/>
      <c r="I7" s="377"/>
      <c r="J7" s="377"/>
      <c r="L7" s="44" t="s">
        <v>23</v>
      </c>
      <c r="N7" s="377" t="s">
        <v>24</v>
      </c>
      <c r="O7" s="377"/>
      <c r="P7" s="377"/>
      <c r="Q7" s="2"/>
      <c r="R7" s="2"/>
    </row>
    <row r="8" spans="1:18" ht="6.75" customHeight="1" x14ac:dyDescent="0.25">
      <c r="A8" s="2"/>
      <c r="C8" s="2"/>
      <c r="D8" s="2"/>
      <c r="E8" s="2"/>
      <c r="F8" s="2"/>
      <c r="G8" s="2"/>
      <c r="H8" s="2"/>
      <c r="I8" s="2"/>
      <c r="J8" s="2"/>
    </row>
    <row r="9" spans="1:18" ht="18" customHeight="1" x14ac:dyDescent="0.25">
      <c r="A9" s="81" t="s">
        <v>209</v>
      </c>
      <c r="C9" s="50"/>
      <c r="D9" s="50"/>
      <c r="E9" s="50"/>
      <c r="F9" s="50"/>
      <c r="G9" s="50"/>
      <c r="H9" s="50"/>
      <c r="I9" s="50"/>
      <c r="J9" s="50"/>
    </row>
    <row r="10" spans="1:18" x14ac:dyDescent="0.25">
      <c r="A10" s="225" t="s">
        <v>29</v>
      </c>
      <c r="L10" t="s">
        <v>27</v>
      </c>
    </row>
    <row r="11" spans="1:18" x14ac:dyDescent="0.25">
      <c r="A11" t="s">
        <v>25</v>
      </c>
      <c r="C11" t="s">
        <v>26</v>
      </c>
      <c r="L11" t="s">
        <v>198</v>
      </c>
      <c r="N11" t="s">
        <v>28</v>
      </c>
    </row>
    <row r="12" spans="1:18" x14ac:dyDescent="0.25">
      <c r="A12" t="s">
        <v>208</v>
      </c>
    </row>
    <row r="13" spans="1:18" s="256" customFormat="1" x14ac:dyDescent="0.25">
      <c r="A13" s="256" t="s">
        <v>438</v>
      </c>
      <c r="C13" s="256" t="s">
        <v>441</v>
      </c>
      <c r="L13" s="256" t="s">
        <v>27</v>
      </c>
      <c r="N13" s="256" t="s">
        <v>440</v>
      </c>
    </row>
    <row r="14" spans="1:18" x14ac:dyDescent="0.25">
      <c r="A14" t="s">
        <v>349</v>
      </c>
      <c r="C14" t="s">
        <v>351</v>
      </c>
      <c r="L14" s="256" t="s">
        <v>27</v>
      </c>
      <c r="N14" t="s">
        <v>353</v>
      </c>
    </row>
    <row r="15" spans="1:18" s="256" customFormat="1" x14ac:dyDescent="0.25">
      <c r="A15" s="256" t="s">
        <v>439</v>
      </c>
      <c r="C15" s="256" t="s">
        <v>441</v>
      </c>
      <c r="L15" s="256" t="s">
        <v>27</v>
      </c>
      <c r="N15" s="256" t="s">
        <v>440</v>
      </c>
    </row>
    <row r="16" spans="1:18" x14ac:dyDescent="0.25">
      <c r="A16" t="s">
        <v>350</v>
      </c>
      <c r="C16" t="s">
        <v>352</v>
      </c>
      <c r="L16" t="s">
        <v>27</v>
      </c>
      <c r="N16" t="s">
        <v>353</v>
      </c>
    </row>
    <row r="17" spans="1:18" x14ac:dyDescent="0.25">
      <c r="A17" t="s">
        <v>199</v>
      </c>
      <c r="C17" t="s">
        <v>205</v>
      </c>
      <c r="L17" t="s">
        <v>237</v>
      </c>
    </row>
    <row r="18" spans="1:18" x14ac:dyDescent="0.25">
      <c r="A18" t="s">
        <v>200</v>
      </c>
      <c r="C18" t="s">
        <v>205</v>
      </c>
      <c r="L18" t="s">
        <v>238</v>
      </c>
    </row>
    <row r="19" spans="1:18" x14ac:dyDescent="0.25">
      <c r="A19" t="s">
        <v>201</v>
      </c>
      <c r="C19" t="s">
        <v>205</v>
      </c>
    </row>
    <row r="20" spans="1:18" x14ac:dyDescent="0.25">
      <c r="A20" t="s">
        <v>202</v>
      </c>
      <c r="C20" t="s">
        <v>205</v>
      </c>
    </row>
    <row r="21" spans="1:18" x14ac:dyDescent="0.25">
      <c r="A21" t="s">
        <v>203</v>
      </c>
      <c r="C21" t="s">
        <v>205</v>
      </c>
    </row>
    <row r="22" spans="1:18" ht="17.25" customHeight="1" x14ac:dyDescent="0.25">
      <c r="A22" t="s">
        <v>204</v>
      </c>
      <c r="C22" t="s">
        <v>205</v>
      </c>
    </row>
    <row r="23" spans="1:18" ht="17.25" customHeight="1" x14ac:dyDescent="0.25">
      <c r="A23" t="s">
        <v>206</v>
      </c>
      <c r="C23" t="s">
        <v>207</v>
      </c>
      <c r="N23" t="s">
        <v>157</v>
      </c>
    </row>
    <row r="24" spans="1:18" ht="17.25" customHeight="1" x14ac:dyDescent="0.25">
      <c r="A24" t="s">
        <v>354</v>
      </c>
      <c r="C24" t="s">
        <v>354</v>
      </c>
      <c r="L24" t="s">
        <v>27</v>
      </c>
      <c r="N24" t="s">
        <v>357</v>
      </c>
    </row>
    <row r="25" spans="1:18" ht="17.25" customHeight="1" x14ac:dyDescent="0.25">
      <c r="A25" t="s">
        <v>355</v>
      </c>
      <c r="C25" t="s">
        <v>355</v>
      </c>
      <c r="L25" t="s">
        <v>27</v>
      </c>
      <c r="N25" t="s">
        <v>357</v>
      </c>
    </row>
    <row r="26" spans="1:18" ht="17.25" customHeight="1" x14ac:dyDescent="0.25">
      <c r="A26" t="s">
        <v>356</v>
      </c>
      <c r="C26" t="s">
        <v>356</v>
      </c>
      <c r="L26" t="s">
        <v>27</v>
      </c>
      <c r="N26" t="s">
        <v>357</v>
      </c>
    </row>
    <row r="27" spans="1:18" ht="17.25" customHeight="1" x14ac:dyDescent="0.25">
      <c r="A27" t="s">
        <v>358</v>
      </c>
      <c r="C27" t="s">
        <v>359</v>
      </c>
      <c r="L27" t="s">
        <v>27</v>
      </c>
      <c r="N27" t="s">
        <v>360</v>
      </c>
    </row>
    <row r="28" spans="1:18" ht="17.25" customHeight="1" x14ac:dyDescent="0.25">
      <c r="A28" t="s">
        <v>361</v>
      </c>
      <c r="C28" t="s">
        <v>362</v>
      </c>
      <c r="L28" t="s">
        <v>27</v>
      </c>
      <c r="N28" t="s">
        <v>363</v>
      </c>
    </row>
    <row r="29" spans="1:18" ht="17.25" customHeight="1" x14ac:dyDescent="0.25"/>
    <row r="30" spans="1:18" ht="17.25" customHeight="1" x14ac:dyDescent="0.25">
      <c r="A30" s="20" t="s">
        <v>210</v>
      </c>
      <c r="Q30" s="183"/>
    </row>
    <row r="31" spans="1:18" ht="18.75" x14ac:dyDescent="0.3">
      <c r="A31" s="26" t="s">
        <v>30</v>
      </c>
      <c r="C31" s="375" t="s">
        <v>364</v>
      </c>
      <c r="D31" s="375"/>
      <c r="E31" s="375"/>
      <c r="F31" s="375"/>
      <c r="G31" s="375"/>
      <c r="H31" s="375"/>
      <c r="I31" s="375"/>
      <c r="J31" s="375"/>
      <c r="K31" s="375"/>
      <c r="L31" s="375"/>
      <c r="M31" s="375"/>
      <c r="N31" s="375"/>
      <c r="O31" s="375"/>
      <c r="P31" s="375"/>
      <c r="Q31" s="249"/>
    </row>
    <row r="32" spans="1:18" x14ac:dyDescent="0.25">
      <c r="A32" s="27" t="s">
        <v>31</v>
      </c>
      <c r="C32" t="s">
        <v>32</v>
      </c>
      <c r="L32" t="s">
        <v>33</v>
      </c>
      <c r="P32" s="27" t="s">
        <v>34</v>
      </c>
      <c r="Q32" s="250"/>
      <c r="R32" s="23"/>
    </row>
    <row r="33" spans="1:30" x14ac:dyDescent="0.25">
      <c r="A33" s="27" t="s">
        <v>35</v>
      </c>
      <c r="C33" t="s">
        <v>36</v>
      </c>
      <c r="L33" t="s">
        <v>33</v>
      </c>
      <c r="P33" s="27" t="s">
        <v>37</v>
      </c>
      <c r="Q33" s="23"/>
      <c r="R33" s="23"/>
    </row>
    <row r="34" spans="1:30" x14ac:dyDescent="0.25">
      <c r="A34" s="27" t="s">
        <v>38</v>
      </c>
      <c r="C34" t="s">
        <v>39</v>
      </c>
      <c r="L34" t="s">
        <v>33</v>
      </c>
      <c r="Q34" s="23"/>
      <c r="R34" s="23"/>
    </row>
    <row r="35" spans="1:30" x14ac:dyDescent="0.25">
      <c r="A35" s="27" t="s">
        <v>40</v>
      </c>
      <c r="C35" t="s">
        <v>41</v>
      </c>
      <c r="L35" t="s">
        <v>33</v>
      </c>
      <c r="Q35" s="23"/>
      <c r="R35" s="23"/>
    </row>
    <row r="36" spans="1:30" x14ac:dyDescent="0.25">
      <c r="A36" s="27" t="s">
        <v>42</v>
      </c>
      <c r="C36" t="s">
        <v>43</v>
      </c>
      <c r="L36" t="s">
        <v>33</v>
      </c>
      <c r="Q36" s="23"/>
      <c r="R36" s="23"/>
    </row>
    <row r="37" spans="1:30" x14ac:dyDescent="0.25">
      <c r="A37" s="27" t="s">
        <v>44</v>
      </c>
      <c r="C37" t="s">
        <v>45</v>
      </c>
      <c r="L37" t="s">
        <v>33</v>
      </c>
      <c r="Q37" s="23"/>
      <c r="R37" s="23"/>
    </row>
    <row r="38" spans="1:30" x14ac:dyDescent="0.25">
      <c r="A38" s="27" t="s">
        <v>46</v>
      </c>
      <c r="C38" t="s">
        <v>47</v>
      </c>
      <c r="L38" t="s">
        <v>33</v>
      </c>
      <c r="Q38" s="23"/>
      <c r="R38" s="23"/>
    </row>
    <row r="39" spans="1:30" x14ac:dyDescent="0.25">
      <c r="A39" s="27" t="s">
        <v>48</v>
      </c>
      <c r="C39" t="s">
        <v>49</v>
      </c>
      <c r="L39" t="s">
        <v>33</v>
      </c>
      <c r="Q39" s="23"/>
      <c r="R39" s="23"/>
    </row>
    <row r="40" spans="1:30" x14ac:dyDescent="0.25">
      <c r="A40" s="27" t="s">
        <v>50</v>
      </c>
      <c r="C40" t="s">
        <v>51</v>
      </c>
      <c r="L40" t="s">
        <v>33</v>
      </c>
      <c r="Q40" s="23"/>
      <c r="R40" s="23"/>
    </row>
    <row r="41" spans="1:30" x14ac:dyDescent="0.25">
      <c r="A41" s="27" t="s">
        <v>52</v>
      </c>
      <c r="C41" t="s">
        <v>53</v>
      </c>
      <c r="L41" t="s">
        <v>33</v>
      </c>
      <c r="Q41" s="23"/>
      <c r="R41" s="23"/>
    </row>
    <row r="42" spans="1:30" x14ac:dyDescent="0.25">
      <c r="A42" s="27" t="s">
        <v>54</v>
      </c>
      <c r="C42" t="s">
        <v>55</v>
      </c>
      <c r="L42" t="s">
        <v>33</v>
      </c>
      <c r="Q42" s="23"/>
      <c r="R42" s="23"/>
    </row>
    <row r="43" spans="1:30" x14ac:dyDescent="0.25">
      <c r="A43" s="27" t="s">
        <v>56</v>
      </c>
      <c r="C43" t="s">
        <v>57</v>
      </c>
      <c r="L43" t="s">
        <v>33</v>
      </c>
      <c r="Q43" s="23"/>
      <c r="R43" s="23"/>
    </row>
    <row r="44" spans="1:30" x14ac:dyDescent="0.25">
      <c r="A44" s="27" t="s">
        <v>58</v>
      </c>
      <c r="C44" t="s">
        <v>59</v>
      </c>
      <c r="L44" t="s">
        <v>33</v>
      </c>
      <c r="Q44" s="23"/>
      <c r="R44" s="23"/>
    </row>
    <row r="45" spans="1:30" x14ac:dyDescent="0.25">
      <c r="A45" s="27" t="s">
        <v>60</v>
      </c>
      <c r="C45" t="s">
        <v>61</v>
      </c>
      <c r="L45" t="s">
        <v>33</v>
      </c>
      <c r="Q45" s="23"/>
      <c r="R45" s="23"/>
    </row>
    <row r="46" spans="1:30" x14ac:dyDescent="0.25">
      <c r="A46" t="s">
        <v>62</v>
      </c>
      <c r="C46" t="s">
        <v>63</v>
      </c>
      <c r="L46" t="s">
        <v>27</v>
      </c>
    </row>
    <row r="47" spans="1:30" x14ac:dyDescent="0.25">
      <c r="A47" s="27" t="s">
        <v>64</v>
      </c>
      <c r="C47" t="s">
        <v>65</v>
      </c>
      <c r="L47" t="s">
        <v>33</v>
      </c>
      <c r="P47" s="27" t="s">
        <v>66</v>
      </c>
      <c r="Q47" s="23"/>
      <c r="R47" s="23"/>
      <c r="Z47" t="s">
        <v>67</v>
      </c>
      <c r="AD47" t="s">
        <v>68</v>
      </c>
    </row>
    <row r="48" spans="1:30" x14ac:dyDescent="0.25">
      <c r="A48" s="27" t="s">
        <v>69</v>
      </c>
      <c r="C48" t="s">
        <v>70</v>
      </c>
      <c r="L48" t="s">
        <v>33</v>
      </c>
      <c r="Q48" s="23"/>
      <c r="R48" s="23"/>
    </row>
    <row r="49" spans="1:18" x14ac:dyDescent="0.25">
      <c r="A49" s="27" t="s">
        <v>71</v>
      </c>
      <c r="C49" t="s">
        <v>72</v>
      </c>
      <c r="L49" t="s">
        <v>33</v>
      </c>
      <c r="Q49" s="23"/>
      <c r="R49" s="23"/>
    </row>
    <row r="50" spans="1:18" x14ac:dyDescent="0.25">
      <c r="A50" s="27" t="s">
        <v>73</v>
      </c>
      <c r="C50" t="s">
        <v>74</v>
      </c>
      <c r="L50" t="s">
        <v>33</v>
      </c>
      <c r="P50" s="27" t="s">
        <v>75</v>
      </c>
      <c r="Q50" s="23"/>
      <c r="R50" s="23"/>
    </row>
    <row r="51" spans="1:18" x14ac:dyDescent="0.25">
      <c r="A51" s="80" t="s">
        <v>76</v>
      </c>
      <c r="C51" t="s">
        <v>77</v>
      </c>
      <c r="L51" t="s">
        <v>33</v>
      </c>
      <c r="N51" t="s">
        <v>197</v>
      </c>
      <c r="P51" s="27" t="s">
        <v>78</v>
      </c>
      <c r="Q51" s="23"/>
      <c r="R51" s="23"/>
    </row>
    <row r="52" spans="1:18" x14ac:dyDescent="0.25">
      <c r="A52" s="27" t="s">
        <v>79</v>
      </c>
      <c r="C52" t="s">
        <v>365</v>
      </c>
      <c r="L52" t="s">
        <v>367</v>
      </c>
      <c r="N52" t="s">
        <v>368</v>
      </c>
      <c r="P52" s="27" t="s">
        <v>241</v>
      </c>
      <c r="Q52" s="28"/>
      <c r="R52" s="29"/>
    </row>
    <row r="53" spans="1:18" x14ac:dyDescent="0.25">
      <c r="A53" s="27" t="s">
        <v>80</v>
      </c>
      <c r="C53" t="s">
        <v>366</v>
      </c>
      <c r="L53" t="s">
        <v>367</v>
      </c>
      <c r="N53" t="s">
        <v>368</v>
      </c>
      <c r="Q53" s="28"/>
      <c r="R53" s="29"/>
    </row>
    <row r="54" spans="1:18" x14ac:dyDescent="0.25">
      <c r="A54" s="27" t="s">
        <v>81</v>
      </c>
      <c r="C54" t="s">
        <v>82</v>
      </c>
      <c r="L54" t="s">
        <v>27</v>
      </c>
      <c r="N54" t="s">
        <v>239</v>
      </c>
      <c r="P54" s="27" t="s">
        <v>83</v>
      </c>
      <c r="Q54" s="23"/>
      <c r="R54" s="23"/>
    </row>
    <row r="55" spans="1:18" x14ac:dyDescent="0.25">
      <c r="A55" s="27" t="s">
        <v>84</v>
      </c>
      <c r="C55" t="s">
        <v>85</v>
      </c>
      <c r="L55" t="s">
        <v>27</v>
      </c>
      <c r="N55" t="s">
        <v>240</v>
      </c>
      <c r="Q55" s="23"/>
      <c r="R55" s="23"/>
    </row>
    <row r="56" spans="1:18" x14ac:dyDescent="0.25">
      <c r="A56" s="219" t="s">
        <v>9</v>
      </c>
    </row>
    <row r="57" spans="1:18" x14ac:dyDescent="0.25">
      <c r="A57" s="27" t="s">
        <v>86</v>
      </c>
      <c r="C57" t="s">
        <v>87</v>
      </c>
      <c r="L57" t="s">
        <v>27</v>
      </c>
      <c r="N57" t="s">
        <v>196</v>
      </c>
      <c r="P57" s="27" t="s">
        <v>88</v>
      </c>
      <c r="Q57" s="23"/>
      <c r="R57" s="23"/>
    </row>
    <row r="58" spans="1:18" x14ac:dyDescent="0.25">
      <c r="A58" s="27" t="s">
        <v>89</v>
      </c>
      <c r="C58" t="s">
        <v>90</v>
      </c>
      <c r="L58" t="s">
        <v>27</v>
      </c>
      <c r="N58" t="s">
        <v>196</v>
      </c>
    </row>
    <row r="59" spans="1:18" x14ac:dyDescent="0.25">
      <c r="A59" s="27" t="s">
        <v>91</v>
      </c>
      <c r="C59" t="s">
        <v>92</v>
      </c>
      <c r="L59" t="s">
        <v>27</v>
      </c>
      <c r="N59" t="s">
        <v>196</v>
      </c>
    </row>
  </sheetData>
  <mergeCells count="8">
    <mergeCell ref="C31:P31"/>
    <mergeCell ref="Q6:R6"/>
    <mergeCell ref="C7:J7"/>
    <mergeCell ref="N7:P7"/>
    <mergeCell ref="A1:P1"/>
    <mergeCell ref="A2:P2"/>
    <mergeCell ref="A3:P3"/>
    <mergeCell ref="A4:P4"/>
  </mergeCells>
  <printOptions horizontalCentered="1"/>
  <pageMargins left="0.2" right="0.2" top="0.75" bottom="0.5" header="0.3" footer="0.3"/>
  <pageSetup scale="60" orientation="landscape" horizontalDpi="1200" verticalDpi="1200"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F396"/>
  <sheetViews>
    <sheetView workbookViewId="0">
      <selection activeCell="G386" sqref="G386"/>
    </sheetView>
  </sheetViews>
  <sheetFormatPr defaultColWidth="13.5703125" defaultRowHeight="15" x14ac:dyDescent="0.25"/>
  <sheetData>
    <row r="1" spans="1:6" x14ac:dyDescent="0.25">
      <c r="A1" s="277" t="s">
        <v>442</v>
      </c>
    </row>
    <row r="4" spans="1:6" x14ac:dyDescent="0.25">
      <c r="A4" s="280" t="s">
        <v>377</v>
      </c>
      <c r="B4" s="280"/>
      <c r="C4" s="280"/>
      <c r="D4" s="280"/>
      <c r="E4" s="280"/>
      <c r="F4" s="280"/>
    </row>
    <row r="5" spans="1:6" x14ac:dyDescent="0.25">
      <c r="A5" s="280" t="s">
        <v>378</v>
      </c>
      <c r="B5" s="280"/>
      <c r="C5" s="280"/>
      <c r="D5" s="280"/>
      <c r="E5" s="280"/>
      <c r="F5" s="280"/>
    </row>
    <row r="6" spans="1:6" x14ac:dyDescent="0.25">
      <c r="A6" s="280" t="s">
        <v>379</v>
      </c>
      <c r="B6" s="280"/>
      <c r="C6" s="280"/>
      <c r="D6" s="280"/>
      <c r="E6" s="280"/>
      <c r="F6" s="280"/>
    </row>
    <row r="7" spans="1:6" x14ac:dyDescent="0.25">
      <c r="A7" s="280"/>
      <c r="B7" s="280"/>
      <c r="C7" s="280"/>
      <c r="D7" s="280"/>
      <c r="E7" s="280"/>
      <c r="F7" s="280"/>
    </row>
    <row r="8" spans="1:6" ht="30" x14ac:dyDescent="0.25">
      <c r="A8" s="284" t="s">
        <v>195</v>
      </c>
      <c r="B8" s="284" t="s">
        <v>380</v>
      </c>
      <c r="C8" s="284" t="s">
        <v>381</v>
      </c>
      <c r="D8" s="284" t="s">
        <v>382</v>
      </c>
      <c r="E8" s="284" t="s">
        <v>383</v>
      </c>
      <c r="F8" s="286" t="s">
        <v>450</v>
      </c>
    </row>
    <row r="9" spans="1:6" x14ac:dyDescent="0.25">
      <c r="A9" s="23">
        <v>44197</v>
      </c>
      <c r="B9" s="284">
        <v>32</v>
      </c>
      <c r="C9" s="284">
        <v>13</v>
      </c>
      <c r="D9" s="284">
        <v>22.5</v>
      </c>
      <c r="E9" s="284">
        <v>42</v>
      </c>
      <c r="F9" s="287">
        <f>MAX(65-D9,0)</f>
        <v>42.5</v>
      </c>
    </row>
    <row r="10" spans="1:6" x14ac:dyDescent="0.25">
      <c r="A10" s="23">
        <v>44198</v>
      </c>
      <c r="B10" s="284">
        <v>27</v>
      </c>
      <c r="C10" s="284">
        <v>17</v>
      </c>
      <c r="D10" s="284">
        <v>22</v>
      </c>
      <c r="E10" s="284">
        <v>43</v>
      </c>
      <c r="F10" s="287">
        <f t="shared" ref="F10:F73" si="0">MAX(65-D10,0)</f>
        <v>43</v>
      </c>
    </row>
    <row r="11" spans="1:6" x14ac:dyDescent="0.25">
      <c r="A11" s="23">
        <v>44199</v>
      </c>
      <c r="B11" s="284">
        <v>27</v>
      </c>
      <c r="C11" s="284">
        <v>12</v>
      </c>
      <c r="D11" s="284">
        <v>19.5</v>
      </c>
      <c r="E11" s="284">
        <v>45</v>
      </c>
      <c r="F11" s="287">
        <f t="shared" si="0"/>
        <v>45.5</v>
      </c>
    </row>
    <row r="12" spans="1:6" x14ac:dyDescent="0.25">
      <c r="A12" s="23">
        <v>44200</v>
      </c>
      <c r="B12" s="284">
        <v>30</v>
      </c>
      <c r="C12" s="284">
        <v>19</v>
      </c>
      <c r="D12" s="284">
        <v>24.5</v>
      </c>
      <c r="E12" s="284">
        <v>40</v>
      </c>
      <c r="F12" s="287">
        <f>MAX(65-D12,0)</f>
        <v>40.5</v>
      </c>
    </row>
    <row r="13" spans="1:6" x14ac:dyDescent="0.25">
      <c r="A13" s="23">
        <v>44201</v>
      </c>
      <c r="B13" s="284">
        <v>35</v>
      </c>
      <c r="C13" s="284">
        <v>19</v>
      </c>
      <c r="D13" s="284">
        <v>27</v>
      </c>
      <c r="E13" s="284">
        <v>38</v>
      </c>
      <c r="F13" s="287">
        <f t="shared" si="0"/>
        <v>38</v>
      </c>
    </row>
    <row r="14" spans="1:6" x14ac:dyDescent="0.25">
      <c r="A14" s="23">
        <v>44202</v>
      </c>
      <c r="B14" s="284">
        <v>44</v>
      </c>
      <c r="C14" s="284">
        <v>19</v>
      </c>
      <c r="D14" s="284">
        <v>31.5</v>
      </c>
      <c r="E14" s="284">
        <v>33</v>
      </c>
      <c r="F14" s="287">
        <f t="shared" si="0"/>
        <v>33.5</v>
      </c>
    </row>
    <row r="15" spans="1:6" x14ac:dyDescent="0.25">
      <c r="A15" s="23">
        <v>44203</v>
      </c>
      <c r="B15" s="284">
        <v>39</v>
      </c>
      <c r="C15" s="284">
        <v>31</v>
      </c>
      <c r="D15" s="284">
        <v>35</v>
      </c>
      <c r="E15" s="284">
        <v>30</v>
      </c>
      <c r="F15" s="287">
        <f t="shared" si="0"/>
        <v>30</v>
      </c>
    </row>
    <row r="16" spans="1:6" x14ac:dyDescent="0.25">
      <c r="A16" s="23">
        <v>44204</v>
      </c>
      <c r="B16" s="284">
        <v>33</v>
      </c>
      <c r="C16" s="284">
        <v>27</v>
      </c>
      <c r="D16" s="284">
        <v>30</v>
      </c>
      <c r="E16" s="284">
        <v>35</v>
      </c>
      <c r="F16" s="287">
        <f t="shared" si="0"/>
        <v>35</v>
      </c>
    </row>
    <row r="17" spans="1:6" x14ac:dyDescent="0.25">
      <c r="A17" s="23">
        <v>44205</v>
      </c>
      <c r="B17" s="284">
        <v>33</v>
      </c>
      <c r="C17" s="284">
        <v>27</v>
      </c>
      <c r="D17" s="284">
        <v>30</v>
      </c>
      <c r="E17" s="284">
        <v>35</v>
      </c>
      <c r="F17" s="287">
        <f t="shared" si="0"/>
        <v>35</v>
      </c>
    </row>
    <row r="18" spans="1:6" x14ac:dyDescent="0.25">
      <c r="A18" s="23">
        <v>44206</v>
      </c>
      <c r="B18" s="284">
        <v>29</v>
      </c>
      <c r="C18" s="284">
        <v>27</v>
      </c>
      <c r="D18" s="284">
        <v>28</v>
      </c>
      <c r="E18" s="284">
        <v>37</v>
      </c>
      <c r="F18" s="287">
        <f t="shared" si="0"/>
        <v>37</v>
      </c>
    </row>
    <row r="19" spans="1:6" x14ac:dyDescent="0.25">
      <c r="A19" s="23">
        <v>44207</v>
      </c>
      <c r="B19" s="284">
        <v>31</v>
      </c>
      <c r="C19" s="284">
        <v>21</v>
      </c>
      <c r="D19" s="284">
        <v>26</v>
      </c>
      <c r="E19" s="284">
        <v>39</v>
      </c>
      <c r="F19" s="287">
        <f t="shared" si="0"/>
        <v>39</v>
      </c>
    </row>
    <row r="20" spans="1:6" x14ac:dyDescent="0.25">
      <c r="A20" s="23">
        <v>44208</v>
      </c>
      <c r="B20" s="284">
        <v>42</v>
      </c>
      <c r="C20" s="284">
        <v>25</v>
      </c>
      <c r="D20" s="284">
        <v>33.5</v>
      </c>
      <c r="E20" s="284">
        <v>31</v>
      </c>
      <c r="F20" s="287">
        <f t="shared" si="0"/>
        <v>31.5</v>
      </c>
    </row>
    <row r="21" spans="1:6" x14ac:dyDescent="0.25">
      <c r="A21" s="23">
        <v>44209</v>
      </c>
      <c r="B21" s="284">
        <v>51</v>
      </c>
      <c r="C21" s="284">
        <v>26</v>
      </c>
      <c r="D21" s="284">
        <v>38.5</v>
      </c>
      <c r="E21" s="284">
        <v>26</v>
      </c>
      <c r="F21" s="287">
        <f t="shared" si="0"/>
        <v>26.5</v>
      </c>
    </row>
    <row r="22" spans="1:6" x14ac:dyDescent="0.25">
      <c r="A22" s="23">
        <v>44210</v>
      </c>
      <c r="B22" s="284">
        <v>50</v>
      </c>
      <c r="C22" s="284">
        <v>32</v>
      </c>
      <c r="D22" s="284">
        <v>41</v>
      </c>
      <c r="E22" s="284">
        <v>24</v>
      </c>
      <c r="F22" s="287">
        <f t="shared" si="0"/>
        <v>24</v>
      </c>
    </row>
    <row r="23" spans="1:6" x14ac:dyDescent="0.25">
      <c r="A23" s="23">
        <v>44211</v>
      </c>
      <c r="B23" s="284">
        <v>41</v>
      </c>
      <c r="C23" s="284">
        <v>28</v>
      </c>
      <c r="D23" s="284">
        <v>34.5</v>
      </c>
      <c r="E23" s="284">
        <v>30</v>
      </c>
      <c r="F23" s="287">
        <f t="shared" si="0"/>
        <v>30.5</v>
      </c>
    </row>
    <row r="24" spans="1:6" x14ac:dyDescent="0.25">
      <c r="A24" s="23">
        <v>44212</v>
      </c>
      <c r="B24" s="284">
        <v>34</v>
      </c>
      <c r="C24" s="284">
        <v>29</v>
      </c>
      <c r="D24" s="284">
        <v>31.5</v>
      </c>
      <c r="E24" s="284">
        <v>33</v>
      </c>
      <c r="F24" s="287">
        <f t="shared" si="0"/>
        <v>33.5</v>
      </c>
    </row>
    <row r="25" spans="1:6" x14ac:dyDescent="0.25">
      <c r="A25" s="23">
        <v>44213</v>
      </c>
      <c r="B25" s="284">
        <v>31</v>
      </c>
      <c r="C25" s="284">
        <v>23</v>
      </c>
      <c r="D25" s="284">
        <v>27</v>
      </c>
      <c r="E25" s="284">
        <v>38</v>
      </c>
      <c r="F25" s="287">
        <f t="shared" si="0"/>
        <v>38</v>
      </c>
    </row>
    <row r="26" spans="1:6" x14ac:dyDescent="0.25">
      <c r="A26" s="23">
        <v>44214</v>
      </c>
      <c r="B26" s="284">
        <v>35</v>
      </c>
      <c r="C26" s="284">
        <v>24</v>
      </c>
      <c r="D26" s="284">
        <v>29.5</v>
      </c>
      <c r="E26" s="284">
        <v>35</v>
      </c>
      <c r="F26" s="287">
        <f t="shared" si="0"/>
        <v>35.5</v>
      </c>
    </row>
    <row r="27" spans="1:6" x14ac:dyDescent="0.25">
      <c r="A27" s="23">
        <v>44215</v>
      </c>
      <c r="B27" s="284">
        <v>33</v>
      </c>
      <c r="C27" s="284">
        <v>22</v>
      </c>
      <c r="D27" s="284">
        <v>27.5</v>
      </c>
      <c r="E27" s="284">
        <v>37</v>
      </c>
      <c r="F27" s="287">
        <f t="shared" si="0"/>
        <v>37.5</v>
      </c>
    </row>
    <row r="28" spans="1:6" x14ac:dyDescent="0.25">
      <c r="A28" s="23">
        <v>44216</v>
      </c>
      <c r="B28" s="284">
        <v>42</v>
      </c>
      <c r="C28" s="284">
        <v>20</v>
      </c>
      <c r="D28" s="284">
        <v>31</v>
      </c>
      <c r="E28" s="284">
        <v>34</v>
      </c>
      <c r="F28" s="287">
        <f t="shared" si="0"/>
        <v>34</v>
      </c>
    </row>
    <row r="29" spans="1:6" x14ac:dyDescent="0.25">
      <c r="A29" s="23">
        <v>44217</v>
      </c>
      <c r="B29" s="284">
        <v>50</v>
      </c>
      <c r="C29" s="284">
        <v>22</v>
      </c>
      <c r="D29" s="284">
        <v>36</v>
      </c>
      <c r="E29" s="284">
        <v>29</v>
      </c>
      <c r="F29" s="287">
        <f t="shared" si="0"/>
        <v>29</v>
      </c>
    </row>
    <row r="30" spans="1:6" x14ac:dyDescent="0.25">
      <c r="A30" s="23">
        <v>44218</v>
      </c>
      <c r="B30" s="284">
        <v>53</v>
      </c>
      <c r="C30" s="284">
        <v>23</v>
      </c>
      <c r="D30" s="284">
        <v>38</v>
      </c>
      <c r="E30" s="284">
        <v>27</v>
      </c>
      <c r="F30" s="287">
        <f t="shared" si="0"/>
        <v>27</v>
      </c>
    </row>
    <row r="31" spans="1:6" x14ac:dyDescent="0.25">
      <c r="A31" s="23">
        <v>44219</v>
      </c>
      <c r="B31" s="284">
        <v>29</v>
      </c>
      <c r="C31" s="284">
        <v>17</v>
      </c>
      <c r="D31" s="284">
        <v>23</v>
      </c>
      <c r="E31" s="284">
        <v>42</v>
      </c>
      <c r="F31" s="287">
        <f t="shared" si="0"/>
        <v>42</v>
      </c>
    </row>
    <row r="32" spans="1:6" x14ac:dyDescent="0.25">
      <c r="A32" s="23">
        <v>44220</v>
      </c>
      <c r="B32" s="284">
        <v>36</v>
      </c>
      <c r="C32" s="284">
        <v>17</v>
      </c>
      <c r="D32" s="284">
        <v>26.5</v>
      </c>
      <c r="E32" s="284">
        <v>38</v>
      </c>
      <c r="F32" s="287">
        <f t="shared" si="0"/>
        <v>38.5</v>
      </c>
    </row>
    <row r="33" spans="1:6" x14ac:dyDescent="0.25">
      <c r="A33" s="23">
        <v>44221</v>
      </c>
      <c r="B33" s="284">
        <v>36</v>
      </c>
      <c r="C33" s="284">
        <v>31</v>
      </c>
      <c r="D33" s="284">
        <v>33.5</v>
      </c>
      <c r="E33" s="284">
        <v>31</v>
      </c>
      <c r="F33" s="287">
        <f t="shared" si="0"/>
        <v>31.5</v>
      </c>
    </row>
    <row r="34" spans="1:6" x14ac:dyDescent="0.25">
      <c r="A34" s="23">
        <v>44222</v>
      </c>
      <c r="B34" s="284">
        <v>32</v>
      </c>
      <c r="C34" s="284">
        <v>21</v>
      </c>
      <c r="D34" s="284">
        <v>26.5</v>
      </c>
      <c r="E34" s="284">
        <v>38</v>
      </c>
      <c r="F34" s="287">
        <f t="shared" si="0"/>
        <v>38.5</v>
      </c>
    </row>
    <row r="35" spans="1:6" x14ac:dyDescent="0.25">
      <c r="A35" s="23">
        <v>44223</v>
      </c>
      <c r="B35" s="284">
        <v>25</v>
      </c>
      <c r="C35" s="284">
        <v>19</v>
      </c>
      <c r="D35" s="284">
        <v>22</v>
      </c>
      <c r="E35" s="284">
        <v>43</v>
      </c>
      <c r="F35" s="287">
        <f t="shared" si="0"/>
        <v>43</v>
      </c>
    </row>
    <row r="36" spans="1:6" x14ac:dyDescent="0.25">
      <c r="A36" s="23">
        <v>44224</v>
      </c>
      <c r="B36" s="284">
        <v>25</v>
      </c>
      <c r="C36" s="284">
        <v>4</v>
      </c>
      <c r="D36" s="284">
        <v>14.5</v>
      </c>
      <c r="E36" s="284">
        <v>50</v>
      </c>
      <c r="F36" s="287">
        <f t="shared" si="0"/>
        <v>50.5</v>
      </c>
    </row>
    <row r="37" spans="1:6" x14ac:dyDescent="0.25">
      <c r="A37" s="23">
        <v>44225</v>
      </c>
      <c r="B37" s="284">
        <v>28</v>
      </c>
      <c r="C37" s="284">
        <v>4</v>
      </c>
      <c r="D37" s="284">
        <v>16</v>
      </c>
      <c r="E37" s="284">
        <v>49</v>
      </c>
      <c r="F37" s="287">
        <f t="shared" si="0"/>
        <v>49</v>
      </c>
    </row>
    <row r="38" spans="1:6" x14ac:dyDescent="0.25">
      <c r="A38" s="23">
        <v>44226</v>
      </c>
      <c r="B38" s="284">
        <v>41</v>
      </c>
      <c r="C38" s="284">
        <v>21</v>
      </c>
      <c r="D38" s="284">
        <v>31</v>
      </c>
      <c r="E38" s="284">
        <v>34</v>
      </c>
      <c r="F38" s="287">
        <f t="shared" si="0"/>
        <v>34</v>
      </c>
    </row>
    <row r="39" spans="1:6" x14ac:dyDescent="0.25">
      <c r="A39" s="23">
        <v>44227</v>
      </c>
      <c r="B39" s="284">
        <v>41</v>
      </c>
      <c r="C39" s="284">
        <v>31</v>
      </c>
      <c r="D39" s="284">
        <v>36</v>
      </c>
      <c r="E39" s="284">
        <v>29</v>
      </c>
      <c r="F39" s="287">
        <f t="shared" si="0"/>
        <v>29</v>
      </c>
    </row>
    <row r="40" spans="1:6" x14ac:dyDescent="0.25">
      <c r="A40" s="23">
        <v>44228</v>
      </c>
      <c r="B40" s="284">
        <v>34</v>
      </c>
      <c r="C40" s="284">
        <v>26</v>
      </c>
      <c r="D40" s="284">
        <v>30</v>
      </c>
      <c r="E40" s="284">
        <v>35</v>
      </c>
      <c r="F40" s="287">
        <f t="shared" si="0"/>
        <v>35</v>
      </c>
    </row>
    <row r="41" spans="1:6" x14ac:dyDescent="0.25">
      <c r="A41" s="23">
        <v>44229</v>
      </c>
      <c r="B41" s="284">
        <v>28</v>
      </c>
      <c r="C41" s="284">
        <v>24</v>
      </c>
      <c r="D41" s="284">
        <v>26</v>
      </c>
      <c r="E41" s="284">
        <v>39</v>
      </c>
      <c r="F41" s="287">
        <f t="shared" si="0"/>
        <v>39</v>
      </c>
    </row>
    <row r="42" spans="1:6" x14ac:dyDescent="0.25">
      <c r="A42" s="23">
        <v>44230</v>
      </c>
      <c r="B42" s="284">
        <v>36</v>
      </c>
      <c r="C42" s="284">
        <v>24</v>
      </c>
      <c r="D42" s="284">
        <v>30</v>
      </c>
      <c r="E42" s="284">
        <v>35</v>
      </c>
      <c r="F42" s="287">
        <f t="shared" si="0"/>
        <v>35</v>
      </c>
    </row>
    <row r="43" spans="1:6" x14ac:dyDescent="0.25">
      <c r="A43" s="23">
        <v>44231</v>
      </c>
      <c r="B43" s="284">
        <v>52</v>
      </c>
      <c r="C43" s="284">
        <v>25</v>
      </c>
      <c r="D43" s="284">
        <v>38.5</v>
      </c>
      <c r="E43" s="284">
        <v>26</v>
      </c>
      <c r="F43" s="287">
        <f t="shared" si="0"/>
        <v>26.5</v>
      </c>
    </row>
    <row r="44" spans="1:6" x14ac:dyDescent="0.25">
      <c r="A44" s="23">
        <v>44232</v>
      </c>
      <c r="B44" s="284">
        <v>39</v>
      </c>
      <c r="C44" s="284">
        <v>19</v>
      </c>
      <c r="D44" s="284">
        <v>29</v>
      </c>
      <c r="E44" s="284">
        <v>36</v>
      </c>
      <c r="F44" s="287">
        <f t="shared" si="0"/>
        <v>36</v>
      </c>
    </row>
    <row r="45" spans="1:6" x14ac:dyDescent="0.25">
      <c r="A45" s="23">
        <v>44233</v>
      </c>
      <c r="B45" s="284">
        <v>31</v>
      </c>
      <c r="C45" s="284">
        <v>13</v>
      </c>
      <c r="D45" s="284">
        <v>22</v>
      </c>
      <c r="E45" s="284">
        <v>43</v>
      </c>
      <c r="F45" s="287">
        <f t="shared" si="0"/>
        <v>43</v>
      </c>
    </row>
    <row r="46" spans="1:6" x14ac:dyDescent="0.25">
      <c r="A46" s="23">
        <v>44234</v>
      </c>
      <c r="B46" s="284">
        <v>20</v>
      </c>
      <c r="C46" s="284">
        <v>-1</v>
      </c>
      <c r="D46" s="284">
        <v>9.5</v>
      </c>
      <c r="E46" s="284">
        <v>55</v>
      </c>
      <c r="F46" s="287">
        <f t="shared" si="0"/>
        <v>55.5</v>
      </c>
    </row>
    <row r="47" spans="1:6" x14ac:dyDescent="0.25">
      <c r="A47" s="23">
        <v>44235</v>
      </c>
      <c r="B47" s="284">
        <v>3</v>
      </c>
      <c r="C47" s="284">
        <v>-1</v>
      </c>
      <c r="D47" s="284">
        <v>1</v>
      </c>
      <c r="E47" s="284">
        <v>64</v>
      </c>
      <c r="F47" s="287">
        <f t="shared" si="0"/>
        <v>64</v>
      </c>
    </row>
    <row r="48" spans="1:6" x14ac:dyDescent="0.25">
      <c r="A48" s="23">
        <v>44236</v>
      </c>
      <c r="B48" s="284">
        <v>7</v>
      </c>
      <c r="C48" s="284">
        <v>2</v>
      </c>
      <c r="D48" s="284">
        <v>4.5</v>
      </c>
      <c r="E48" s="284">
        <v>60</v>
      </c>
      <c r="F48" s="287">
        <f t="shared" si="0"/>
        <v>60.5</v>
      </c>
    </row>
    <row r="49" spans="1:6" x14ac:dyDescent="0.25">
      <c r="A49" s="23">
        <v>44237</v>
      </c>
      <c r="B49" s="284">
        <v>11</v>
      </c>
      <c r="C49" s="284">
        <v>3</v>
      </c>
      <c r="D49" s="284">
        <v>7</v>
      </c>
      <c r="E49" s="284">
        <v>58</v>
      </c>
      <c r="F49" s="287">
        <f t="shared" si="0"/>
        <v>58</v>
      </c>
    </row>
    <row r="50" spans="1:6" x14ac:dyDescent="0.25">
      <c r="A50" s="23">
        <v>44238</v>
      </c>
      <c r="B50" s="284">
        <v>13</v>
      </c>
      <c r="C50" s="284">
        <v>4</v>
      </c>
      <c r="D50" s="284">
        <v>8.5</v>
      </c>
      <c r="E50" s="284">
        <v>56</v>
      </c>
      <c r="F50" s="287">
        <f t="shared" si="0"/>
        <v>56.5</v>
      </c>
    </row>
    <row r="51" spans="1:6" x14ac:dyDescent="0.25">
      <c r="A51" s="23">
        <v>44239</v>
      </c>
      <c r="B51" s="284">
        <v>12</v>
      </c>
      <c r="C51" s="284">
        <v>-2</v>
      </c>
      <c r="D51" s="284">
        <v>5</v>
      </c>
      <c r="E51" s="284">
        <v>60</v>
      </c>
      <c r="F51" s="287">
        <f t="shared" si="0"/>
        <v>60</v>
      </c>
    </row>
    <row r="52" spans="1:6" x14ac:dyDescent="0.25">
      <c r="A52" s="23">
        <v>44240</v>
      </c>
      <c r="B52" s="284">
        <v>5</v>
      </c>
      <c r="C52" s="284">
        <v>-5</v>
      </c>
      <c r="D52" s="284">
        <v>0</v>
      </c>
      <c r="E52" s="284">
        <v>65</v>
      </c>
      <c r="F52" s="287">
        <f t="shared" si="0"/>
        <v>65</v>
      </c>
    </row>
    <row r="53" spans="1:6" x14ac:dyDescent="0.25">
      <c r="A53" s="23">
        <v>44241</v>
      </c>
      <c r="B53" s="284">
        <v>5</v>
      </c>
      <c r="C53" s="284">
        <v>-4</v>
      </c>
      <c r="D53" s="284">
        <v>0.5</v>
      </c>
      <c r="E53" s="284">
        <v>64</v>
      </c>
      <c r="F53" s="287">
        <f t="shared" si="0"/>
        <v>64.5</v>
      </c>
    </row>
    <row r="54" spans="1:6" x14ac:dyDescent="0.25">
      <c r="A54" s="23">
        <v>44242</v>
      </c>
      <c r="B54" s="284">
        <v>1</v>
      </c>
      <c r="C54" s="284">
        <v>-9</v>
      </c>
      <c r="D54" s="284">
        <v>-4</v>
      </c>
      <c r="E54" s="284">
        <v>69</v>
      </c>
      <c r="F54" s="287">
        <f t="shared" si="0"/>
        <v>69</v>
      </c>
    </row>
    <row r="55" spans="1:6" x14ac:dyDescent="0.25">
      <c r="A55" s="23">
        <v>44243</v>
      </c>
      <c r="B55" s="284">
        <v>-2</v>
      </c>
      <c r="C55" s="284">
        <v>-14</v>
      </c>
      <c r="D55" s="284">
        <v>-8</v>
      </c>
      <c r="E55" s="284">
        <v>73</v>
      </c>
      <c r="F55" s="287">
        <f t="shared" si="0"/>
        <v>73</v>
      </c>
    </row>
    <row r="56" spans="1:6" x14ac:dyDescent="0.25">
      <c r="A56" s="23">
        <v>44244</v>
      </c>
      <c r="B56" s="284">
        <v>7</v>
      </c>
      <c r="C56" s="284">
        <v>-14</v>
      </c>
      <c r="D56" s="284">
        <v>-3.5</v>
      </c>
      <c r="E56" s="284">
        <v>69</v>
      </c>
      <c r="F56" s="287">
        <f t="shared" si="0"/>
        <v>68.5</v>
      </c>
    </row>
    <row r="57" spans="1:6" x14ac:dyDescent="0.25">
      <c r="A57" s="23">
        <v>44245</v>
      </c>
      <c r="B57" s="284">
        <v>20</v>
      </c>
      <c r="C57" s="284">
        <v>-8</v>
      </c>
      <c r="D57" s="284">
        <v>6</v>
      </c>
      <c r="E57" s="284">
        <v>59</v>
      </c>
      <c r="F57" s="287">
        <f t="shared" si="0"/>
        <v>59</v>
      </c>
    </row>
    <row r="58" spans="1:6" x14ac:dyDescent="0.25">
      <c r="A58" s="23">
        <v>44246</v>
      </c>
      <c r="B58" s="284">
        <v>22</v>
      </c>
      <c r="C58" s="284">
        <v>-8</v>
      </c>
      <c r="D58" s="284">
        <v>7</v>
      </c>
      <c r="E58" s="284">
        <v>58</v>
      </c>
      <c r="F58" s="287">
        <f t="shared" si="0"/>
        <v>58</v>
      </c>
    </row>
    <row r="59" spans="1:6" x14ac:dyDescent="0.25">
      <c r="A59" s="23">
        <v>44247</v>
      </c>
      <c r="B59" s="284">
        <v>30</v>
      </c>
      <c r="C59" s="284">
        <v>5</v>
      </c>
      <c r="D59" s="284">
        <v>17.5</v>
      </c>
      <c r="E59" s="284">
        <v>47</v>
      </c>
      <c r="F59" s="287">
        <f t="shared" si="0"/>
        <v>47.5</v>
      </c>
    </row>
    <row r="60" spans="1:6" x14ac:dyDescent="0.25">
      <c r="A60" s="23">
        <v>44248</v>
      </c>
      <c r="B60" s="284">
        <v>37</v>
      </c>
      <c r="C60" s="284">
        <v>16</v>
      </c>
      <c r="D60" s="284">
        <v>26.5</v>
      </c>
      <c r="E60" s="284">
        <v>38</v>
      </c>
      <c r="F60" s="287">
        <f t="shared" si="0"/>
        <v>38.5</v>
      </c>
    </row>
    <row r="61" spans="1:6" x14ac:dyDescent="0.25">
      <c r="A61" s="23">
        <v>44249</v>
      </c>
      <c r="B61" s="284">
        <v>37</v>
      </c>
      <c r="C61" s="284">
        <v>24</v>
      </c>
      <c r="D61" s="284">
        <v>30.5</v>
      </c>
      <c r="E61" s="284">
        <v>34</v>
      </c>
      <c r="F61" s="287">
        <f t="shared" si="0"/>
        <v>34.5</v>
      </c>
    </row>
    <row r="62" spans="1:6" x14ac:dyDescent="0.25">
      <c r="A62" s="23">
        <v>44250</v>
      </c>
      <c r="B62" s="284">
        <v>53</v>
      </c>
      <c r="C62" s="284">
        <v>24</v>
      </c>
      <c r="D62" s="284">
        <v>38.5</v>
      </c>
      <c r="E62" s="284">
        <v>26</v>
      </c>
      <c r="F62" s="287">
        <f t="shared" si="0"/>
        <v>26.5</v>
      </c>
    </row>
    <row r="63" spans="1:6" x14ac:dyDescent="0.25">
      <c r="A63" s="23">
        <v>44251</v>
      </c>
      <c r="B63" s="284">
        <v>62</v>
      </c>
      <c r="C63" s="284">
        <v>31</v>
      </c>
      <c r="D63" s="284">
        <v>46.5</v>
      </c>
      <c r="E63" s="284">
        <v>18</v>
      </c>
      <c r="F63" s="287">
        <f t="shared" si="0"/>
        <v>18.5</v>
      </c>
    </row>
    <row r="64" spans="1:6" x14ac:dyDescent="0.25">
      <c r="A64" s="23">
        <v>44252</v>
      </c>
      <c r="B64" s="284">
        <v>44</v>
      </c>
      <c r="C64" s="284">
        <v>25</v>
      </c>
      <c r="D64" s="284">
        <v>34.5</v>
      </c>
      <c r="E64" s="284">
        <v>30</v>
      </c>
      <c r="F64" s="287">
        <f t="shared" si="0"/>
        <v>30.5</v>
      </c>
    </row>
    <row r="65" spans="1:6" x14ac:dyDescent="0.25">
      <c r="A65" s="23">
        <v>44253</v>
      </c>
      <c r="B65" s="284">
        <v>43</v>
      </c>
      <c r="C65" s="284">
        <v>24</v>
      </c>
      <c r="D65" s="284">
        <v>33.5</v>
      </c>
      <c r="E65" s="284">
        <v>31</v>
      </c>
      <c r="F65" s="287">
        <f t="shared" si="0"/>
        <v>31.5</v>
      </c>
    </row>
    <row r="66" spans="1:6" x14ac:dyDescent="0.25">
      <c r="A66" s="23">
        <v>44254</v>
      </c>
      <c r="B66" s="284">
        <v>48</v>
      </c>
      <c r="C66" s="284">
        <v>29</v>
      </c>
      <c r="D66" s="284">
        <v>38.5</v>
      </c>
      <c r="E66" s="284">
        <v>26</v>
      </c>
      <c r="F66" s="287">
        <f t="shared" si="0"/>
        <v>26.5</v>
      </c>
    </row>
    <row r="67" spans="1:6" x14ac:dyDescent="0.25">
      <c r="A67" s="23">
        <v>44255</v>
      </c>
      <c r="B67" s="284">
        <v>58</v>
      </c>
      <c r="C67" s="284">
        <v>29</v>
      </c>
      <c r="D67" s="284">
        <v>43.5</v>
      </c>
      <c r="E67" s="284">
        <v>21</v>
      </c>
      <c r="F67" s="287">
        <f t="shared" si="0"/>
        <v>21.5</v>
      </c>
    </row>
    <row r="68" spans="1:6" x14ac:dyDescent="0.25">
      <c r="A68" s="23">
        <v>44256</v>
      </c>
      <c r="B68" s="284">
        <v>49</v>
      </c>
      <c r="C68" s="284">
        <v>23</v>
      </c>
      <c r="D68" s="284">
        <v>36</v>
      </c>
      <c r="E68" s="284">
        <v>29</v>
      </c>
      <c r="F68" s="287">
        <f t="shared" si="0"/>
        <v>29</v>
      </c>
    </row>
    <row r="69" spans="1:6" x14ac:dyDescent="0.25">
      <c r="A69" s="23">
        <v>44257</v>
      </c>
      <c r="B69" s="284">
        <v>49</v>
      </c>
      <c r="C69" s="284">
        <v>23</v>
      </c>
      <c r="D69" s="284">
        <v>36</v>
      </c>
      <c r="E69" s="284">
        <v>29</v>
      </c>
      <c r="F69" s="287">
        <f t="shared" si="0"/>
        <v>29</v>
      </c>
    </row>
    <row r="70" spans="1:6" x14ac:dyDescent="0.25">
      <c r="A70" s="23">
        <v>44258</v>
      </c>
      <c r="B70" s="284">
        <v>59</v>
      </c>
      <c r="C70" s="284">
        <v>24</v>
      </c>
      <c r="D70" s="284">
        <v>41.5</v>
      </c>
      <c r="E70" s="284">
        <v>23</v>
      </c>
      <c r="F70" s="287">
        <f t="shared" si="0"/>
        <v>23.5</v>
      </c>
    </row>
    <row r="71" spans="1:6" x14ac:dyDescent="0.25">
      <c r="A71" s="23">
        <v>44259</v>
      </c>
      <c r="B71" s="284">
        <v>67</v>
      </c>
      <c r="C71" s="284">
        <v>24</v>
      </c>
      <c r="D71" s="284">
        <v>45.5</v>
      </c>
      <c r="E71" s="284">
        <v>19</v>
      </c>
      <c r="F71" s="287">
        <f t="shared" si="0"/>
        <v>19.5</v>
      </c>
    </row>
    <row r="72" spans="1:6" x14ac:dyDescent="0.25">
      <c r="A72" s="23">
        <v>44260</v>
      </c>
      <c r="B72" s="284">
        <v>66</v>
      </c>
      <c r="C72" s="284">
        <v>33</v>
      </c>
      <c r="D72" s="284">
        <v>49.5</v>
      </c>
      <c r="E72" s="284">
        <v>15</v>
      </c>
      <c r="F72" s="287">
        <f t="shared" si="0"/>
        <v>15.5</v>
      </c>
    </row>
    <row r="73" spans="1:6" x14ac:dyDescent="0.25">
      <c r="A73" s="23">
        <v>44261</v>
      </c>
      <c r="B73" s="284">
        <v>55</v>
      </c>
      <c r="C73" s="284">
        <v>31</v>
      </c>
      <c r="D73" s="284">
        <v>43</v>
      </c>
      <c r="E73" s="284">
        <v>22</v>
      </c>
      <c r="F73" s="287">
        <f t="shared" si="0"/>
        <v>22</v>
      </c>
    </row>
    <row r="74" spans="1:6" x14ac:dyDescent="0.25">
      <c r="A74" s="23">
        <v>44262</v>
      </c>
      <c r="B74" s="284">
        <v>64</v>
      </c>
      <c r="C74" s="284">
        <v>33</v>
      </c>
      <c r="D74" s="284">
        <v>48.5</v>
      </c>
      <c r="E74" s="284">
        <v>16</v>
      </c>
      <c r="F74" s="287">
        <f t="shared" ref="F74:F137" si="1">MAX(65-D74,0)</f>
        <v>16.5</v>
      </c>
    </row>
    <row r="75" spans="1:6" x14ac:dyDescent="0.25">
      <c r="A75" s="23">
        <v>44263</v>
      </c>
      <c r="B75" s="284">
        <v>67</v>
      </c>
      <c r="C75" s="284">
        <v>45</v>
      </c>
      <c r="D75" s="284">
        <v>56</v>
      </c>
      <c r="E75" s="284">
        <v>9</v>
      </c>
      <c r="F75" s="287">
        <f t="shared" si="1"/>
        <v>9</v>
      </c>
    </row>
    <row r="76" spans="1:6" x14ac:dyDescent="0.25">
      <c r="A76" s="23">
        <v>44264</v>
      </c>
      <c r="B76" s="284">
        <v>70</v>
      </c>
      <c r="C76" s="284">
        <v>48</v>
      </c>
      <c r="D76" s="284">
        <v>59</v>
      </c>
      <c r="E76" s="284">
        <v>6</v>
      </c>
      <c r="F76" s="287">
        <f t="shared" si="1"/>
        <v>6</v>
      </c>
    </row>
    <row r="77" spans="1:6" x14ac:dyDescent="0.25">
      <c r="A77" s="23">
        <v>44265</v>
      </c>
      <c r="B77" s="284">
        <v>74</v>
      </c>
      <c r="C77" s="284">
        <v>51</v>
      </c>
      <c r="D77" s="284">
        <v>62.5</v>
      </c>
      <c r="E77" s="284">
        <v>2</v>
      </c>
      <c r="F77" s="287">
        <f t="shared" si="1"/>
        <v>2.5</v>
      </c>
    </row>
    <row r="78" spans="1:6" x14ac:dyDescent="0.25">
      <c r="A78" s="23">
        <v>44266</v>
      </c>
      <c r="B78" s="284">
        <v>73</v>
      </c>
      <c r="C78" s="284">
        <v>36</v>
      </c>
      <c r="D78" s="284">
        <v>54.5</v>
      </c>
      <c r="E78" s="284">
        <v>10</v>
      </c>
      <c r="F78" s="287">
        <f t="shared" si="1"/>
        <v>10.5</v>
      </c>
    </row>
    <row r="79" spans="1:6" x14ac:dyDescent="0.25">
      <c r="A79" s="23">
        <v>44267</v>
      </c>
      <c r="B79" s="284">
        <v>56</v>
      </c>
      <c r="C79" s="284">
        <v>34</v>
      </c>
      <c r="D79" s="284">
        <v>45</v>
      </c>
      <c r="E79" s="284">
        <v>20</v>
      </c>
      <c r="F79" s="287">
        <f t="shared" si="1"/>
        <v>20</v>
      </c>
    </row>
    <row r="80" spans="1:6" x14ac:dyDescent="0.25">
      <c r="A80" s="23">
        <v>44268</v>
      </c>
      <c r="B80" s="284">
        <v>50</v>
      </c>
      <c r="C80" s="284">
        <v>35</v>
      </c>
      <c r="D80" s="284">
        <v>42.5</v>
      </c>
      <c r="E80" s="284">
        <v>22</v>
      </c>
      <c r="F80" s="287">
        <f t="shared" si="1"/>
        <v>22.5</v>
      </c>
    </row>
    <row r="81" spans="1:6" x14ac:dyDescent="0.25">
      <c r="A81" s="23">
        <v>44269</v>
      </c>
      <c r="B81" s="284">
        <v>55</v>
      </c>
      <c r="C81" s="284">
        <v>41</v>
      </c>
      <c r="D81" s="284">
        <v>48</v>
      </c>
      <c r="E81" s="284">
        <v>17</v>
      </c>
      <c r="F81" s="287">
        <f t="shared" si="1"/>
        <v>17</v>
      </c>
    </row>
    <row r="82" spans="1:6" x14ac:dyDescent="0.25">
      <c r="A82" s="23">
        <v>44270</v>
      </c>
      <c r="B82" s="284">
        <v>48</v>
      </c>
      <c r="C82" s="284">
        <v>41</v>
      </c>
      <c r="D82" s="284">
        <v>44.5</v>
      </c>
      <c r="E82" s="284">
        <v>20</v>
      </c>
      <c r="F82" s="287">
        <f t="shared" si="1"/>
        <v>20.5</v>
      </c>
    </row>
    <row r="83" spans="1:6" x14ac:dyDescent="0.25">
      <c r="A83" s="23">
        <v>44271</v>
      </c>
      <c r="B83" s="284">
        <v>49</v>
      </c>
      <c r="C83" s="284">
        <v>37</v>
      </c>
      <c r="D83" s="284">
        <v>43</v>
      </c>
      <c r="E83" s="284">
        <v>22</v>
      </c>
      <c r="F83" s="287">
        <f t="shared" si="1"/>
        <v>22</v>
      </c>
    </row>
    <row r="84" spans="1:6" x14ac:dyDescent="0.25">
      <c r="A84" s="23">
        <v>44272</v>
      </c>
      <c r="B84" s="284">
        <v>45</v>
      </c>
      <c r="C84" s="284">
        <v>39</v>
      </c>
      <c r="D84" s="284">
        <v>42</v>
      </c>
      <c r="E84" s="284">
        <v>23</v>
      </c>
      <c r="F84" s="287">
        <f t="shared" si="1"/>
        <v>23</v>
      </c>
    </row>
    <row r="85" spans="1:6" x14ac:dyDescent="0.25">
      <c r="A85" s="23">
        <v>44273</v>
      </c>
      <c r="B85" s="284">
        <v>41</v>
      </c>
      <c r="C85" s="284">
        <v>35</v>
      </c>
      <c r="D85" s="284">
        <v>38</v>
      </c>
      <c r="E85" s="284">
        <v>27</v>
      </c>
      <c r="F85" s="287">
        <f t="shared" si="1"/>
        <v>27</v>
      </c>
    </row>
    <row r="86" spans="1:6" x14ac:dyDescent="0.25">
      <c r="A86" s="23">
        <v>44274</v>
      </c>
      <c r="B86" s="284">
        <v>48</v>
      </c>
      <c r="C86" s="284">
        <v>29</v>
      </c>
      <c r="D86" s="284">
        <v>38.5</v>
      </c>
      <c r="E86" s="284">
        <v>26</v>
      </c>
      <c r="F86" s="287">
        <f t="shared" si="1"/>
        <v>26.5</v>
      </c>
    </row>
    <row r="87" spans="1:6" x14ac:dyDescent="0.25">
      <c r="A87" s="23">
        <v>44275</v>
      </c>
      <c r="B87" s="284">
        <v>52</v>
      </c>
      <c r="C87" s="284">
        <v>28</v>
      </c>
      <c r="D87" s="284">
        <v>40</v>
      </c>
      <c r="E87" s="284">
        <v>25</v>
      </c>
      <c r="F87" s="287">
        <f t="shared" si="1"/>
        <v>25</v>
      </c>
    </row>
    <row r="88" spans="1:6" x14ac:dyDescent="0.25">
      <c r="A88" s="23">
        <v>44276</v>
      </c>
      <c r="B88" s="284">
        <v>58</v>
      </c>
      <c r="C88" s="284">
        <v>28</v>
      </c>
      <c r="D88" s="284">
        <v>43</v>
      </c>
      <c r="E88" s="284">
        <v>22</v>
      </c>
      <c r="F88" s="287">
        <f t="shared" si="1"/>
        <v>22</v>
      </c>
    </row>
    <row r="89" spans="1:6" x14ac:dyDescent="0.25">
      <c r="A89" s="23">
        <v>44277</v>
      </c>
      <c r="B89" s="284">
        <v>66</v>
      </c>
      <c r="C89" s="284">
        <v>28</v>
      </c>
      <c r="D89" s="284">
        <v>47</v>
      </c>
      <c r="E89" s="284">
        <v>18</v>
      </c>
      <c r="F89" s="287">
        <f t="shared" si="1"/>
        <v>18</v>
      </c>
    </row>
    <row r="90" spans="1:6" x14ac:dyDescent="0.25">
      <c r="A90" s="23">
        <v>44278</v>
      </c>
      <c r="B90" s="284">
        <v>65</v>
      </c>
      <c r="C90" s="284">
        <v>48</v>
      </c>
      <c r="D90" s="284">
        <v>56.5</v>
      </c>
      <c r="E90" s="284">
        <v>8</v>
      </c>
      <c r="F90" s="287">
        <f t="shared" si="1"/>
        <v>8.5</v>
      </c>
    </row>
    <row r="91" spans="1:6" x14ac:dyDescent="0.25">
      <c r="A91" s="23">
        <v>44279</v>
      </c>
      <c r="B91" s="284">
        <v>60</v>
      </c>
      <c r="C91" s="284">
        <v>47</v>
      </c>
      <c r="D91" s="284">
        <v>53.5</v>
      </c>
      <c r="E91" s="284">
        <v>11</v>
      </c>
      <c r="F91" s="287">
        <f t="shared" si="1"/>
        <v>11.5</v>
      </c>
    </row>
    <row r="92" spans="1:6" x14ac:dyDescent="0.25">
      <c r="A92" s="23">
        <v>44280</v>
      </c>
      <c r="B92" s="284">
        <v>48</v>
      </c>
      <c r="C92" s="284">
        <v>40</v>
      </c>
      <c r="D92" s="284">
        <v>44</v>
      </c>
      <c r="E92" s="284">
        <v>21</v>
      </c>
      <c r="F92" s="287">
        <f t="shared" si="1"/>
        <v>21</v>
      </c>
    </row>
    <row r="93" spans="1:6" x14ac:dyDescent="0.25">
      <c r="A93" s="23">
        <v>44281</v>
      </c>
      <c r="B93" s="284">
        <v>42</v>
      </c>
      <c r="C93" s="284">
        <v>39</v>
      </c>
      <c r="D93" s="284">
        <v>40.5</v>
      </c>
      <c r="E93" s="284">
        <v>24</v>
      </c>
      <c r="F93" s="287">
        <f t="shared" si="1"/>
        <v>24.5</v>
      </c>
    </row>
    <row r="94" spans="1:6" x14ac:dyDescent="0.25">
      <c r="A94" s="23">
        <v>44282</v>
      </c>
      <c r="B94" s="284">
        <v>58</v>
      </c>
      <c r="C94" s="284">
        <v>40</v>
      </c>
      <c r="D94" s="284">
        <v>49</v>
      </c>
      <c r="E94" s="284">
        <v>16</v>
      </c>
      <c r="F94" s="287">
        <f t="shared" si="1"/>
        <v>16</v>
      </c>
    </row>
    <row r="95" spans="1:6" x14ac:dyDescent="0.25">
      <c r="A95" s="23">
        <v>44283</v>
      </c>
      <c r="B95" s="284">
        <v>61</v>
      </c>
      <c r="C95" s="284">
        <v>35</v>
      </c>
      <c r="D95" s="284">
        <v>48</v>
      </c>
      <c r="E95" s="284">
        <v>17</v>
      </c>
      <c r="F95" s="287">
        <f t="shared" si="1"/>
        <v>17</v>
      </c>
    </row>
    <row r="96" spans="1:6" x14ac:dyDescent="0.25">
      <c r="A96" s="23">
        <v>44284</v>
      </c>
      <c r="B96" s="284">
        <v>55</v>
      </c>
      <c r="C96" s="284">
        <v>38</v>
      </c>
      <c r="D96" s="284">
        <v>46.5</v>
      </c>
      <c r="E96" s="284">
        <v>18</v>
      </c>
      <c r="F96" s="287">
        <f t="shared" si="1"/>
        <v>18.5</v>
      </c>
    </row>
    <row r="97" spans="1:6" x14ac:dyDescent="0.25">
      <c r="A97" s="23">
        <v>44285</v>
      </c>
      <c r="B97" s="284">
        <v>73</v>
      </c>
      <c r="C97" s="284">
        <v>47</v>
      </c>
      <c r="D97" s="284">
        <v>60</v>
      </c>
      <c r="E97" s="284">
        <v>5</v>
      </c>
      <c r="F97" s="287">
        <f t="shared" si="1"/>
        <v>5</v>
      </c>
    </row>
    <row r="98" spans="1:6" x14ac:dyDescent="0.25">
      <c r="A98" s="23">
        <v>44286</v>
      </c>
      <c r="B98" s="284">
        <v>55</v>
      </c>
      <c r="C98" s="284">
        <v>31</v>
      </c>
      <c r="D98" s="284">
        <v>43</v>
      </c>
      <c r="E98" s="284">
        <v>22</v>
      </c>
      <c r="F98" s="287">
        <f t="shared" si="1"/>
        <v>22</v>
      </c>
    </row>
    <row r="99" spans="1:6" x14ac:dyDescent="0.25">
      <c r="A99" s="23">
        <v>44287</v>
      </c>
      <c r="B99" s="284">
        <v>48</v>
      </c>
      <c r="C99" s="284">
        <v>25</v>
      </c>
      <c r="D99" s="284">
        <v>36.5</v>
      </c>
      <c r="E99" s="284">
        <v>28</v>
      </c>
      <c r="F99" s="287">
        <f t="shared" si="1"/>
        <v>28.5</v>
      </c>
    </row>
    <row r="100" spans="1:6" x14ac:dyDescent="0.25">
      <c r="A100" s="23">
        <v>44288</v>
      </c>
      <c r="B100" s="284">
        <v>48</v>
      </c>
      <c r="C100" s="284">
        <v>25</v>
      </c>
      <c r="D100" s="284">
        <v>36.5</v>
      </c>
      <c r="E100" s="284">
        <v>28</v>
      </c>
      <c r="F100" s="287">
        <f t="shared" si="1"/>
        <v>28.5</v>
      </c>
    </row>
    <row r="101" spans="1:6" x14ac:dyDescent="0.25">
      <c r="A101" s="23">
        <v>44289</v>
      </c>
      <c r="B101" s="284">
        <v>64</v>
      </c>
      <c r="C101" s="284">
        <v>34</v>
      </c>
      <c r="D101" s="284">
        <v>49</v>
      </c>
      <c r="E101" s="284">
        <v>16</v>
      </c>
      <c r="F101" s="287">
        <f t="shared" si="1"/>
        <v>16</v>
      </c>
    </row>
    <row r="102" spans="1:6" x14ac:dyDescent="0.25">
      <c r="A102" s="23">
        <v>44290</v>
      </c>
      <c r="B102" s="284">
        <v>74</v>
      </c>
      <c r="C102" s="284">
        <v>48</v>
      </c>
      <c r="D102" s="284">
        <v>61</v>
      </c>
      <c r="E102" s="284">
        <v>4</v>
      </c>
      <c r="F102" s="287">
        <f t="shared" si="1"/>
        <v>4</v>
      </c>
    </row>
    <row r="103" spans="1:6" x14ac:dyDescent="0.25">
      <c r="A103" s="23">
        <v>44291</v>
      </c>
      <c r="B103" s="284">
        <v>79</v>
      </c>
      <c r="C103" s="284">
        <v>48</v>
      </c>
      <c r="D103" s="284">
        <v>63.5</v>
      </c>
      <c r="E103" s="284">
        <v>1</v>
      </c>
      <c r="F103" s="287">
        <f t="shared" si="1"/>
        <v>1.5</v>
      </c>
    </row>
    <row r="104" spans="1:6" x14ac:dyDescent="0.25">
      <c r="A104" s="23">
        <v>44292</v>
      </c>
      <c r="B104" s="284">
        <v>79</v>
      </c>
      <c r="C104" s="284">
        <v>53</v>
      </c>
      <c r="D104" s="284">
        <v>66</v>
      </c>
      <c r="E104" s="284">
        <v>0</v>
      </c>
      <c r="F104" s="287">
        <f t="shared" si="1"/>
        <v>0</v>
      </c>
    </row>
    <row r="105" spans="1:6" x14ac:dyDescent="0.25">
      <c r="A105" s="23">
        <v>44293</v>
      </c>
      <c r="B105" s="284">
        <v>78</v>
      </c>
      <c r="C105" s="284">
        <v>57</v>
      </c>
      <c r="D105" s="284">
        <v>67.5</v>
      </c>
      <c r="E105" s="284">
        <v>0</v>
      </c>
      <c r="F105" s="287">
        <f t="shared" si="1"/>
        <v>0</v>
      </c>
    </row>
    <row r="106" spans="1:6" x14ac:dyDescent="0.25">
      <c r="A106" s="23">
        <v>44294</v>
      </c>
      <c r="B106" s="284">
        <v>64</v>
      </c>
      <c r="C106" s="284">
        <v>45</v>
      </c>
      <c r="D106" s="284">
        <v>54.5</v>
      </c>
      <c r="E106" s="284">
        <v>10</v>
      </c>
      <c r="F106" s="287">
        <f t="shared" si="1"/>
        <v>10.5</v>
      </c>
    </row>
    <row r="107" spans="1:6" x14ac:dyDescent="0.25">
      <c r="A107" s="23">
        <v>44295</v>
      </c>
      <c r="B107" s="284">
        <v>55</v>
      </c>
      <c r="C107" s="284">
        <v>44</v>
      </c>
      <c r="D107" s="284">
        <v>49.5</v>
      </c>
      <c r="E107" s="284">
        <v>15</v>
      </c>
      <c r="F107" s="287">
        <f t="shared" si="1"/>
        <v>15.5</v>
      </c>
    </row>
    <row r="108" spans="1:6" x14ac:dyDescent="0.25">
      <c r="A108" s="23">
        <v>44296</v>
      </c>
      <c r="B108" s="284">
        <v>71</v>
      </c>
      <c r="C108" s="284">
        <v>45</v>
      </c>
      <c r="D108" s="284">
        <v>58</v>
      </c>
      <c r="E108" s="284">
        <v>7</v>
      </c>
      <c r="F108" s="287">
        <f t="shared" si="1"/>
        <v>7</v>
      </c>
    </row>
    <row r="109" spans="1:6" x14ac:dyDescent="0.25">
      <c r="A109" s="23">
        <v>44297</v>
      </c>
      <c r="B109" s="284">
        <v>55</v>
      </c>
      <c r="C109" s="284">
        <v>40</v>
      </c>
      <c r="D109" s="284">
        <v>47.5</v>
      </c>
      <c r="E109" s="284">
        <v>17</v>
      </c>
      <c r="F109" s="287">
        <f t="shared" si="1"/>
        <v>17.5</v>
      </c>
    </row>
    <row r="110" spans="1:6" x14ac:dyDescent="0.25">
      <c r="A110" s="23">
        <v>44298</v>
      </c>
      <c r="B110" s="284">
        <v>69</v>
      </c>
      <c r="C110" s="284">
        <v>43</v>
      </c>
      <c r="D110" s="284">
        <v>56</v>
      </c>
      <c r="E110" s="284">
        <v>9</v>
      </c>
      <c r="F110" s="287">
        <f t="shared" si="1"/>
        <v>9</v>
      </c>
    </row>
    <row r="111" spans="1:6" x14ac:dyDescent="0.25">
      <c r="A111" s="23">
        <v>44299</v>
      </c>
      <c r="B111" s="284">
        <v>60</v>
      </c>
      <c r="C111" s="284">
        <v>36</v>
      </c>
      <c r="D111" s="284">
        <v>48</v>
      </c>
      <c r="E111" s="284">
        <v>17</v>
      </c>
      <c r="F111" s="287">
        <f t="shared" si="1"/>
        <v>17</v>
      </c>
    </row>
    <row r="112" spans="1:6" x14ac:dyDescent="0.25">
      <c r="A112" s="23">
        <v>44300</v>
      </c>
      <c r="B112" s="284">
        <v>59</v>
      </c>
      <c r="C112" s="284">
        <v>37</v>
      </c>
      <c r="D112" s="284">
        <v>48</v>
      </c>
      <c r="E112" s="284">
        <v>17</v>
      </c>
      <c r="F112" s="287">
        <f t="shared" si="1"/>
        <v>17</v>
      </c>
    </row>
    <row r="113" spans="1:6" x14ac:dyDescent="0.25">
      <c r="A113" s="23">
        <v>44301</v>
      </c>
      <c r="B113" s="284">
        <v>54</v>
      </c>
      <c r="C113" s="284">
        <v>34</v>
      </c>
      <c r="D113" s="284">
        <v>44</v>
      </c>
      <c r="E113" s="284">
        <v>21</v>
      </c>
      <c r="F113" s="287">
        <f t="shared" si="1"/>
        <v>21</v>
      </c>
    </row>
    <row r="114" spans="1:6" x14ac:dyDescent="0.25">
      <c r="A114" s="23">
        <v>44302</v>
      </c>
      <c r="B114" s="284">
        <v>57</v>
      </c>
      <c r="C114" s="284">
        <v>35</v>
      </c>
      <c r="D114" s="284">
        <v>46</v>
      </c>
      <c r="E114" s="284">
        <v>19</v>
      </c>
      <c r="F114" s="287">
        <f t="shared" si="1"/>
        <v>19</v>
      </c>
    </row>
    <row r="115" spans="1:6" x14ac:dyDescent="0.25">
      <c r="A115" s="23">
        <v>44303</v>
      </c>
      <c r="B115" s="284">
        <v>53</v>
      </c>
      <c r="C115" s="284">
        <v>41</v>
      </c>
      <c r="D115" s="284">
        <v>47</v>
      </c>
      <c r="E115" s="284">
        <v>18</v>
      </c>
      <c r="F115" s="287">
        <f t="shared" si="1"/>
        <v>18</v>
      </c>
    </row>
    <row r="116" spans="1:6" x14ac:dyDescent="0.25">
      <c r="A116" s="23">
        <v>44304</v>
      </c>
      <c r="B116" s="284">
        <v>59</v>
      </c>
      <c r="C116" s="284">
        <v>43</v>
      </c>
      <c r="D116" s="284">
        <v>51</v>
      </c>
      <c r="E116" s="284">
        <v>14</v>
      </c>
      <c r="F116" s="287">
        <f t="shared" si="1"/>
        <v>14</v>
      </c>
    </row>
    <row r="117" spans="1:6" x14ac:dyDescent="0.25">
      <c r="A117" s="23">
        <v>44305</v>
      </c>
      <c r="B117" s="284">
        <v>60</v>
      </c>
      <c r="C117" s="284">
        <v>39</v>
      </c>
      <c r="D117" s="284">
        <v>49.5</v>
      </c>
      <c r="E117" s="284">
        <v>15</v>
      </c>
      <c r="F117" s="287">
        <f t="shared" si="1"/>
        <v>15.5</v>
      </c>
    </row>
    <row r="118" spans="1:6" x14ac:dyDescent="0.25">
      <c r="A118" s="23">
        <v>44306</v>
      </c>
      <c r="B118" s="284">
        <v>49</v>
      </c>
      <c r="C118" s="284">
        <v>31</v>
      </c>
      <c r="D118" s="284">
        <v>40</v>
      </c>
      <c r="E118" s="284">
        <v>25</v>
      </c>
      <c r="F118" s="287">
        <f t="shared" si="1"/>
        <v>25</v>
      </c>
    </row>
    <row r="119" spans="1:6" x14ac:dyDescent="0.25">
      <c r="A119" s="23">
        <v>44307</v>
      </c>
      <c r="B119" s="284">
        <v>43</v>
      </c>
      <c r="C119" s="284">
        <v>29</v>
      </c>
      <c r="D119" s="284">
        <v>36</v>
      </c>
      <c r="E119" s="284">
        <v>29</v>
      </c>
      <c r="F119" s="287">
        <f t="shared" si="1"/>
        <v>29</v>
      </c>
    </row>
    <row r="120" spans="1:6" x14ac:dyDescent="0.25">
      <c r="A120" s="23">
        <v>44308</v>
      </c>
      <c r="B120" s="284">
        <v>47</v>
      </c>
      <c r="C120" s="284">
        <v>29</v>
      </c>
      <c r="D120" s="284">
        <v>38</v>
      </c>
      <c r="E120" s="284">
        <v>27</v>
      </c>
      <c r="F120" s="287">
        <f t="shared" si="1"/>
        <v>27</v>
      </c>
    </row>
    <row r="121" spans="1:6" x14ac:dyDescent="0.25">
      <c r="A121" s="23">
        <v>44309</v>
      </c>
      <c r="B121" s="284">
        <v>56</v>
      </c>
      <c r="C121" s="284">
        <v>30</v>
      </c>
      <c r="D121" s="284">
        <v>43</v>
      </c>
      <c r="E121" s="284">
        <v>22</v>
      </c>
      <c r="F121" s="287">
        <f t="shared" si="1"/>
        <v>22</v>
      </c>
    </row>
    <row r="122" spans="1:6" x14ac:dyDescent="0.25">
      <c r="A122" s="23">
        <v>44310</v>
      </c>
      <c r="B122" s="284">
        <v>59</v>
      </c>
      <c r="C122" s="284">
        <v>44</v>
      </c>
      <c r="D122" s="284">
        <v>51.5</v>
      </c>
      <c r="E122" s="284">
        <v>13</v>
      </c>
      <c r="F122" s="287">
        <f t="shared" si="1"/>
        <v>13.5</v>
      </c>
    </row>
    <row r="123" spans="1:6" x14ac:dyDescent="0.25">
      <c r="A123" s="23">
        <v>44311</v>
      </c>
      <c r="B123" s="284">
        <v>65</v>
      </c>
      <c r="C123" s="284">
        <v>42</v>
      </c>
      <c r="D123" s="284">
        <v>53.5</v>
      </c>
      <c r="E123" s="284">
        <v>11</v>
      </c>
      <c r="F123" s="287">
        <f t="shared" si="1"/>
        <v>11.5</v>
      </c>
    </row>
    <row r="124" spans="1:6" x14ac:dyDescent="0.25">
      <c r="A124" s="23">
        <v>44312</v>
      </c>
      <c r="B124" s="284">
        <v>71</v>
      </c>
      <c r="C124" s="284">
        <v>45</v>
      </c>
      <c r="D124" s="284">
        <v>58</v>
      </c>
      <c r="E124" s="284">
        <v>7</v>
      </c>
      <c r="F124" s="287">
        <f t="shared" si="1"/>
        <v>7</v>
      </c>
    </row>
    <row r="125" spans="1:6" x14ac:dyDescent="0.25">
      <c r="A125" s="23">
        <v>44313</v>
      </c>
      <c r="B125" s="284">
        <v>86</v>
      </c>
      <c r="C125" s="284">
        <v>59</v>
      </c>
      <c r="D125" s="284">
        <v>72.5</v>
      </c>
      <c r="E125" s="284">
        <v>0</v>
      </c>
      <c r="F125" s="287">
        <f t="shared" si="1"/>
        <v>0</v>
      </c>
    </row>
    <row r="126" spans="1:6" x14ac:dyDescent="0.25">
      <c r="A126" s="23">
        <v>44314</v>
      </c>
      <c r="B126" s="284">
        <v>84</v>
      </c>
      <c r="C126" s="284">
        <v>65</v>
      </c>
      <c r="D126" s="284">
        <v>74.5</v>
      </c>
      <c r="E126" s="284">
        <v>0</v>
      </c>
      <c r="F126" s="287">
        <f t="shared" si="1"/>
        <v>0</v>
      </c>
    </row>
    <row r="127" spans="1:6" x14ac:dyDescent="0.25">
      <c r="A127" s="23">
        <v>44315</v>
      </c>
      <c r="B127" s="284">
        <v>74</v>
      </c>
      <c r="C127" s="284">
        <v>55</v>
      </c>
      <c r="D127" s="284">
        <v>64.5</v>
      </c>
      <c r="E127" s="284">
        <v>0</v>
      </c>
      <c r="F127" s="287">
        <f t="shared" si="1"/>
        <v>0.5</v>
      </c>
    </row>
    <row r="128" spans="1:6" x14ac:dyDescent="0.25">
      <c r="A128" s="23">
        <v>44316</v>
      </c>
      <c r="B128" s="284">
        <v>75</v>
      </c>
      <c r="C128" s="284">
        <v>47</v>
      </c>
      <c r="D128" s="284">
        <v>61</v>
      </c>
      <c r="E128" s="284">
        <v>4</v>
      </c>
      <c r="F128" s="287">
        <f t="shared" si="1"/>
        <v>4</v>
      </c>
    </row>
    <row r="129" spans="1:6" x14ac:dyDescent="0.25">
      <c r="A129" s="23">
        <v>44317</v>
      </c>
      <c r="B129" s="284">
        <v>80</v>
      </c>
      <c r="C129" s="284">
        <v>50</v>
      </c>
      <c r="D129" s="284">
        <v>65</v>
      </c>
      <c r="E129" s="284">
        <v>0</v>
      </c>
      <c r="F129" s="287">
        <f t="shared" si="1"/>
        <v>0</v>
      </c>
    </row>
    <row r="130" spans="1:6" x14ac:dyDescent="0.25">
      <c r="A130" s="23">
        <v>44318</v>
      </c>
      <c r="B130" s="284">
        <v>83</v>
      </c>
      <c r="C130" s="284">
        <v>61</v>
      </c>
      <c r="D130" s="284">
        <v>72</v>
      </c>
      <c r="E130" s="284">
        <v>0</v>
      </c>
      <c r="F130" s="287">
        <f t="shared" si="1"/>
        <v>0</v>
      </c>
    </row>
    <row r="131" spans="1:6" x14ac:dyDescent="0.25">
      <c r="A131" s="23">
        <v>44319</v>
      </c>
      <c r="B131" s="284">
        <v>79</v>
      </c>
      <c r="C131" s="284">
        <v>61</v>
      </c>
      <c r="D131" s="284">
        <v>70</v>
      </c>
      <c r="E131" s="284">
        <v>0</v>
      </c>
      <c r="F131" s="287">
        <f t="shared" si="1"/>
        <v>0</v>
      </c>
    </row>
    <row r="132" spans="1:6" x14ac:dyDescent="0.25">
      <c r="A132" s="23">
        <v>44320</v>
      </c>
      <c r="B132" s="284">
        <v>69</v>
      </c>
      <c r="C132" s="284">
        <v>49</v>
      </c>
      <c r="D132" s="284">
        <v>59</v>
      </c>
      <c r="E132" s="284">
        <v>6</v>
      </c>
      <c r="F132" s="287">
        <f t="shared" si="1"/>
        <v>6</v>
      </c>
    </row>
    <row r="133" spans="1:6" x14ac:dyDescent="0.25">
      <c r="A133" s="23">
        <v>44321</v>
      </c>
      <c r="B133" s="284">
        <v>62</v>
      </c>
      <c r="C133" s="284">
        <v>38</v>
      </c>
      <c r="D133" s="284">
        <v>50</v>
      </c>
      <c r="E133" s="284">
        <v>15</v>
      </c>
      <c r="F133" s="287">
        <f t="shared" si="1"/>
        <v>15</v>
      </c>
    </row>
    <row r="134" spans="1:6" x14ac:dyDescent="0.25">
      <c r="A134" s="23">
        <v>44322</v>
      </c>
      <c r="B134" s="284">
        <v>69</v>
      </c>
      <c r="C134" s="284">
        <v>38</v>
      </c>
      <c r="D134" s="284">
        <v>53.5</v>
      </c>
      <c r="E134" s="284">
        <v>11</v>
      </c>
      <c r="F134" s="287">
        <f t="shared" si="1"/>
        <v>11.5</v>
      </c>
    </row>
    <row r="135" spans="1:6" x14ac:dyDescent="0.25">
      <c r="A135" s="23">
        <v>44323</v>
      </c>
      <c r="B135" s="284">
        <v>64</v>
      </c>
      <c r="C135" s="284">
        <v>42</v>
      </c>
      <c r="D135" s="284">
        <v>53</v>
      </c>
      <c r="E135" s="284">
        <v>12</v>
      </c>
      <c r="F135" s="287">
        <f t="shared" si="1"/>
        <v>12</v>
      </c>
    </row>
    <row r="136" spans="1:6" x14ac:dyDescent="0.25">
      <c r="A136" s="23">
        <v>44324</v>
      </c>
      <c r="B136" s="284">
        <v>71</v>
      </c>
      <c r="C136" s="284">
        <v>48</v>
      </c>
      <c r="D136" s="284">
        <v>59.5</v>
      </c>
      <c r="E136" s="284">
        <v>5</v>
      </c>
      <c r="F136" s="287">
        <f t="shared" si="1"/>
        <v>5.5</v>
      </c>
    </row>
    <row r="137" spans="1:6" x14ac:dyDescent="0.25">
      <c r="A137" s="23">
        <v>44325</v>
      </c>
      <c r="B137" s="284">
        <v>62</v>
      </c>
      <c r="C137" s="284">
        <v>44</v>
      </c>
      <c r="D137" s="284">
        <v>53</v>
      </c>
      <c r="E137" s="284">
        <v>12</v>
      </c>
      <c r="F137" s="287">
        <f t="shared" si="1"/>
        <v>12</v>
      </c>
    </row>
    <row r="138" spans="1:6" x14ac:dyDescent="0.25">
      <c r="A138" s="23">
        <v>44326</v>
      </c>
      <c r="B138" s="284">
        <v>53</v>
      </c>
      <c r="C138" s="284">
        <v>39</v>
      </c>
      <c r="D138" s="284">
        <v>46</v>
      </c>
      <c r="E138" s="284">
        <v>19</v>
      </c>
      <c r="F138" s="287">
        <f t="shared" ref="F138:F201" si="2">MAX(65-D138,0)</f>
        <v>19</v>
      </c>
    </row>
    <row r="139" spans="1:6" x14ac:dyDescent="0.25">
      <c r="A139" s="23">
        <v>44327</v>
      </c>
      <c r="B139" s="284">
        <v>64</v>
      </c>
      <c r="C139" s="284">
        <v>39</v>
      </c>
      <c r="D139" s="284">
        <v>51.5</v>
      </c>
      <c r="E139" s="284">
        <v>13</v>
      </c>
      <c r="F139" s="287">
        <f t="shared" si="2"/>
        <v>13.5</v>
      </c>
    </row>
    <row r="140" spans="1:6" x14ac:dyDescent="0.25">
      <c r="A140" s="23">
        <v>44328</v>
      </c>
      <c r="B140" s="284">
        <v>60</v>
      </c>
      <c r="C140" s="284">
        <v>44</v>
      </c>
      <c r="D140" s="284">
        <v>52</v>
      </c>
      <c r="E140" s="284">
        <v>13</v>
      </c>
      <c r="F140" s="287">
        <f t="shared" si="2"/>
        <v>13</v>
      </c>
    </row>
    <row r="141" spans="1:6" x14ac:dyDescent="0.25">
      <c r="A141" s="23">
        <v>44329</v>
      </c>
      <c r="B141" s="284">
        <v>64</v>
      </c>
      <c r="C141" s="284">
        <v>37</v>
      </c>
      <c r="D141" s="284">
        <v>50.5</v>
      </c>
      <c r="E141" s="284">
        <v>14</v>
      </c>
      <c r="F141" s="287">
        <f t="shared" si="2"/>
        <v>14.5</v>
      </c>
    </row>
    <row r="142" spans="1:6" x14ac:dyDescent="0.25">
      <c r="A142" s="23">
        <v>44330</v>
      </c>
      <c r="B142" s="284">
        <v>67</v>
      </c>
      <c r="C142" s="284">
        <v>41</v>
      </c>
      <c r="D142" s="284">
        <v>54</v>
      </c>
      <c r="E142" s="284">
        <v>11</v>
      </c>
      <c r="F142" s="287">
        <f t="shared" si="2"/>
        <v>11</v>
      </c>
    </row>
    <row r="143" spans="1:6" x14ac:dyDescent="0.25">
      <c r="A143" s="23">
        <v>44331</v>
      </c>
      <c r="B143" s="284">
        <v>73</v>
      </c>
      <c r="C143" s="284">
        <v>52</v>
      </c>
      <c r="D143" s="284">
        <v>62.5</v>
      </c>
      <c r="E143" s="284">
        <v>2</v>
      </c>
      <c r="F143" s="287">
        <f t="shared" si="2"/>
        <v>2.5</v>
      </c>
    </row>
    <row r="144" spans="1:6" x14ac:dyDescent="0.25">
      <c r="A144" s="23">
        <v>44332</v>
      </c>
      <c r="B144" s="284">
        <v>63</v>
      </c>
      <c r="C144" s="284">
        <v>51</v>
      </c>
      <c r="D144" s="284">
        <v>57</v>
      </c>
      <c r="E144" s="284">
        <v>8</v>
      </c>
      <c r="F144" s="287">
        <f t="shared" si="2"/>
        <v>8</v>
      </c>
    </row>
    <row r="145" spans="1:6" x14ac:dyDescent="0.25">
      <c r="A145" s="23">
        <v>44333</v>
      </c>
      <c r="B145" s="284">
        <v>60</v>
      </c>
      <c r="C145" s="284">
        <v>53</v>
      </c>
      <c r="D145" s="284">
        <v>56.5</v>
      </c>
      <c r="E145" s="284">
        <v>8</v>
      </c>
      <c r="F145" s="287">
        <f t="shared" si="2"/>
        <v>8.5</v>
      </c>
    </row>
    <row r="146" spans="1:6" x14ac:dyDescent="0.25">
      <c r="A146" s="23">
        <v>44334</v>
      </c>
      <c r="B146" s="284">
        <v>66</v>
      </c>
      <c r="C146" s="284">
        <v>59</v>
      </c>
      <c r="D146" s="284">
        <v>62.5</v>
      </c>
      <c r="E146" s="284">
        <v>2</v>
      </c>
      <c r="F146" s="287">
        <f t="shared" si="2"/>
        <v>2.5</v>
      </c>
    </row>
    <row r="147" spans="1:6" x14ac:dyDescent="0.25">
      <c r="A147" s="23">
        <v>44335</v>
      </c>
      <c r="B147" s="284">
        <v>78</v>
      </c>
      <c r="C147" s="284">
        <v>62</v>
      </c>
      <c r="D147" s="284">
        <v>70</v>
      </c>
      <c r="E147" s="284">
        <v>0</v>
      </c>
      <c r="F147" s="287">
        <f t="shared" si="2"/>
        <v>0</v>
      </c>
    </row>
    <row r="148" spans="1:6" x14ac:dyDescent="0.25">
      <c r="A148" s="23">
        <v>44336</v>
      </c>
      <c r="B148" s="284">
        <v>73</v>
      </c>
      <c r="C148" s="284">
        <v>65</v>
      </c>
      <c r="D148" s="284">
        <v>69</v>
      </c>
      <c r="E148" s="284">
        <v>0</v>
      </c>
      <c r="F148" s="287">
        <f t="shared" si="2"/>
        <v>0</v>
      </c>
    </row>
    <row r="149" spans="1:6" x14ac:dyDescent="0.25">
      <c r="A149" s="23">
        <v>44337</v>
      </c>
      <c r="B149" s="284">
        <v>74</v>
      </c>
      <c r="C149" s="284">
        <v>67</v>
      </c>
      <c r="D149" s="284">
        <v>70.5</v>
      </c>
      <c r="E149" s="284">
        <v>0</v>
      </c>
      <c r="F149" s="287">
        <f t="shared" si="2"/>
        <v>0</v>
      </c>
    </row>
    <row r="150" spans="1:6" x14ac:dyDescent="0.25">
      <c r="A150" s="23">
        <v>44338</v>
      </c>
      <c r="B150" s="284">
        <v>74</v>
      </c>
      <c r="C150" s="284">
        <v>65</v>
      </c>
      <c r="D150" s="284">
        <v>69.5</v>
      </c>
      <c r="E150" s="284">
        <v>0</v>
      </c>
      <c r="F150" s="287">
        <f t="shared" si="2"/>
        <v>0</v>
      </c>
    </row>
    <row r="151" spans="1:6" x14ac:dyDescent="0.25">
      <c r="A151" s="23">
        <v>44339</v>
      </c>
      <c r="B151" s="284">
        <v>70</v>
      </c>
      <c r="C151" s="284">
        <v>62</v>
      </c>
      <c r="D151" s="284">
        <v>66</v>
      </c>
      <c r="E151" s="284">
        <v>0</v>
      </c>
      <c r="F151" s="287">
        <f t="shared" si="2"/>
        <v>0</v>
      </c>
    </row>
    <row r="152" spans="1:6" x14ac:dyDescent="0.25">
      <c r="A152" s="23">
        <v>44340</v>
      </c>
      <c r="B152" s="284">
        <v>80</v>
      </c>
      <c r="C152" s="284">
        <v>64</v>
      </c>
      <c r="D152" s="284">
        <v>72</v>
      </c>
      <c r="E152" s="284">
        <v>0</v>
      </c>
      <c r="F152" s="287">
        <f t="shared" si="2"/>
        <v>0</v>
      </c>
    </row>
    <row r="153" spans="1:6" x14ac:dyDescent="0.25">
      <c r="A153" s="23">
        <v>44341</v>
      </c>
      <c r="B153" s="284">
        <v>82</v>
      </c>
      <c r="C153" s="284">
        <v>67</v>
      </c>
      <c r="D153" s="284">
        <v>74.5</v>
      </c>
      <c r="E153" s="284">
        <v>0</v>
      </c>
      <c r="F153" s="287">
        <f t="shared" si="2"/>
        <v>0</v>
      </c>
    </row>
    <row r="154" spans="1:6" x14ac:dyDescent="0.25">
      <c r="A154" s="23">
        <v>44342</v>
      </c>
      <c r="B154" s="284">
        <v>78</v>
      </c>
      <c r="C154" s="284">
        <v>65</v>
      </c>
      <c r="D154" s="284">
        <v>71.5</v>
      </c>
      <c r="E154" s="284">
        <v>0</v>
      </c>
      <c r="F154" s="287">
        <f t="shared" si="2"/>
        <v>0</v>
      </c>
    </row>
    <row r="155" spans="1:6" x14ac:dyDescent="0.25">
      <c r="A155" s="23">
        <v>44343</v>
      </c>
      <c r="B155" s="284">
        <v>86</v>
      </c>
      <c r="C155" s="284">
        <v>64</v>
      </c>
      <c r="D155" s="284">
        <v>75</v>
      </c>
      <c r="E155" s="284">
        <v>0</v>
      </c>
      <c r="F155" s="287">
        <f t="shared" si="2"/>
        <v>0</v>
      </c>
    </row>
    <row r="156" spans="1:6" x14ac:dyDescent="0.25">
      <c r="A156" s="23">
        <v>44344</v>
      </c>
      <c r="B156" s="284">
        <v>72</v>
      </c>
      <c r="C156" s="284">
        <v>46</v>
      </c>
      <c r="D156" s="284">
        <v>59</v>
      </c>
      <c r="E156" s="284">
        <v>6</v>
      </c>
      <c r="F156" s="287">
        <f t="shared" si="2"/>
        <v>6</v>
      </c>
    </row>
    <row r="157" spans="1:6" x14ac:dyDescent="0.25">
      <c r="A157" s="23">
        <v>44345</v>
      </c>
      <c r="B157" s="284">
        <v>54</v>
      </c>
      <c r="C157" s="284">
        <v>44</v>
      </c>
      <c r="D157" s="284">
        <v>49</v>
      </c>
      <c r="E157" s="284">
        <v>16</v>
      </c>
      <c r="F157" s="287">
        <f t="shared" si="2"/>
        <v>16</v>
      </c>
    </row>
    <row r="158" spans="1:6" x14ac:dyDescent="0.25">
      <c r="A158" s="23">
        <v>44346</v>
      </c>
      <c r="B158" s="284">
        <v>66</v>
      </c>
      <c r="C158" s="284">
        <v>45</v>
      </c>
      <c r="D158" s="284">
        <v>55.5</v>
      </c>
      <c r="E158" s="284">
        <v>9</v>
      </c>
      <c r="F158" s="287">
        <f t="shared" si="2"/>
        <v>9.5</v>
      </c>
    </row>
    <row r="159" spans="1:6" x14ac:dyDescent="0.25">
      <c r="A159" s="23">
        <v>44347</v>
      </c>
      <c r="B159" s="284">
        <v>66</v>
      </c>
      <c r="C159" s="284">
        <v>55</v>
      </c>
      <c r="D159" s="284">
        <v>60.5</v>
      </c>
      <c r="E159" s="284">
        <v>4</v>
      </c>
      <c r="F159" s="287">
        <f t="shared" si="2"/>
        <v>4.5</v>
      </c>
    </row>
    <row r="160" spans="1:6" x14ac:dyDescent="0.25">
      <c r="A160" s="23">
        <v>44348</v>
      </c>
      <c r="B160" s="284">
        <v>61</v>
      </c>
      <c r="C160" s="284">
        <v>54</v>
      </c>
      <c r="D160" s="284">
        <v>57.5</v>
      </c>
      <c r="E160" s="284">
        <v>7</v>
      </c>
      <c r="F160" s="287">
        <f t="shared" si="2"/>
        <v>7.5</v>
      </c>
    </row>
    <row r="161" spans="1:6" x14ac:dyDescent="0.25">
      <c r="A161" s="23">
        <v>44349</v>
      </c>
      <c r="B161" s="284">
        <v>74</v>
      </c>
      <c r="C161" s="284">
        <v>55</v>
      </c>
      <c r="D161" s="284">
        <v>64.5</v>
      </c>
      <c r="E161" s="284">
        <v>0</v>
      </c>
      <c r="F161" s="287">
        <f t="shared" si="2"/>
        <v>0.5</v>
      </c>
    </row>
    <row r="162" spans="1:6" x14ac:dyDescent="0.25">
      <c r="A162" s="23">
        <v>44350</v>
      </c>
      <c r="B162" s="284">
        <v>77</v>
      </c>
      <c r="C162" s="284">
        <v>54</v>
      </c>
      <c r="D162" s="284">
        <v>65.5</v>
      </c>
      <c r="E162" s="284">
        <v>0</v>
      </c>
      <c r="F162" s="287">
        <f t="shared" si="2"/>
        <v>0</v>
      </c>
    </row>
    <row r="163" spans="1:6" x14ac:dyDescent="0.25">
      <c r="A163" s="23">
        <v>44351</v>
      </c>
      <c r="B163" s="284">
        <v>84</v>
      </c>
      <c r="C163" s="284">
        <v>58</v>
      </c>
      <c r="D163" s="284">
        <v>71</v>
      </c>
      <c r="E163" s="284">
        <v>0</v>
      </c>
      <c r="F163" s="287">
        <f t="shared" si="2"/>
        <v>0</v>
      </c>
    </row>
    <row r="164" spans="1:6" x14ac:dyDescent="0.25">
      <c r="A164" s="23">
        <v>44352</v>
      </c>
      <c r="B164" s="284">
        <v>87</v>
      </c>
      <c r="C164" s="284">
        <v>65</v>
      </c>
      <c r="D164" s="284">
        <v>76</v>
      </c>
      <c r="E164" s="284">
        <v>0</v>
      </c>
      <c r="F164" s="287">
        <f t="shared" si="2"/>
        <v>0</v>
      </c>
    </row>
    <row r="165" spans="1:6" x14ac:dyDescent="0.25">
      <c r="A165" s="23">
        <v>44353</v>
      </c>
      <c r="B165" s="284">
        <v>88</v>
      </c>
      <c r="C165" s="284">
        <v>65</v>
      </c>
      <c r="D165" s="284">
        <v>76.5</v>
      </c>
      <c r="E165" s="284">
        <v>0</v>
      </c>
      <c r="F165" s="287">
        <f t="shared" si="2"/>
        <v>0</v>
      </c>
    </row>
    <row r="166" spans="1:6" x14ac:dyDescent="0.25">
      <c r="A166" s="23">
        <v>44354</v>
      </c>
      <c r="B166" s="284">
        <v>84</v>
      </c>
      <c r="C166" s="284">
        <v>66</v>
      </c>
      <c r="D166" s="284">
        <v>75</v>
      </c>
      <c r="E166" s="284">
        <v>0</v>
      </c>
      <c r="F166" s="287">
        <f t="shared" si="2"/>
        <v>0</v>
      </c>
    </row>
    <row r="167" spans="1:6" x14ac:dyDescent="0.25">
      <c r="A167" s="23">
        <v>44355</v>
      </c>
      <c r="B167" s="284">
        <v>87</v>
      </c>
      <c r="C167" s="284">
        <v>67</v>
      </c>
      <c r="D167" s="284">
        <v>77</v>
      </c>
      <c r="E167" s="284">
        <v>0</v>
      </c>
      <c r="F167" s="287">
        <f t="shared" si="2"/>
        <v>0</v>
      </c>
    </row>
    <row r="168" spans="1:6" x14ac:dyDescent="0.25">
      <c r="A168" s="23">
        <v>44356</v>
      </c>
      <c r="B168" s="284">
        <v>87</v>
      </c>
      <c r="C168" s="284">
        <v>67</v>
      </c>
      <c r="D168" s="284">
        <v>77</v>
      </c>
      <c r="E168" s="284">
        <v>0</v>
      </c>
      <c r="F168" s="287">
        <f t="shared" si="2"/>
        <v>0</v>
      </c>
    </row>
    <row r="169" spans="1:6" x14ac:dyDescent="0.25">
      <c r="A169" s="23">
        <v>44357</v>
      </c>
      <c r="B169" s="284">
        <v>91</v>
      </c>
      <c r="C169" s="284">
        <v>69</v>
      </c>
      <c r="D169" s="284">
        <v>80</v>
      </c>
      <c r="E169" s="284">
        <v>0</v>
      </c>
      <c r="F169" s="287">
        <f t="shared" si="2"/>
        <v>0</v>
      </c>
    </row>
    <row r="170" spans="1:6" x14ac:dyDescent="0.25">
      <c r="A170" s="23">
        <v>44358</v>
      </c>
      <c r="B170" s="284">
        <v>92</v>
      </c>
      <c r="C170" s="284">
        <v>69</v>
      </c>
      <c r="D170" s="284">
        <v>80.5</v>
      </c>
      <c r="E170" s="284">
        <v>0</v>
      </c>
      <c r="F170" s="287">
        <f t="shared" si="2"/>
        <v>0</v>
      </c>
    </row>
    <row r="171" spans="1:6" x14ac:dyDescent="0.25">
      <c r="A171" s="23">
        <v>44359</v>
      </c>
      <c r="B171" s="284">
        <v>92</v>
      </c>
      <c r="C171" s="284">
        <v>70</v>
      </c>
      <c r="D171" s="284">
        <v>81</v>
      </c>
      <c r="E171" s="284">
        <v>0</v>
      </c>
      <c r="F171" s="287">
        <f t="shared" si="2"/>
        <v>0</v>
      </c>
    </row>
    <row r="172" spans="1:6" x14ac:dyDescent="0.25">
      <c r="A172" s="23">
        <v>44360</v>
      </c>
      <c r="B172" s="284">
        <v>88</v>
      </c>
      <c r="C172" s="284">
        <v>59</v>
      </c>
      <c r="D172" s="284">
        <v>73.5</v>
      </c>
      <c r="E172" s="284">
        <v>0</v>
      </c>
      <c r="F172" s="287">
        <f t="shared" si="2"/>
        <v>0</v>
      </c>
    </row>
    <row r="173" spans="1:6" x14ac:dyDescent="0.25">
      <c r="A173" s="23">
        <v>44361</v>
      </c>
      <c r="B173" s="284">
        <v>91</v>
      </c>
      <c r="C173" s="284">
        <v>63</v>
      </c>
      <c r="D173" s="284">
        <v>77</v>
      </c>
      <c r="E173" s="284">
        <v>0</v>
      </c>
      <c r="F173" s="287">
        <f t="shared" si="2"/>
        <v>0</v>
      </c>
    </row>
    <row r="174" spans="1:6" x14ac:dyDescent="0.25">
      <c r="A174" s="23">
        <v>44362</v>
      </c>
      <c r="B174" s="284">
        <v>93</v>
      </c>
      <c r="C174" s="284">
        <v>63</v>
      </c>
      <c r="D174" s="284">
        <v>78</v>
      </c>
      <c r="E174" s="284">
        <v>0</v>
      </c>
      <c r="F174" s="287">
        <f t="shared" si="2"/>
        <v>0</v>
      </c>
    </row>
    <row r="175" spans="1:6" x14ac:dyDescent="0.25">
      <c r="A175" s="23">
        <v>44363</v>
      </c>
      <c r="B175" s="284">
        <v>92</v>
      </c>
      <c r="C175" s="284">
        <v>62</v>
      </c>
      <c r="D175" s="284">
        <v>77</v>
      </c>
      <c r="E175" s="284">
        <v>0</v>
      </c>
      <c r="F175" s="287">
        <f t="shared" si="2"/>
        <v>0</v>
      </c>
    </row>
    <row r="176" spans="1:6" x14ac:dyDescent="0.25">
      <c r="A176" s="23">
        <v>44364</v>
      </c>
      <c r="B176" s="284">
        <v>92</v>
      </c>
      <c r="C176" s="284">
        <v>69</v>
      </c>
      <c r="D176" s="284">
        <v>80.5</v>
      </c>
      <c r="E176" s="284">
        <v>0</v>
      </c>
      <c r="F176" s="287">
        <f t="shared" si="2"/>
        <v>0</v>
      </c>
    </row>
    <row r="177" spans="1:6" x14ac:dyDescent="0.25">
      <c r="A177" s="23">
        <v>44365</v>
      </c>
      <c r="B177" s="284">
        <v>91</v>
      </c>
      <c r="C177" s="284">
        <v>72</v>
      </c>
      <c r="D177" s="284">
        <v>81.5</v>
      </c>
      <c r="E177" s="284">
        <v>0</v>
      </c>
      <c r="F177" s="287">
        <f t="shared" si="2"/>
        <v>0</v>
      </c>
    </row>
    <row r="178" spans="1:6" x14ac:dyDescent="0.25">
      <c r="A178" s="23">
        <v>44366</v>
      </c>
      <c r="B178" s="284">
        <v>96</v>
      </c>
      <c r="C178" s="284">
        <v>75</v>
      </c>
      <c r="D178" s="284">
        <v>85.5</v>
      </c>
      <c r="E178" s="284">
        <v>0</v>
      </c>
      <c r="F178" s="287">
        <f t="shared" si="2"/>
        <v>0</v>
      </c>
    </row>
    <row r="179" spans="1:6" x14ac:dyDescent="0.25">
      <c r="A179" s="23">
        <v>44367</v>
      </c>
      <c r="B179" s="284">
        <v>93</v>
      </c>
      <c r="C179" s="284">
        <v>66</v>
      </c>
      <c r="D179" s="284">
        <v>79.5</v>
      </c>
      <c r="E179" s="284">
        <v>0</v>
      </c>
      <c r="F179" s="287">
        <f t="shared" si="2"/>
        <v>0</v>
      </c>
    </row>
    <row r="180" spans="1:6" x14ac:dyDescent="0.25">
      <c r="A180" s="23">
        <v>44368</v>
      </c>
      <c r="B180" s="284">
        <v>92</v>
      </c>
      <c r="C180" s="284">
        <v>62</v>
      </c>
      <c r="D180" s="284">
        <v>77</v>
      </c>
      <c r="E180" s="284">
        <v>0</v>
      </c>
      <c r="F180" s="287">
        <f t="shared" si="2"/>
        <v>0</v>
      </c>
    </row>
    <row r="181" spans="1:6" x14ac:dyDescent="0.25">
      <c r="A181" s="23">
        <v>44369</v>
      </c>
      <c r="B181" s="284">
        <v>74</v>
      </c>
      <c r="C181" s="284">
        <v>54</v>
      </c>
      <c r="D181" s="284">
        <v>64</v>
      </c>
      <c r="E181" s="284">
        <v>1</v>
      </c>
      <c r="F181" s="287">
        <f t="shared" si="2"/>
        <v>1</v>
      </c>
    </row>
    <row r="182" spans="1:6" x14ac:dyDescent="0.25">
      <c r="A182" s="23">
        <v>44370</v>
      </c>
      <c r="B182" s="284">
        <v>85</v>
      </c>
      <c r="C182" s="284">
        <v>58</v>
      </c>
      <c r="D182" s="284">
        <v>71.5</v>
      </c>
      <c r="E182" s="284">
        <v>0</v>
      </c>
      <c r="F182" s="287">
        <f t="shared" si="2"/>
        <v>0</v>
      </c>
    </row>
    <row r="183" spans="1:6" x14ac:dyDescent="0.25">
      <c r="A183" s="23">
        <v>44371</v>
      </c>
      <c r="B183" s="284">
        <v>85</v>
      </c>
      <c r="C183" s="284">
        <v>68</v>
      </c>
      <c r="D183" s="284">
        <v>76.5</v>
      </c>
      <c r="E183" s="284">
        <v>0</v>
      </c>
      <c r="F183" s="287">
        <f t="shared" si="2"/>
        <v>0</v>
      </c>
    </row>
    <row r="184" spans="1:6" x14ac:dyDescent="0.25">
      <c r="A184" s="23">
        <v>44372</v>
      </c>
      <c r="B184" s="284">
        <v>82</v>
      </c>
      <c r="C184" s="284">
        <v>67</v>
      </c>
      <c r="D184" s="284">
        <v>74.5</v>
      </c>
      <c r="E184" s="284">
        <v>0</v>
      </c>
      <c r="F184" s="287">
        <f t="shared" si="2"/>
        <v>0</v>
      </c>
    </row>
    <row r="185" spans="1:6" x14ac:dyDescent="0.25">
      <c r="A185" s="23">
        <v>44373</v>
      </c>
      <c r="B185" s="284">
        <v>85</v>
      </c>
      <c r="C185" s="284">
        <v>67</v>
      </c>
      <c r="D185" s="284">
        <v>76</v>
      </c>
      <c r="E185" s="284">
        <v>0</v>
      </c>
      <c r="F185" s="287">
        <f t="shared" si="2"/>
        <v>0</v>
      </c>
    </row>
    <row r="186" spans="1:6" x14ac:dyDescent="0.25">
      <c r="A186" s="23">
        <v>44374</v>
      </c>
      <c r="B186" s="284">
        <v>80</v>
      </c>
      <c r="C186" s="284">
        <v>66</v>
      </c>
      <c r="D186" s="284">
        <v>73</v>
      </c>
      <c r="E186" s="284">
        <v>0</v>
      </c>
      <c r="F186" s="287">
        <f t="shared" si="2"/>
        <v>0</v>
      </c>
    </row>
    <row r="187" spans="1:6" x14ac:dyDescent="0.25">
      <c r="A187" s="23">
        <v>44375</v>
      </c>
      <c r="B187" s="284">
        <v>79</v>
      </c>
      <c r="C187" s="284">
        <v>69</v>
      </c>
      <c r="D187" s="284">
        <v>74</v>
      </c>
      <c r="E187" s="284">
        <v>0</v>
      </c>
      <c r="F187" s="287">
        <f t="shared" si="2"/>
        <v>0</v>
      </c>
    </row>
    <row r="188" spans="1:6" x14ac:dyDescent="0.25">
      <c r="A188" s="23">
        <v>44376</v>
      </c>
      <c r="B188" s="284">
        <v>79</v>
      </c>
      <c r="C188" s="284">
        <v>68</v>
      </c>
      <c r="D188" s="284">
        <v>73.5</v>
      </c>
      <c r="E188" s="284">
        <v>0</v>
      </c>
      <c r="F188" s="287">
        <f t="shared" si="2"/>
        <v>0</v>
      </c>
    </row>
    <row r="189" spans="1:6" x14ac:dyDescent="0.25">
      <c r="A189" s="23">
        <v>44377</v>
      </c>
      <c r="B189" s="284">
        <v>77</v>
      </c>
      <c r="C189" s="284">
        <v>69</v>
      </c>
      <c r="D189" s="284">
        <v>73</v>
      </c>
      <c r="E189" s="284">
        <v>0</v>
      </c>
      <c r="F189" s="287">
        <f t="shared" si="2"/>
        <v>0</v>
      </c>
    </row>
    <row r="190" spans="1:6" x14ac:dyDescent="0.25">
      <c r="A190" s="23">
        <v>44378</v>
      </c>
      <c r="B190" s="284">
        <v>78</v>
      </c>
      <c r="C190" s="284">
        <v>70</v>
      </c>
      <c r="D190" s="284">
        <v>74</v>
      </c>
      <c r="E190" s="284">
        <v>0</v>
      </c>
      <c r="F190" s="287">
        <f t="shared" si="2"/>
        <v>0</v>
      </c>
    </row>
    <row r="191" spans="1:6" x14ac:dyDescent="0.25">
      <c r="A191" s="23">
        <v>44379</v>
      </c>
      <c r="B191" s="284">
        <v>86</v>
      </c>
      <c r="C191" s="284">
        <v>65</v>
      </c>
      <c r="D191" s="284">
        <v>75.5</v>
      </c>
      <c r="E191" s="284">
        <v>0</v>
      </c>
      <c r="F191" s="287">
        <f t="shared" si="2"/>
        <v>0</v>
      </c>
    </row>
    <row r="192" spans="1:6" x14ac:dyDescent="0.25">
      <c r="A192" s="23">
        <v>44380</v>
      </c>
      <c r="B192" s="284">
        <v>86</v>
      </c>
      <c r="C192" s="284">
        <v>66</v>
      </c>
      <c r="D192" s="284">
        <v>76</v>
      </c>
      <c r="E192" s="284">
        <v>0</v>
      </c>
      <c r="F192" s="287">
        <f t="shared" si="2"/>
        <v>0</v>
      </c>
    </row>
    <row r="193" spans="1:6" x14ac:dyDescent="0.25">
      <c r="A193" s="23">
        <v>44381</v>
      </c>
      <c r="B193" s="284">
        <v>86</v>
      </c>
      <c r="C193" s="284">
        <v>65</v>
      </c>
      <c r="D193" s="284">
        <v>75.5</v>
      </c>
      <c r="E193" s="284">
        <v>0</v>
      </c>
      <c r="F193" s="287">
        <f t="shared" si="2"/>
        <v>0</v>
      </c>
    </row>
    <row r="194" spans="1:6" x14ac:dyDescent="0.25">
      <c r="A194" s="23">
        <v>44382</v>
      </c>
      <c r="B194" s="284">
        <v>89</v>
      </c>
      <c r="C194" s="284">
        <v>69</v>
      </c>
      <c r="D194" s="284">
        <v>79</v>
      </c>
      <c r="E194" s="284">
        <v>0</v>
      </c>
      <c r="F194" s="287">
        <f t="shared" si="2"/>
        <v>0</v>
      </c>
    </row>
    <row r="195" spans="1:6" x14ac:dyDescent="0.25">
      <c r="A195" s="23">
        <v>44383</v>
      </c>
      <c r="B195" s="284">
        <v>88</v>
      </c>
      <c r="C195" s="284">
        <v>67</v>
      </c>
      <c r="D195" s="284">
        <v>77.5</v>
      </c>
      <c r="E195" s="284">
        <v>0</v>
      </c>
      <c r="F195" s="287">
        <f t="shared" si="2"/>
        <v>0</v>
      </c>
    </row>
    <row r="196" spans="1:6" x14ac:dyDescent="0.25">
      <c r="A196" s="23">
        <v>44384</v>
      </c>
      <c r="B196" s="284">
        <v>88</v>
      </c>
      <c r="C196" s="284">
        <v>69</v>
      </c>
      <c r="D196" s="284">
        <v>78.5</v>
      </c>
      <c r="E196" s="284">
        <v>0</v>
      </c>
      <c r="F196" s="287">
        <f t="shared" si="2"/>
        <v>0</v>
      </c>
    </row>
    <row r="197" spans="1:6" x14ac:dyDescent="0.25">
      <c r="A197" s="23">
        <v>44385</v>
      </c>
      <c r="B197" s="284">
        <v>83</v>
      </c>
      <c r="C197" s="284">
        <v>64</v>
      </c>
      <c r="D197" s="284">
        <v>73.5</v>
      </c>
      <c r="E197" s="284">
        <v>0</v>
      </c>
      <c r="F197" s="287">
        <f t="shared" si="2"/>
        <v>0</v>
      </c>
    </row>
    <row r="198" spans="1:6" x14ac:dyDescent="0.25">
      <c r="A198" s="23">
        <v>44386</v>
      </c>
      <c r="B198" s="284">
        <v>79</v>
      </c>
      <c r="C198" s="284">
        <v>65</v>
      </c>
      <c r="D198" s="284">
        <v>72</v>
      </c>
      <c r="E198" s="284">
        <v>0</v>
      </c>
      <c r="F198" s="287">
        <f t="shared" si="2"/>
        <v>0</v>
      </c>
    </row>
    <row r="199" spans="1:6" x14ac:dyDescent="0.25">
      <c r="A199" s="23">
        <v>44387</v>
      </c>
      <c r="B199" s="284">
        <v>89</v>
      </c>
      <c r="C199" s="284">
        <v>68</v>
      </c>
      <c r="D199" s="284">
        <v>78.5</v>
      </c>
      <c r="E199" s="284">
        <v>0</v>
      </c>
      <c r="F199" s="287">
        <f t="shared" si="2"/>
        <v>0</v>
      </c>
    </row>
    <row r="200" spans="1:6" x14ac:dyDescent="0.25">
      <c r="A200" s="23">
        <v>44388</v>
      </c>
      <c r="B200" s="284">
        <v>83</v>
      </c>
      <c r="C200" s="284">
        <v>65</v>
      </c>
      <c r="D200" s="284">
        <v>74</v>
      </c>
      <c r="E200" s="284">
        <v>0</v>
      </c>
      <c r="F200" s="287">
        <f t="shared" si="2"/>
        <v>0</v>
      </c>
    </row>
    <row r="201" spans="1:6" x14ac:dyDescent="0.25">
      <c r="A201" s="23">
        <v>44389</v>
      </c>
      <c r="B201" s="284">
        <v>67</v>
      </c>
      <c r="C201" s="284">
        <v>63</v>
      </c>
      <c r="D201" s="284">
        <v>65</v>
      </c>
      <c r="E201" s="284">
        <v>0</v>
      </c>
      <c r="F201" s="287">
        <f t="shared" si="2"/>
        <v>0</v>
      </c>
    </row>
    <row r="202" spans="1:6" x14ac:dyDescent="0.25">
      <c r="A202" s="23">
        <v>44390</v>
      </c>
      <c r="B202" s="284">
        <v>74</v>
      </c>
      <c r="C202" s="284">
        <v>63</v>
      </c>
      <c r="D202" s="284">
        <v>68.5</v>
      </c>
      <c r="E202" s="284">
        <v>0</v>
      </c>
      <c r="F202" s="287">
        <f t="shared" ref="F202:F265" si="3">MAX(65-D202,0)</f>
        <v>0</v>
      </c>
    </row>
    <row r="203" spans="1:6" x14ac:dyDescent="0.25">
      <c r="A203" s="23">
        <v>44391</v>
      </c>
      <c r="B203" s="284">
        <v>85</v>
      </c>
      <c r="C203" s="284">
        <v>66</v>
      </c>
      <c r="D203" s="284">
        <v>75.5</v>
      </c>
      <c r="E203" s="284">
        <v>0</v>
      </c>
      <c r="F203" s="287">
        <f t="shared" si="3"/>
        <v>0</v>
      </c>
    </row>
    <row r="204" spans="1:6" x14ac:dyDescent="0.25">
      <c r="A204" s="23">
        <v>44392</v>
      </c>
      <c r="B204" s="284">
        <v>89</v>
      </c>
      <c r="C204" s="284">
        <v>73</v>
      </c>
      <c r="D204" s="284">
        <v>81</v>
      </c>
      <c r="E204" s="284">
        <v>0</v>
      </c>
      <c r="F204" s="287">
        <f t="shared" si="3"/>
        <v>0</v>
      </c>
    </row>
    <row r="205" spans="1:6" x14ac:dyDescent="0.25">
      <c r="A205" s="23">
        <v>44393</v>
      </c>
      <c r="B205" s="284">
        <v>77</v>
      </c>
      <c r="C205" s="284">
        <v>68</v>
      </c>
      <c r="D205" s="284">
        <v>72.5</v>
      </c>
      <c r="E205" s="284">
        <v>0</v>
      </c>
      <c r="F205" s="287">
        <f t="shared" si="3"/>
        <v>0</v>
      </c>
    </row>
    <row r="206" spans="1:6" x14ac:dyDescent="0.25">
      <c r="A206" s="23">
        <v>44394</v>
      </c>
      <c r="B206" s="284">
        <v>84</v>
      </c>
      <c r="C206" s="284">
        <v>68</v>
      </c>
      <c r="D206" s="284">
        <v>76</v>
      </c>
      <c r="E206" s="284">
        <v>0</v>
      </c>
      <c r="F206" s="287">
        <f t="shared" si="3"/>
        <v>0</v>
      </c>
    </row>
    <row r="207" spans="1:6" x14ac:dyDescent="0.25">
      <c r="A207" s="23">
        <v>44395</v>
      </c>
      <c r="B207" s="284">
        <v>84</v>
      </c>
      <c r="C207" s="284">
        <v>63</v>
      </c>
      <c r="D207" s="284">
        <v>73.5</v>
      </c>
      <c r="E207" s="284">
        <v>0</v>
      </c>
      <c r="F207" s="287">
        <f t="shared" si="3"/>
        <v>0</v>
      </c>
    </row>
    <row r="208" spans="1:6" x14ac:dyDescent="0.25">
      <c r="A208" s="23">
        <v>44396</v>
      </c>
      <c r="B208" s="284">
        <v>84</v>
      </c>
      <c r="C208" s="284">
        <v>65</v>
      </c>
      <c r="D208" s="284">
        <v>74.5</v>
      </c>
      <c r="E208" s="284">
        <v>0</v>
      </c>
      <c r="F208" s="287">
        <f t="shared" si="3"/>
        <v>0</v>
      </c>
    </row>
    <row r="209" spans="1:6" x14ac:dyDescent="0.25">
      <c r="A209" s="23">
        <v>44397</v>
      </c>
      <c r="B209" s="284">
        <v>86</v>
      </c>
      <c r="C209" s="284">
        <v>66</v>
      </c>
      <c r="D209" s="284">
        <v>76</v>
      </c>
      <c r="E209" s="284">
        <v>0</v>
      </c>
      <c r="F209" s="287">
        <f t="shared" si="3"/>
        <v>0</v>
      </c>
    </row>
    <row r="210" spans="1:6" x14ac:dyDescent="0.25">
      <c r="A210" s="23">
        <v>44398</v>
      </c>
      <c r="B210" s="284">
        <v>87</v>
      </c>
      <c r="C210" s="284">
        <v>64</v>
      </c>
      <c r="D210" s="284">
        <v>75.5</v>
      </c>
      <c r="E210" s="284">
        <v>0</v>
      </c>
      <c r="F210" s="287">
        <f t="shared" si="3"/>
        <v>0</v>
      </c>
    </row>
    <row r="211" spans="1:6" x14ac:dyDescent="0.25">
      <c r="A211" s="23">
        <v>44399</v>
      </c>
      <c r="B211" s="284">
        <v>86</v>
      </c>
      <c r="C211" s="284">
        <v>66</v>
      </c>
      <c r="D211" s="284">
        <v>76</v>
      </c>
      <c r="E211" s="284">
        <v>0</v>
      </c>
      <c r="F211" s="287">
        <f t="shared" si="3"/>
        <v>0</v>
      </c>
    </row>
    <row r="212" spans="1:6" x14ac:dyDescent="0.25">
      <c r="A212" s="23">
        <v>44400</v>
      </c>
      <c r="B212" s="284">
        <v>88</v>
      </c>
      <c r="C212" s="284">
        <v>70</v>
      </c>
      <c r="D212" s="284">
        <v>79</v>
      </c>
      <c r="E212" s="284">
        <v>0</v>
      </c>
      <c r="F212" s="287">
        <f t="shared" si="3"/>
        <v>0</v>
      </c>
    </row>
    <row r="213" spans="1:6" x14ac:dyDescent="0.25">
      <c r="A213" s="23">
        <v>44401</v>
      </c>
      <c r="B213" s="284">
        <v>90</v>
      </c>
      <c r="C213" s="284">
        <v>74</v>
      </c>
      <c r="D213" s="284">
        <v>82</v>
      </c>
      <c r="E213" s="284">
        <v>0</v>
      </c>
      <c r="F213" s="287">
        <f t="shared" si="3"/>
        <v>0</v>
      </c>
    </row>
    <row r="214" spans="1:6" x14ac:dyDescent="0.25">
      <c r="A214" s="23">
        <v>44402</v>
      </c>
      <c r="B214" s="284">
        <v>97</v>
      </c>
      <c r="C214" s="284">
        <v>72</v>
      </c>
      <c r="D214" s="284">
        <v>84.5</v>
      </c>
      <c r="E214" s="284">
        <v>0</v>
      </c>
      <c r="F214" s="287">
        <f t="shared" si="3"/>
        <v>0</v>
      </c>
    </row>
    <row r="215" spans="1:6" x14ac:dyDescent="0.25">
      <c r="A215" s="23">
        <v>44403</v>
      </c>
      <c r="B215" s="284">
        <v>87</v>
      </c>
      <c r="C215" s="284">
        <v>68</v>
      </c>
      <c r="D215" s="284">
        <v>77.5</v>
      </c>
      <c r="E215" s="284">
        <v>0</v>
      </c>
      <c r="F215" s="287">
        <f t="shared" si="3"/>
        <v>0</v>
      </c>
    </row>
    <row r="216" spans="1:6" x14ac:dyDescent="0.25">
      <c r="A216" s="23">
        <v>44404</v>
      </c>
      <c r="B216" s="284">
        <v>89</v>
      </c>
      <c r="C216" s="284">
        <v>67</v>
      </c>
      <c r="D216" s="284">
        <v>78</v>
      </c>
      <c r="E216" s="284">
        <v>0</v>
      </c>
      <c r="F216" s="287">
        <f t="shared" si="3"/>
        <v>0</v>
      </c>
    </row>
    <row r="217" spans="1:6" x14ac:dyDescent="0.25">
      <c r="A217" s="23">
        <v>44405</v>
      </c>
      <c r="B217" s="284">
        <v>91</v>
      </c>
      <c r="C217" s="284">
        <v>67</v>
      </c>
      <c r="D217" s="284">
        <v>79</v>
      </c>
      <c r="E217" s="284">
        <v>0</v>
      </c>
      <c r="F217" s="287">
        <f t="shared" si="3"/>
        <v>0</v>
      </c>
    </row>
    <row r="218" spans="1:6" x14ac:dyDescent="0.25">
      <c r="A218" s="23">
        <v>44406</v>
      </c>
      <c r="B218" s="284">
        <v>94</v>
      </c>
      <c r="C218" s="284">
        <v>73</v>
      </c>
      <c r="D218" s="284">
        <v>83.5</v>
      </c>
      <c r="E218" s="284">
        <v>0</v>
      </c>
      <c r="F218" s="287">
        <f t="shared" si="3"/>
        <v>0</v>
      </c>
    </row>
    <row r="219" spans="1:6" x14ac:dyDescent="0.25">
      <c r="A219" s="23">
        <v>44407</v>
      </c>
      <c r="B219" s="284">
        <v>99</v>
      </c>
      <c r="C219" s="284">
        <v>75</v>
      </c>
      <c r="D219" s="284">
        <v>87</v>
      </c>
      <c r="E219" s="284">
        <v>0</v>
      </c>
      <c r="F219" s="287">
        <f t="shared" si="3"/>
        <v>0</v>
      </c>
    </row>
    <row r="220" spans="1:6" x14ac:dyDescent="0.25">
      <c r="A220" s="23">
        <v>44408</v>
      </c>
      <c r="B220" s="284">
        <v>90</v>
      </c>
      <c r="C220" s="284">
        <v>70</v>
      </c>
      <c r="D220" s="284">
        <v>80</v>
      </c>
      <c r="E220" s="284">
        <v>0</v>
      </c>
      <c r="F220" s="287">
        <f t="shared" si="3"/>
        <v>0</v>
      </c>
    </row>
    <row r="221" spans="1:6" x14ac:dyDescent="0.25">
      <c r="A221" s="23">
        <v>44409</v>
      </c>
      <c r="B221" s="284">
        <v>77</v>
      </c>
      <c r="C221" s="284">
        <v>64</v>
      </c>
      <c r="D221" s="284">
        <v>70.5</v>
      </c>
      <c r="E221" s="284">
        <v>0</v>
      </c>
      <c r="F221" s="287">
        <f t="shared" si="3"/>
        <v>0</v>
      </c>
    </row>
    <row r="222" spans="1:6" x14ac:dyDescent="0.25">
      <c r="A222" s="23">
        <v>44410</v>
      </c>
      <c r="B222" s="284">
        <v>82</v>
      </c>
      <c r="C222" s="284">
        <v>61</v>
      </c>
      <c r="D222" s="284">
        <v>71.5</v>
      </c>
      <c r="E222" s="284">
        <v>0</v>
      </c>
      <c r="F222" s="287">
        <f t="shared" si="3"/>
        <v>0</v>
      </c>
    </row>
    <row r="223" spans="1:6" x14ac:dyDescent="0.25">
      <c r="A223" s="23">
        <v>44411</v>
      </c>
      <c r="B223" s="284">
        <v>79</v>
      </c>
      <c r="C223" s="284">
        <v>58</v>
      </c>
      <c r="D223" s="284">
        <v>68.5</v>
      </c>
      <c r="E223" s="284">
        <v>0</v>
      </c>
      <c r="F223" s="287">
        <f t="shared" si="3"/>
        <v>0</v>
      </c>
    </row>
    <row r="224" spans="1:6" x14ac:dyDescent="0.25">
      <c r="A224" s="23">
        <v>44412</v>
      </c>
      <c r="B224" s="284">
        <v>80</v>
      </c>
      <c r="C224" s="284">
        <v>59</v>
      </c>
      <c r="D224" s="284">
        <v>69.5</v>
      </c>
      <c r="E224" s="284">
        <v>0</v>
      </c>
      <c r="F224" s="287">
        <f t="shared" si="3"/>
        <v>0</v>
      </c>
    </row>
    <row r="225" spans="1:6" x14ac:dyDescent="0.25">
      <c r="A225" s="23">
        <v>44413</v>
      </c>
      <c r="B225" s="284">
        <v>82</v>
      </c>
      <c r="C225" s="284">
        <v>60</v>
      </c>
      <c r="D225" s="284">
        <v>71</v>
      </c>
      <c r="E225" s="284">
        <v>0</v>
      </c>
      <c r="F225" s="287">
        <f t="shared" si="3"/>
        <v>0</v>
      </c>
    </row>
    <row r="226" spans="1:6" x14ac:dyDescent="0.25">
      <c r="A226" s="23">
        <v>44414</v>
      </c>
      <c r="B226" s="284">
        <v>83</v>
      </c>
      <c r="C226" s="284">
        <v>64</v>
      </c>
      <c r="D226" s="284">
        <v>73.5</v>
      </c>
      <c r="E226" s="284">
        <v>0</v>
      </c>
      <c r="F226" s="287">
        <f t="shared" si="3"/>
        <v>0</v>
      </c>
    </row>
    <row r="227" spans="1:6" x14ac:dyDescent="0.25">
      <c r="A227" s="23">
        <v>44415</v>
      </c>
      <c r="B227" s="284">
        <v>86</v>
      </c>
      <c r="C227" s="284">
        <v>69</v>
      </c>
      <c r="D227" s="284">
        <v>77.5</v>
      </c>
      <c r="E227" s="284">
        <v>0</v>
      </c>
      <c r="F227" s="287">
        <f t="shared" si="3"/>
        <v>0</v>
      </c>
    </row>
    <row r="228" spans="1:6" x14ac:dyDescent="0.25">
      <c r="A228" s="23">
        <v>44416</v>
      </c>
      <c r="B228" s="284">
        <v>89</v>
      </c>
      <c r="C228" s="284">
        <v>69</v>
      </c>
      <c r="D228" s="284">
        <v>79</v>
      </c>
      <c r="E228" s="284">
        <v>0</v>
      </c>
      <c r="F228" s="287">
        <f t="shared" si="3"/>
        <v>0</v>
      </c>
    </row>
    <row r="229" spans="1:6" x14ac:dyDescent="0.25">
      <c r="A229" s="23">
        <v>44417</v>
      </c>
      <c r="B229" s="284">
        <v>83</v>
      </c>
      <c r="C229" s="284">
        <v>69</v>
      </c>
      <c r="D229" s="284">
        <v>76</v>
      </c>
      <c r="E229" s="284">
        <v>0</v>
      </c>
      <c r="F229" s="287">
        <f t="shared" si="3"/>
        <v>0</v>
      </c>
    </row>
    <row r="230" spans="1:6" x14ac:dyDescent="0.25">
      <c r="A230" s="23">
        <v>44418</v>
      </c>
      <c r="B230" s="284">
        <v>92</v>
      </c>
      <c r="C230" s="284">
        <v>75</v>
      </c>
      <c r="D230" s="284">
        <v>83.5</v>
      </c>
      <c r="E230" s="284">
        <v>0</v>
      </c>
      <c r="F230" s="287">
        <f t="shared" si="3"/>
        <v>0</v>
      </c>
    </row>
    <row r="231" spans="1:6" x14ac:dyDescent="0.25">
      <c r="A231" s="23">
        <v>44419</v>
      </c>
      <c r="B231" s="284">
        <v>85</v>
      </c>
      <c r="C231" s="284">
        <v>69</v>
      </c>
      <c r="D231" s="284">
        <v>77</v>
      </c>
      <c r="E231" s="284">
        <v>0</v>
      </c>
      <c r="F231" s="287">
        <f t="shared" si="3"/>
        <v>0</v>
      </c>
    </row>
    <row r="232" spans="1:6" x14ac:dyDescent="0.25">
      <c r="A232" s="23">
        <v>44420</v>
      </c>
      <c r="B232" s="284">
        <v>92</v>
      </c>
      <c r="C232" s="284">
        <v>77</v>
      </c>
      <c r="D232" s="284">
        <v>84.5</v>
      </c>
      <c r="E232" s="284">
        <v>0</v>
      </c>
      <c r="F232" s="287">
        <f t="shared" si="3"/>
        <v>0</v>
      </c>
    </row>
    <row r="233" spans="1:6" x14ac:dyDescent="0.25">
      <c r="A233" s="23">
        <v>44421</v>
      </c>
      <c r="B233" s="284">
        <v>91</v>
      </c>
      <c r="C233" s="284">
        <v>68</v>
      </c>
      <c r="D233" s="284">
        <v>79.5</v>
      </c>
      <c r="E233" s="284">
        <v>0</v>
      </c>
      <c r="F233" s="287">
        <f t="shared" si="3"/>
        <v>0</v>
      </c>
    </row>
    <row r="234" spans="1:6" x14ac:dyDescent="0.25">
      <c r="A234" s="23">
        <v>44422</v>
      </c>
      <c r="B234" s="284">
        <v>84</v>
      </c>
      <c r="C234" s="284">
        <v>64</v>
      </c>
      <c r="D234" s="284">
        <v>74</v>
      </c>
      <c r="E234" s="284">
        <v>0</v>
      </c>
      <c r="F234" s="287">
        <f t="shared" si="3"/>
        <v>0</v>
      </c>
    </row>
    <row r="235" spans="1:6" x14ac:dyDescent="0.25">
      <c r="A235" s="23">
        <v>44423</v>
      </c>
      <c r="B235" s="284">
        <v>84</v>
      </c>
      <c r="C235" s="284">
        <v>60</v>
      </c>
      <c r="D235" s="284">
        <v>72</v>
      </c>
      <c r="E235" s="284">
        <v>0</v>
      </c>
      <c r="F235" s="287">
        <f t="shared" si="3"/>
        <v>0</v>
      </c>
    </row>
    <row r="236" spans="1:6" x14ac:dyDescent="0.25">
      <c r="A236" s="23">
        <v>44424</v>
      </c>
      <c r="B236" s="284">
        <v>83</v>
      </c>
      <c r="C236" s="284">
        <v>61</v>
      </c>
      <c r="D236" s="284">
        <v>72</v>
      </c>
      <c r="E236" s="284">
        <v>0</v>
      </c>
      <c r="F236" s="287">
        <f t="shared" si="3"/>
        <v>0</v>
      </c>
    </row>
    <row r="237" spans="1:6" x14ac:dyDescent="0.25">
      <c r="A237" s="23">
        <v>44425</v>
      </c>
      <c r="B237" s="284">
        <v>84</v>
      </c>
      <c r="C237" s="284">
        <v>61</v>
      </c>
      <c r="D237" s="284">
        <v>72.5</v>
      </c>
      <c r="E237" s="284">
        <v>0</v>
      </c>
      <c r="F237" s="287">
        <f t="shared" si="3"/>
        <v>0</v>
      </c>
    </row>
    <row r="238" spans="1:6" x14ac:dyDescent="0.25">
      <c r="A238" s="23">
        <v>44426</v>
      </c>
      <c r="B238" s="284">
        <v>88</v>
      </c>
      <c r="C238" s="284">
        <v>63</v>
      </c>
      <c r="D238" s="284">
        <v>75.5</v>
      </c>
      <c r="E238" s="284">
        <v>0</v>
      </c>
      <c r="F238" s="287">
        <f t="shared" si="3"/>
        <v>0</v>
      </c>
    </row>
    <row r="239" spans="1:6" x14ac:dyDescent="0.25">
      <c r="A239" s="23">
        <v>44427</v>
      </c>
      <c r="B239" s="284">
        <v>89</v>
      </c>
      <c r="C239" s="284">
        <v>66</v>
      </c>
      <c r="D239" s="284">
        <v>77.5</v>
      </c>
      <c r="E239" s="284">
        <v>0</v>
      </c>
      <c r="F239" s="287">
        <f t="shared" si="3"/>
        <v>0</v>
      </c>
    </row>
    <row r="240" spans="1:6" x14ac:dyDescent="0.25">
      <c r="A240" s="23">
        <v>44428</v>
      </c>
      <c r="B240" s="284">
        <v>89</v>
      </c>
      <c r="C240" s="284">
        <v>66</v>
      </c>
      <c r="D240" s="284">
        <v>77.5</v>
      </c>
      <c r="E240" s="284">
        <v>0</v>
      </c>
      <c r="F240" s="287">
        <f t="shared" si="3"/>
        <v>0</v>
      </c>
    </row>
    <row r="241" spans="1:6" x14ac:dyDescent="0.25">
      <c r="A241" s="23">
        <v>44429</v>
      </c>
      <c r="B241" s="284">
        <v>90</v>
      </c>
      <c r="C241" s="284">
        <v>68</v>
      </c>
      <c r="D241" s="284">
        <v>79</v>
      </c>
      <c r="E241" s="284">
        <v>0</v>
      </c>
      <c r="F241" s="287">
        <f t="shared" si="3"/>
        <v>0</v>
      </c>
    </row>
    <row r="242" spans="1:6" x14ac:dyDescent="0.25">
      <c r="A242" s="23">
        <v>44430</v>
      </c>
      <c r="B242" s="284">
        <v>84</v>
      </c>
      <c r="C242" s="284">
        <v>60</v>
      </c>
      <c r="D242" s="284">
        <v>72</v>
      </c>
      <c r="E242" s="284">
        <v>0</v>
      </c>
      <c r="F242" s="287">
        <f t="shared" si="3"/>
        <v>0</v>
      </c>
    </row>
    <row r="243" spans="1:6" x14ac:dyDescent="0.25">
      <c r="A243" s="23">
        <v>44431</v>
      </c>
      <c r="B243" s="284">
        <v>85</v>
      </c>
      <c r="C243" s="284">
        <v>62</v>
      </c>
      <c r="D243" s="284">
        <v>73.5</v>
      </c>
      <c r="E243" s="284">
        <v>0</v>
      </c>
      <c r="F243" s="287">
        <f t="shared" si="3"/>
        <v>0</v>
      </c>
    </row>
    <row r="244" spans="1:6" x14ac:dyDescent="0.25">
      <c r="A244" s="23">
        <v>44432</v>
      </c>
      <c r="B244" s="284">
        <v>94</v>
      </c>
      <c r="C244" s="284">
        <v>62</v>
      </c>
      <c r="D244" s="284">
        <v>78</v>
      </c>
      <c r="E244" s="284">
        <v>0</v>
      </c>
      <c r="F244" s="287">
        <f t="shared" si="3"/>
        <v>0</v>
      </c>
    </row>
    <row r="245" spans="1:6" x14ac:dyDescent="0.25">
      <c r="A245" s="23">
        <v>44433</v>
      </c>
      <c r="B245" s="284">
        <v>93</v>
      </c>
      <c r="C245" s="284">
        <v>73</v>
      </c>
      <c r="D245" s="284">
        <v>83</v>
      </c>
      <c r="E245" s="284">
        <v>0</v>
      </c>
      <c r="F245" s="287">
        <f t="shared" si="3"/>
        <v>0</v>
      </c>
    </row>
    <row r="246" spans="1:6" x14ac:dyDescent="0.25">
      <c r="A246" s="23">
        <v>44434</v>
      </c>
      <c r="B246" s="284">
        <v>85</v>
      </c>
      <c r="C246" s="284">
        <v>71</v>
      </c>
      <c r="D246" s="284">
        <v>78</v>
      </c>
      <c r="E246" s="284">
        <v>0</v>
      </c>
      <c r="F246" s="287">
        <f t="shared" si="3"/>
        <v>0</v>
      </c>
    </row>
    <row r="247" spans="1:6" x14ac:dyDescent="0.25">
      <c r="A247" s="23">
        <v>44435</v>
      </c>
      <c r="B247" s="284">
        <v>94</v>
      </c>
      <c r="C247" s="284">
        <v>71</v>
      </c>
      <c r="D247" s="284">
        <v>82.5</v>
      </c>
      <c r="E247" s="284">
        <v>0</v>
      </c>
      <c r="F247" s="287">
        <f t="shared" si="3"/>
        <v>0</v>
      </c>
    </row>
    <row r="248" spans="1:6" x14ac:dyDescent="0.25">
      <c r="A248" s="23">
        <v>44436</v>
      </c>
      <c r="B248" s="284">
        <v>92</v>
      </c>
      <c r="C248" s="284">
        <v>71</v>
      </c>
      <c r="D248" s="284">
        <v>81.5</v>
      </c>
      <c r="E248" s="284">
        <v>0</v>
      </c>
      <c r="F248" s="287">
        <f t="shared" si="3"/>
        <v>0</v>
      </c>
    </row>
    <row r="249" spans="1:6" x14ac:dyDescent="0.25">
      <c r="A249" s="23">
        <v>44437</v>
      </c>
      <c r="B249" s="284">
        <v>91</v>
      </c>
      <c r="C249" s="284">
        <v>72</v>
      </c>
      <c r="D249" s="284">
        <v>81.5</v>
      </c>
      <c r="E249" s="284">
        <v>0</v>
      </c>
      <c r="F249" s="287">
        <f t="shared" si="3"/>
        <v>0</v>
      </c>
    </row>
    <row r="250" spans="1:6" x14ac:dyDescent="0.25">
      <c r="A250" s="23">
        <v>44438</v>
      </c>
      <c r="B250" s="284">
        <v>90</v>
      </c>
      <c r="C250" s="284">
        <v>68</v>
      </c>
      <c r="D250" s="284">
        <v>79</v>
      </c>
      <c r="E250" s="284">
        <v>0</v>
      </c>
      <c r="F250" s="287">
        <f t="shared" si="3"/>
        <v>0</v>
      </c>
    </row>
    <row r="251" spans="1:6" x14ac:dyDescent="0.25">
      <c r="A251" s="23">
        <v>44439</v>
      </c>
      <c r="B251" s="284">
        <v>90</v>
      </c>
      <c r="C251" s="284">
        <v>65</v>
      </c>
      <c r="D251" s="284">
        <v>77.5</v>
      </c>
      <c r="E251" s="284">
        <v>0</v>
      </c>
      <c r="F251" s="287">
        <f t="shared" si="3"/>
        <v>0</v>
      </c>
    </row>
    <row r="252" spans="1:6" x14ac:dyDescent="0.25">
      <c r="A252" s="23">
        <v>44440</v>
      </c>
      <c r="B252" s="284">
        <v>80</v>
      </c>
      <c r="C252" s="284">
        <v>62</v>
      </c>
      <c r="D252" s="284">
        <v>71</v>
      </c>
      <c r="E252" s="284">
        <v>0</v>
      </c>
      <c r="F252" s="287">
        <f t="shared" si="3"/>
        <v>0</v>
      </c>
    </row>
    <row r="253" spans="1:6" x14ac:dyDescent="0.25">
      <c r="A253" s="23">
        <v>44441</v>
      </c>
      <c r="B253" s="284">
        <v>82</v>
      </c>
      <c r="C253" s="284">
        <v>62</v>
      </c>
      <c r="D253" s="284">
        <v>72</v>
      </c>
      <c r="E253" s="284">
        <v>0</v>
      </c>
      <c r="F253" s="287">
        <f t="shared" si="3"/>
        <v>0</v>
      </c>
    </row>
    <row r="254" spans="1:6" x14ac:dyDescent="0.25">
      <c r="A254" s="23">
        <v>44442</v>
      </c>
      <c r="B254" s="284">
        <v>78</v>
      </c>
      <c r="C254" s="284">
        <v>61</v>
      </c>
      <c r="D254" s="284">
        <v>69.5</v>
      </c>
      <c r="E254" s="284">
        <v>0</v>
      </c>
      <c r="F254" s="287">
        <f t="shared" si="3"/>
        <v>0</v>
      </c>
    </row>
    <row r="255" spans="1:6" x14ac:dyDescent="0.25">
      <c r="A255" s="23">
        <v>44443</v>
      </c>
      <c r="B255" s="284">
        <v>84</v>
      </c>
      <c r="C255" s="284">
        <v>63</v>
      </c>
      <c r="D255" s="284">
        <v>73.5</v>
      </c>
      <c r="E255" s="284">
        <v>0</v>
      </c>
      <c r="F255" s="287">
        <f t="shared" si="3"/>
        <v>0</v>
      </c>
    </row>
    <row r="256" spans="1:6" x14ac:dyDescent="0.25">
      <c r="A256" s="23">
        <v>44444</v>
      </c>
      <c r="B256" s="284">
        <v>74</v>
      </c>
      <c r="C256" s="284">
        <v>57</v>
      </c>
      <c r="D256" s="284">
        <v>65.5</v>
      </c>
      <c r="E256" s="284">
        <v>0</v>
      </c>
      <c r="F256" s="287">
        <f t="shared" si="3"/>
        <v>0</v>
      </c>
    </row>
    <row r="257" spans="1:6" x14ac:dyDescent="0.25">
      <c r="A257" s="23">
        <v>44445</v>
      </c>
      <c r="B257" s="284">
        <v>83</v>
      </c>
      <c r="C257" s="284">
        <v>56</v>
      </c>
      <c r="D257" s="284">
        <v>69.5</v>
      </c>
      <c r="E257" s="284">
        <v>0</v>
      </c>
      <c r="F257" s="287">
        <f t="shared" si="3"/>
        <v>0</v>
      </c>
    </row>
    <row r="258" spans="1:6" x14ac:dyDescent="0.25">
      <c r="A258" s="23">
        <v>44446</v>
      </c>
      <c r="B258" s="284">
        <v>86</v>
      </c>
      <c r="C258" s="284">
        <v>60</v>
      </c>
      <c r="D258" s="284">
        <v>73</v>
      </c>
      <c r="E258" s="284">
        <v>0</v>
      </c>
      <c r="F258" s="287">
        <f t="shared" si="3"/>
        <v>0</v>
      </c>
    </row>
    <row r="259" spans="1:6" x14ac:dyDescent="0.25">
      <c r="A259" s="23">
        <v>44447</v>
      </c>
      <c r="B259" s="284">
        <v>89</v>
      </c>
      <c r="C259" s="284">
        <v>57</v>
      </c>
      <c r="D259" s="284">
        <v>73</v>
      </c>
      <c r="E259" s="284">
        <v>0</v>
      </c>
      <c r="F259" s="287">
        <f t="shared" si="3"/>
        <v>0</v>
      </c>
    </row>
    <row r="260" spans="1:6" x14ac:dyDescent="0.25">
      <c r="A260" s="23">
        <v>44448</v>
      </c>
      <c r="B260" s="284">
        <v>81</v>
      </c>
      <c r="C260" s="284">
        <v>53</v>
      </c>
      <c r="D260" s="284">
        <v>67</v>
      </c>
      <c r="E260" s="284">
        <v>0</v>
      </c>
      <c r="F260" s="287">
        <f t="shared" si="3"/>
        <v>0</v>
      </c>
    </row>
    <row r="261" spans="1:6" x14ac:dyDescent="0.25">
      <c r="A261" s="23">
        <v>44449</v>
      </c>
      <c r="B261" s="284">
        <v>81</v>
      </c>
      <c r="C261" s="284">
        <v>53</v>
      </c>
      <c r="D261" s="284">
        <v>67</v>
      </c>
      <c r="E261" s="284">
        <v>0</v>
      </c>
      <c r="F261" s="287">
        <f t="shared" si="3"/>
        <v>0</v>
      </c>
    </row>
    <row r="262" spans="1:6" x14ac:dyDescent="0.25">
      <c r="A262" s="23">
        <v>44450</v>
      </c>
      <c r="B262" s="284">
        <v>87</v>
      </c>
      <c r="C262" s="284">
        <v>57</v>
      </c>
      <c r="D262" s="284">
        <v>72</v>
      </c>
      <c r="E262" s="284">
        <v>0</v>
      </c>
      <c r="F262" s="287">
        <f t="shared" si="3"/>
        <v>0</v>
      </c>
    </row>
    <row r="263" spans="1:6" x14ac:dyDescent="0.25">
      <c r="A263" s="23">
        <v>44451</v>
      </c>
      <c r="B263" s="284">
        <v>88</v>
      </c>
      <c r="C263" s="284">
        <v>63</v>
      </c>
      <c r="D263" s="284">
        <v>75.5</v>
      </c>
      <c r="E263" s="284">
        <v>0</v>
      </c>
      <c r="F263" s="287">
        <f t="shared" si="3"/>
        <v>0</v>
      </c>
    </row>
    <row r="264" spans="1:6" x14ac:dyDescent="0.25">
      <c r="A264" s="23">
        <v>44452</v>
      </c>
      <c r="B264" s="284">
        <v>88</v>
      </c>
      <c r="C264" s="284">
        <v>63</v>
      </c>
      <c r="D264" s="284">
        <v>75.5</v>
      </c>
      <c r="E264" s="284">
        <v>0</v>
      </c>
      <c r="F264" s="287">
        <f t="shared" si="3"/>
        <v>0</v>
      </c>
    </row>
    <row r="265" spans="1:6" x14ac:dyDescent="0.25">
      <c r="A265" s="23">
        <v>44453</v>
      </c>
      <c r="B265" s="284">
        <v>87</v>
      </c>
      <c r="C265" s="284">
        <v>62</v>
      </c>
      <c r="D265" s="284">
        <v>74.5</v>
      </c>
      <c r="E265" s="284">
        <v>0</v>
      </c>
      <c r="F265" s="287">
        <f t="shared" si="3"/>
        <v>0</v>
      </c>
    </row>
    <row r="266" spans="1:6" x14ac:dyDescent="0.25">
      <c r="A266" s="23">
        <v>44454</v>
      </c>
      <c r="B266" s="284">
        <v>83</v>
      </c>
      <c r="C266" s="284">
        <v>57</v>
      </c>
      <c r="D266" s="284">
        <v>70</v>
      </c>
      <c r="E266" s="284">
        <v>0</v>
      </c>
      <c r="F266" s="287">
        <f t="shared" ref="F266:F329" si="4">MAX(65-D266,0)</f>
        <v>0</v>
      </c>
    </row>
    <row r="267" spans="1:6" x14ac:dyDescent="0.25">
      <c r="A267" s="23">
        <v>44455</v>
      </c>
      <c r="B267" s="284">
        <v>81</v>
      </c>
      <c r="C267" s="284">
        <v>56</v>
      </c>
      <c r="D267" s="284">
        <v>68.5</v>
      </c>
      <c r="E267" s="284">
        <v>0</v>
      </c>
      <c r="F267" s="287">
        <f t="shared" si="4"/>
        <v>0</v>
      </c>
    </row>
    <row r="268" spans="1:6" x14ac:dyDescent="0.25">
      <c r="A268" s="23">
        <v>44456</v>
      </c>
      <c r="B268" s="284">
        <v>87</v>
      </c>
      <c r="C268" s="284">
        <v>57</v>
      </c>
      <c r="D268" s="284">
        <v>72</v>
      </c>
      <c r="E268" s="284">
        <v>0</v>
      </c>
      <c r="F268" s="287">
        <f t="shared" si="4"/>
        <v>0</v>
      </c>
    </row>
    <row r="269" spans="1:6" x14ac:dyDescent="0.25">
      <c r="A269" s="23">
        <v>44457</v>
      </c>
      <c r="B269" s="284">
        <v>90</v>
      </c>
      <c r="C269" s="284">
        <v>60</v>
      </c>
      <c r="D269" s="284">
        <v>75</v>
      </c>
      <c r="E269" s="284">
        <v>0</v>
      </c>
      <c r="F269" s="287">
        <f t="shared" si="4"/>
        <v>0</v>
      </c>
    </row>
    <row r="270" spans="1:6" x14ac:dyDescent="0.25">
      <c r="A270" s="23">
        <v>44458</v>
      </c>
      <c r="B270" s="284">
        <v>88</v>
      </c>
      <c r="C270" s="284">
        <v>61</v>
      </c>
      <c r="D270" s="284">
        <v>74.5</v>
      </c>
      <c r="E270" s="284">
        <v>0</v>
      </c>
      <c r="F270" s="287">
        <f t="shared" si="4"/>
        <v>0</v>
      </c>
    </row>
    <row r="271" spans="1:6" x14ac:dyDescent="0.25">
      <c r="A271" s="23">
        <v>44459</v>
      </c>
      <c r="B271" s="284">
        <v>88</v>
      </c>
      <c r="C271" s="284">
        <v>63</v>
      </c>
      <c r="D271" s="284">
        <v>75.5</v>
      </c>
      <c r="E271" s="284">
        <v>0</v>
      </c>
      <c r="F271" s="287">
        <f t="shared" si="4"/>
        <v>0</v>
      </c>
    </row>
    <row r="272" spans="1:6" x14ac:dyDescent="0.25">
      <c r="A272" s="23">
        <v>44460</v>
      </c>
      <c r="B272" s="284">
        <v>88</v>
      </c>
      <c r="C272" s="284">
        <v>56</v>
      </c>
      <c r="D272" s="284">
        <v>72</v>
      </c>
      <c r="E272" s="284">
        <v>0</v>
      </c>
      <c r="F272" s="287">
        <f t="shared" si="4"/>
        <v>0</v>
      </c>
    </row>
    <row r="273" spans="1:6" x14ac:dyDescent="0.25">
      <c r="A273" s="23">
        <v>44461</v>
      </c>
      <c r="B273" s="284">
        <v>72</v>
      </c>
      <c r="C273" s="284">
        <v>37</v>
      </c>
      <c r="D273" s="284">
        <v>54.5</v>
      </c>
      <c r="E273" s="284">
        <v>10</v>
      </c>
      <c r="F273" s="287">
        <f t="shared" si="4"/>
        <v>10.5</v>
      </c>
    </row>
    <row r="274" spans="1:6" x14ac:dyDescent="0.25">
      <c r="A274" s="23">
        <v>44462</v>
      </c>
      <c r="B274" s="284">
        <v>70</v>
      </c>
      <c r="C274" s="284">
        <v>43</v>
      </c>
      <c r="D274" s="284">
        <v>56.5</v>
      </c>
      <c r="E274" s="284">
        <v>8</v>
      </c>
      <c r="F274" s="287">
        <f t="shared" si="4"/>
        <v>8.5</v>
      </c>
    </row>
    <row r="275" spans="1:6" x14ac:dyDescent="0.25">
      <c r="A275" s="23">
        <v>44463</v>
      </c>
      <c r="B275" s="284">
        <v>76</v>
      </c>
      <c r="C275" s="284">
        <v>43</v>
      </c>
      <c r="D275" s="284">
        <v>59.5</v>
      </c>
      <c r="E275" s="284">
        <v>5</v>
      </c>
      <c r="F275" s="287">
        <f t="shared" si="4"/>
        <v>5.5</v>
      </c>
    </row>
    <row r="276" spans="1:6" x14ac:dyDescent="0.25">
      <c r="A276" s="23">
        <v>44464</v>
      </c>
      <c r="B276" s="284">
        <v>76</v>
      </c>
      <c r="C276" s="284">
        <v>45</v>
      </c>
      <c r="D276" s="284">
        <v>60.5</v>
      </c>
      <c r="E276" s="284">
        <v>4</v>
      </c>
      <c r="F276" s="287">
        <f t="shared" si="4"/>
        <v>4.5</v>
      </c>
    </row>
    <row r="277" spans="1:6" x14ac:dyDescent="0.25">
      <c r="A277" s="23">
        <v>44465</v>
      </c>
      <c r="B277" s="284">
        <v>77</v>
      </c>
      <c r="C277" s="284">
        <v>46</v>
      </c>
      <c r="D277" s="284">
        <v>61.5</v>
      </c>
      <c r="E277" s="284">
        <v>3</v>
      </c>
      <c r="F277" s="287">
        <f t="shared" si="4"/>
        <v>3.5</v>
      </c>
    </row>
    <row r="278" spans="1:6" x14ac:dyDescent="0.25">
      <c r="A278" s="23">
        <v>44466</v>
      </c>
      <c r="B278" s="284">
        <v>89</v>
      </c>
      <c r="C278" s="284">
        <v>50</v>
      </c>
      <c r="D278" s="284">
        <v>69.5</v>
      </c>
      <c r="E278" s="284">
        <v>0</v>
      </c>
      <c r="F278" s="287">
        <f t="shared" si="4"/>
        <v>0</v>
      </c>
    </row>
    <row r="279" spans="1:6" x14ac:dyDescent="0.25">
      <c r="A279" s="23">
        <v>44467</v>
      </c>
      <c r="B279" s="284">
        <v>89</v>
      </c>
      <c r="C279" s="284">
        <v>57</v>
      </c>
      <c r="D279" s="284">
        <v>73</v>
      </c>
      <c r="E279" s="284">
        <v>0</v>
      </c>
      <c r="F279" s="287">
        <f t="shared" si="4"/>
        <v>0</v>
      </c>
    </row>
    <row r="280" spans="1:6" x14ac:dyDescent="0.25">
      <c r="A280" s="23">
        <v>44468</v>
      </c>
      <c r="B280" s="284">
        <v>89</v>
      </c>
      <c r="C280" s="284">
        <v>57</v>
      </c>
      <c r="D280" s="284">
        <v>73</v>
      </c>
      <c r="E280" s="284">
        <v>0</v>
      </c>
      <c r="F280" s="287">
        <f t="shared" si="4"/>
        <v>0</v>
      </c>
    </row>
    <row r="281" spans="1:6" x14ac:dyDescent="0.25">
      <c r="A281" s="23">
        <v>44469</v>
      </c>
      <c r="B281" s="284">
        <v>82</v>
      </c>
      <c r="C281" s="284">
        <v>58</v>
      </c>
      <c r="D281" s="284">
        <v>70</v>
      </c>
      <c r="E281" s="284">
        <v>0</v>
      </c>
      <c r="F281" s="287">
        <f t="shared" si="4"/>
        <v>0</v>
      </c>
    </row>
    <row r="282" spans="1:6" x14ac:dyDescent="0.25">
      <c r="A282" s="23">
        <v>44470</v>
      </c>
      <c r="B282" s="284">
        <v>86</v>
      </c>
      <c r="C282" s="284">
        <v>63</v>
      </c>
      <c r="D282" s="284">
        <v>74.5</v>
      </c>
      <c r="E282" s="284">
        <v>0</v>
      </c>
      <c r="F282" s="287">
        <f t="shared" si="4"/>
        <v>0</v>
      </c>
    </row>
    <row r="283" spans="1:6" x14ac:dyDescent="0.25">
      <c r="A283" s="23">
        <v>44471</v>
      </c>
      <c r="B283" s="284">
        <v>77</v>
      </c>
      <c r="C283" s="284">
        <v>62</v>
      </c>
      <c r="D283" s="284">
        <v>69.5</v>
      </c>
      <c r="E283" s="284">
        <v>0</v>
      </c>
      <c r="F283" s="287">
        <f t="shared" si="4"/>
        <v>0</v>
      </c>
    </row>
    <row r="284" spans="1:6" x14ac:dyDescent="0.25">
      <c r="A284" s="23">
        <v>44472</v>
      </c>
      <c r="B284" s="284">
        <v>77</v>
      </c>
      <c r="C284" s="284">
        <v>61</v>
      </c>
      <c r="D284" s="284">
        <v>69</v>
      </c>
      <c r="E284" s="284">
        <v>0</v>
      </c>
      <c r="F284" s="287">
        <f t="shared" si="4"/>
        <v>0</v>
      </c>
    </row>
    <row r="285" spans="1:6" x14ac:dyDescent="0.25">
      <c r="A285" s="23">
        <v>44473</v>
      </c>
      <c r="B285" s="284">
        <v>77</v>
      </c>
      <c r="C285" s="284">
        <v>49</v>
      </c>
      <c r="D285" s="284">
        <v>63</v>
      </c>
      <c r="E285" s="284">
        <v>2</v>
      </c>
      <c r="F285" s="287">
        <f t="shared" si="4"/>
        <v>2</v>
      </c>
    </row>
    <row r="286" spans="1:6" x14ac:dyDescent="0.25">
      <c r="A286" s="23">
        <v>44474</v>
      </c>
      <c r="B286" s="284">
        <v>78</v>
      </c>
      <c r="C286" s="284">
        <v>48</v>
      </c>
      <c r="D286" s="284">
        <v>63</v>
      </c>
      <c r="E286" s="284">
        <v>2</v>
      </c>
      <c r="F286" s="287">
        <f t="shared" si="4"/>
        <v>2</v>
      </c>
    </row>
    <row r="287" spans="1:6" x14ac:dyDescent="0.25">
      <c r="A287" s="23">
        <v>44475</v>
      </c>
      <c r="B287" s="284">
        <v>70</v>
      </c>
      <c r="C287" s="284">
        <v>55</v>
      </c>
      <c r="D287" s="284">
        <v>62.5</v>
      </c>
      <c r="E287" s="284">
        <v>2</v>
      </c>
      <c r="F287" s="287">
        <f t="shared" si="4"/>
        <v>2.5</v>
      </c>
    </row>
    <row r="288" spans="1:6" x14ac:dyDescent="0.25">
      <c r="A288" s="23">
        <v>44476</v>
      </c>
      <c r="B288" s="284">
        <v>73</v>
      </c>
      <c r="C288" s="284">
        <v>62</v>
      </c>
      <c r="D288" s="284">
        <v>67.5</v>
      </c>
      <c r="E288" s="284">
        <v>0</v>
      </c>
      <c r="F288" s="287">
        <f t="shared" si="4"/>
        <v>0</v>
      </c>
    </row>
    <row r="289" spans="1:6" x14ac:dyDescent="0.25">
      <c r="A289" s="23">
        <v>44477</v>
      </c>
      <c r="B289" s="284">
        <v>78</v>
      </c>
      <c r="C289" s="284">
        <v>56</v>
      </c>
      <c r="D289" s="284">
        <v>67</v>
      </c>
      <c r="E289" s="284">
        <v>0</v>
      </c>
      <c r="F289" s="287">
        <f t="shared" si="4"/>
        <v>0</v>
      </c>
    </row>
    <row r="290" spans="1:6" x14ac:dyDescent="0.25">
      <c r="A290" s="23">
        <v>44478</v>
      </c>
      <c r="B290" s="284">
        <v>87</v>
      </c>
      <c r="C290" s="284">
        <v>56</v>
      </c>
      <c r="D290" s="284">
        <v>71.5</v>
      </c>
      <c r="E290" s="284">
        <v>0</v>
      </c>
      <c r="F290" s="287">
        <f t="shared" si="4"/>
        <v>0</v>
      </c>
    </row>
    <row r="291" spans="1:6" x14ac:dyDescent="0.25">
      <c r="A291" s="23">
        <v>44479</v>
      </c>
      <c r="B291" s="284">
        <v>81</v>
      </c>
      <c r="C291" s="284">
        <v>62</v>
      </c>
      <c r="D291" s="284">
        <v>71.5</v>
      </c>
      <c r="E291" s="284">
        <v>0</v>
      </c>
      <c r="F291" s="287">
        <f t="shared" si="4"/>
        <v>0</v>
      </c>
    </row>
    <row r="292" spans="1:6" x14ac:dyDescent="0.25">
      <c r="A292" s="23">
        <v>44480</v>
      </c>
      <c r="B292" s="284">
        <v>85</v>
      </c>
      <c r="C292" s="284">
        <v>57</v>
      </c>
      <c r="D292" s="284">
        <v>71</v>
      </c>
      <c r="E292" s="284">
        <v>0</v>
      </c>
      <c r="F292" s="287">
        <f t="shared" si="4"/>
        <v>0</v>
      </c>
    </row>
    <row r="293" spans="1:6" x14ac:dyDescent="0.25">
      <c r="A293" s="23">
        <v>44481</v>
      </c>
      <c r="B293" s="284">
        <v>58</v>
      </c>
      <c r="C293" s="284">
        <v>38</v>
      </c>
      <c r="D293" s="284">
        <v>48</v>
      </c>
      <c r="E293" s="284">
        <v>17</v>
      </c>
      <c r="F293" s="287">
        <f t="shared" si="4"/>
        <v>17</v>
      </c>
    </row>
    <row r="294" spans="1:6" x14ac:dyDescent="0.25">
      <c r="A294" s="23">
        <v>44482</v>
      </c>
      <c r="B294" s="284">
        <v>78</v>
      </c>
      <c r="C294" s="284">
        <v>48</v>
      </c>
      <c r="D294" s="284">
        <v>63</v>
      </c>
      <c r="E294" s="284">
        <v>2</v>
      </c>
      <c r="F294" s="287">
        <f t="shared" si="4"/>
        <v>2</v>
      </c>
    </row>
    <row r="295" spans="1:6" x14ac:dyDescent="0.25">
      <c r="A295" s="23">
        <v>44483</v>
      </c>
      <c r="B295" s="284">
        <v>76</v>
      </c>
      <c r="C295" s="284">
        <v>54</v>
      </c>
      <c r="D295" s="284">
        <v>65</v>
      </c>
      <c r="E295" s="284">
        <v>0</v>
      </c>
      <c r="F295" s="287">
        <f t="shared" si="4"/>
        <v>0</v>
      </c>
    </row>
    <row r="296" spans="1:6" x14ac:dyDescent="0.25">
      <c r="A296" s="23">
        <v>44484</v>
      </c>
      <c r="B296" s="284">
        <v>76</v>
      </c>
      <c r="C296" s="284">
        <v>49</v>
      </c>
      <c r="D296" s="284">
        <v>62.5</v>
      </c>
      <c r="E296" s="284">
        <v>2</v>
      </c>
      <c r="F296" s="287">
        <f t="shared" si="4"/>
        <v>2.5</v>
      </c>
    </row>
    <row r="297" spans="1:6" x14ac:dyDescent="0.25">
      <c r="A297" s="23">
        <v>44485</v>
      </c>
      <c r="B297" s="284">
        <v>62</v>
      </c>
      <c r="C297" s="284">
        <v>39</v>
      </c>
      <c r="D297" s="284">
        <v>50.5</v>
      </c>
      <c r="E297" s="284">
        <v>14</v>
      </c>
      <c r="F297" s="287">
        <f t="shared" si="4"/>
        <v>14.5</v>
      </c>
    </row>
    <row r="298" spans="1:6" x14ac:dyDescent="0.25">
      <c r="A298" s="23">
        <v>44486</v>
      </c>
      <c r="B298" s="284">
        <v>65</v>
      </c>
      <c r="C298" s="284">
        <v>39</v>
      </c>
      <c r="D298" s="284">
        <v>52</v>
      </c>
      <c r="E298" s="284">
        <v>13</v>
      </c>
      <c r="F298" s="287">
        <f t="shared" si="4"/>
        <v>13</v>
      </c>
    </row>
    <row r="299" spans="1:6" x14ac:dyDescent="0.25">
      <c r="A299" s="23">
        <v>44487</v>
      </c>
      <c r="B299" s="284">
        <v>73</v>
      </c>
      <c r="C299" s="284">
        <v>39</v>
      </c>
      <c r="D299" s="284">
        <v>56</v>
      </c>
      <c r="E299" s="284">
        <v>9</v>
      </c>
      <c r="F299" s="287">
        <f t="shared" si="4"/>
        <v>9</v>
      </c>
    </row>
    <row r="300" spans="1:6" x14ac:dyDescent="0.25">
      <c r="A300" s="23">
        <v>44488</v>
      </c>
      <c r="B300" s="284">
        <v>76</v>
      </c>
      <c r="C300" s="284">
        <v>42</v>
      </c>
      <c r="D300" s="284">
        <v>59</v>
      </c>
      <c r="E300" s="284">
        <v>6</v>
      </c>
      <c r="F300" s="287">
        <f t="shared" si="4"/>
        <v>6</v>
      </c>
    </row>
    <row r="301" spans="1:6" x14ac:dyDescent="0.25">
      <c r="A301" s="23">
        <v>44489</v>
      </c>
      <c r="B301" s="284">
        <v>76</v>
      </c>
      <c r="C301" s="284">
        <v>42</v>
      </c>
      <c r="D301" s="284">
        <v>59</v>
      </c>
      <c r="E301" s="284">
        <v>6</v>
      </c>
      <c r="F301" s="287">
        <f t="shared" si="4"/>
        <v>6</v>
      </c>
    </row>
    <row r="302" spans="1:6" x14ac:dyDescent="0.25">
      <c r="A302" s="23">
        <v>44490</v>
      </c>
      <c r="B302" s="284">
        <v>69</v>
      </c>
      <c r="C302" s="284">
        <v>45</v>
      </c>
      <c r="D302" s="284">
        <v>57</v>
      </c>
      <c r="E302" s="284">
        <v>8</v>
      </c>
      <c r="F302" s="287">
        <f t="shared" si="4"/>
        <v>8</v>
      </c>
    </row>
    <row r="303" spans="1:6" x14ac:dyDescent="0.25">
      <c r="A303" s="23">
        <v>44491</v>
      </c>
      <c r="B303" s="284">
        <v>55</v>
      </c>
      <c r="C303" s="284">
        <v>36</v>
      </c>
      <c r="D303" s="284">
        <v>45.5</v>
      </c>
      <c r="E303" s="284">
        <v>19</v>
      </c>
      <c r="F303" s="287">
        <f t="shared" si="4"/>
        <v>19.5</v>
      </c>
    </row>
    <row r="304" spans="1:6" x14ac:dyDescent="0.25">
      <c r="A304" s="23">
        <v>44492</v>
      </c>
      <c r="B304" s="284">
        <v>59</v>
      </c>
      <c r="C304" s="284">
        <v>35</v>
      </c>
      <c r="D304" s="284">
        <v>47</v>
      </c>
      <c r="E304" s="284">
        <v>18</v>
      </c>
      <c r="F304" s="287">
        <f t="shared" si="4"/>
        <v>18</v>
      </c>
    </row>
    <row r="305" spans="1:6" x14ac:dyDescent="0.25">
      <c r="A305" s="23">
        <v>44493</v>
      </c>
      <c r="B305" s="284">
        <v>63</v>
      </c>
      <c r="C305" s="284">
        <v>42</v>
      </c>
      <c r="D305" s="284">
        <v>52.5</v>
      </c>
      <c r="E305" s="284">
        <v>12</v>
      </c>
      <c r="F305" s="287">
        <f t="shared" si="4"/>
        <v>12.5</v>
      </c>
    </row>
    <row r="306" spans="1:6" x14ac:dyDescent="0.25">
      <c r="A306" s="23">
        <v>44494</v>
      </c>
      <c r="B306" s="284">
        <v>73</v>
      </c>
      <c r="C306" s="284">
        <v>46</v>
      </c>
      <c r="D306" s="284">
        <v>59.5</v>
      </c>
      <c r="E306" s="284">
        <v>5</v>
      </c>
      <c r="F306" s="287">
        <f t="shared" si="4"/>
        <v>5.5</v>
      </c>
    </row>
    <row r="307" spans="1:6" x14ac:dyDescent="0.25">
      <c r="A307" s="23">
        <v>44495</v>
      </c>
      <c r="B307" s="284">
        <v>51</v>
      </c>
      <c r="C307" s="284">
        <v>38</v>
      </c>
      <c r="D307" s="284">
        <v>44.5</v>
      </c>
      <c r="E307" s="284">
        <v>20</v>
      </c>
      <c r="F307" s="287">
        <f t="shared" si="4"/>
        <v>20.5</v>
      </c>
    </row>
    <row r="308" spans="1:6" x14ac:dyDescent="0.25">
      <c r="A308" s="23">
        <v>44496</v>
      </c>
      <c r="B308" s="284">
        <v>59</v>
      </c>
      <c r="C308" s="284">
        <v>38</v>
      </c>
      <c r="D308" s="284">
        <v>48.5</v>
      </c>
      <c r="E308" s="284">
        <v>16</v>
      </c>
      <c r="F308" s="287">
        <f t="shared" si="4"/>
        <v>16.5</v>
      </c>
    </row>
    <row r="309" spans="1:6" x14ac:dyDescent="0.25">
      <c r="A309" s="23">
        <v>44497</v>
      </c>
      <c r="B309" s="284">
        <v>55</v>
      </c>
      <c r="C309" s="284">
        <v>46</v>
      </c>
      <c r="D309" s="284">
        <v>50.5</v>
      </c>
      <c r="E309" s="284">
        <v>14</v>
      </c>
      <c r="F309" s="287">
        <f t="shared" si="4"/>
        <v>14.5</v>
      </c>
    </row>
    <row r="310" spans="1:6" x14ac:dyDescent="0.25">
      <c r="A310" s="23">
        <v>44498</v>
      </c>
      <c r="B310" s="284">
        <v>48</v>
      </c>
      <c r="C310" s="284">
        <v>44</v>
      </c>
      <c r="D310" s="284">
        <v>46</v>
      </c>
      <c r="E310" s="284">
        <v>19</v>
      </c>
      <c r="F310" s="287">
        <f t="shared" si="4"/>
        <v>19</v>
      </c>
    </row>
    <row r="311" spans="1:6" x14ac:dyDescent="0.25">
      <c r="A311" s="23">
        <v>44499</v>
      </c>
      <c r="B311" s="284">
        <v>51</v>
      </c>
      <c r="C311" s="284">
        <v>38</v>
      </c>
      <c r="D311" s="284">
        <v>44.5</v>
      </c>
      <c r="E311" s="284">
        <v>20</v>
      </c>
      <c r="F311" s="287">
        <f t="shared" si="4"/>
        <v>20.5</v>
      </c>
    </row>
    <row r="312" spans="1:6" x14ac:dyDescent="0.25">
      <c r="A312" s="23">
        <v>44500</v>
      </c>
      <c r="B312" s="284">
        <v>61</v>
      </c>
      <c r="C312" s="284">
        <v>40</v>
      </c>
      <c r="D312" s="284">
        <v>50.5</v>
      </c>
      <c r="E312" s="284">
        <v>14</v>
      </c>
      <c r="F312" s="287">
        <f t="shared" si="4"/>
        <v>14.5</v>
      </c>
    </row>
    <row r="313" spans="1:6" x14ac:dyDescent="0.25">
      <c r="A313" s="23">
        <v>44501</v>
      </c>
      <c r="B313" s="284">
        <v>56</v>
      </c>
      <c r="C313" s="284">
        <v>40</v>
      </c>
      <c r="D313" s="284">
        <v>48</v>
      </c>
      <c r="E313" s="284">
        <v>17</v>
      </c>
      <c r="F313" s="287">
        <f t="shared" si="4"/>
        <v>17</v>
      </c>
    </row>
    <row r="314" spans="1:6" x14ac:dyDescent="0.25">
      <c r="A314" s="23">
        <v>44502</v>
      </c>
      <c r="B314" s="284">
        <v>42</v>
      </c>
      <c r="C314" s="284">
        <v>32</v>
      </c>
      <c r="D314" s="284">
        <v>37</v>
      </c>
      <c r="E314" s="284">
        <v>28</v>
      </c>
      <c r="F314" s="287">
        <f t="shared" si="4"/>
        <v>28</v>
      </c>
    </row>
    <row r="315" spans="1:6" x14ac:dyDescent="0.25">
      <c r="A315" s="23">
        <v>44503</v>
      </c>
      <c r="B315" s="284">
        <v>49</v>
      </c>
      <c r="C315" s="284">
        <v>27</v>
      </c>
      <c r="D315" s="284">
        <v>38</v>
      </c>
      <c r="E315" s="284">
        <v>27</v>
      </c>
      <c r="F315" s="287">
        <f t="shared" si="4"/>
        <v>27</v>
      </c>
    </row>
    <row r="316" spans="1:6" x14ac:dyDescent="0.25">
      <c r="A316" s="23">
        <v>44504</v>
      </c>
      <c r="B316" s="284">
        <v>52</v>
      </c>
      <c r="C316" s="284">
        <v>27</v>
      </c>
      <c r="D316" s="284">
        <v>39.5</v>
      </c>
      <c r="E316" s="284">
        <v>25</v>
      </c>
      <c r="F316" s="287">
        <f t="shared" si="4"/>
        <v>25.5</v>
      </c>
    </row>
    <row r="317" spans="1:6" x14ac:dyDescent="0.25">
      <c r="A317" s="23">
        <v>44505</v>
      </c>
      <c r="B317" s="284">
        <v>54</v>
      </c>
      <c r="C317" s="284">
        <v>30</v>
      </c>
      <c r="D317" s="284">
        <v>42</v>
      </c>
      <c r="E317" s="284">
        <v>23</v>
      </c>
      <c r="F317" s="287">
        <f t="shared" si="4"/>
        <v>23</v>
      </c>
    </row>
    <row r="318" spans="1:6" x14ac:dyDescent="0.25">
      <c r="A318" s="23">
        <v>44506</v>
      </c>
      <c r="B318" s="284">
        <v>58</v>
      </c>
      <c r="C318" s="284">
        <v>35</v>
      </c>
      <c r="D318" s="284">
        <v>46.5</v>
      </c>
      <c r="E318" s="284">
        <v>18</v>
      </c>
      <c r="F318" s="287">
        <f t="shared" si="4"/>
        <v>18.5</v>
      </c>
    </row>
    <row r="319" spans="1:6" x14ac:dyDescent="0.25">
      <c r="A319" s="23">
        <v>44507</v>
      </c>
      <c r="B319" s="284">
        <v>66</v>
      </c>
      <c r="C319" s="284">
        <v>35</v>
      </c>
      <c r="D319" s="284">
        <v>50.5</v>
      </c>
      <c r="E319" s="284">
        <v>14</v>
      </c>
      <c r="F319" s="287">
        <f t="shared" si="4"/>
        <v>14.5</v>
      </c>
    </row>
    <row r="320" spans="1:6" x14ac:dyDescent="0.25">
      <c r="A320" s="23">
        <v>44508</v>
      </c>
      <c r="B320" s="284">
        <v>70</v>
      </c>
      <c r="C320" s="284">
        <v>43</v>
      </c>
      <c r="D320" s="284">
        <v>56.5</v>
      </c>
      <c r="E320" s="284">
        <v>8</v>
      </c>
      <c r="F320" s="287">
        <f t="shared" si="4"/>
        <v>8.5</v>
      </c>
    </row>
    <row r="321" spans="1:6" x14ac:dyDescent="0.25">
      <c r="A321" s="23">
        <v>44509</v>
      </c>
      <c r="B321" s="284">
        <v>70</v>
      </c>
      <c r="C321" s="284">
        <v>47</v>
      </c>
      <c r="D321" s="284">
        <v>58.5</v>
      </c>
      <c r="E321" s="284">
        <v>6</v>
      </c>
      <c r="F321" s="287">
        <f t="shared" si="4"/>
        <v>6.5</v>
      </c>
    </row>
    <row r="322" spans="1:6" x14ac:dyDescent="0.25">
      <c r="A322" s="23">
        <v>44510</v>
      </c>
      <c r="B322" s="284">
        <v>65</v>
      </c>
      <c r="C322" s="284">
        <v>51</v>
      </c>
      <c r="D322" s="284">
        <v>58</v>
      </c>
      <c r="E322" s="284">
        <v>7</v>
      </c>
      <c r="F322" s="287">
        <f t="shared" si="4"/>
        <v>7</v>
      </c>
    </row>
    <row r="323" spans="1:6" x14ac:dyDescent="0.25">
      <c r="A323" s="23">
        <v>44511</v>
      </c>
      <c r="B323" s="284">
        <v>68</v>
      </c>
      <c r="C323" s="284">
        <v>42</v>
      </c>
      <c r="D323" s="284">
        <v>55</v>
      </c>
      <c r="E323" s="284">
        <v>10</v>
      </c>
      <c r="F323" s="287">
        <f t="shared" si="4"/>
        <v>10</v>
      </c>
    </row>
    <row r="324" spans="1:6" x14ac:dyDescent="0.25">
      <c r="A324" s="23">
        <v>44512</v>
      </c>
      <c r="B324" s="284">
        <v>53</v>
      </c>
      <c r="C324" s="284">
        <v>36</v>
      </c>
      <c r="D324" s="284">
        <v>44.5</v>
      </c>
      <c r="E324" s="284">
        <v>20</v>
      </c>
      <c r="F324" s="287">
        <f t="shared" si="4"/>
        <v>20.5</v>
      </c>
    </row>
    <row r="325" spans="1:6" x14ac:dyDescent="0.25">
      <c r="A325" s="23">
        <v>44513</v>
      </c>
      <c r="B325" s="284">
        <v>38</v>
      </c>
      <c r="C325" s="284">
        <v>30</v>
      </c>
      <c r="D325" s="284">
        <v>34</v>
      </c>
      <c r="E325" s="284">
        <v>31</v>
      </c>
      <c r="F325" s="287">
        <v>0</v>
      </c>
    </row>
    <row r="326" spans="1:6" x14ac:dyDescent="0.25">
      <c r="A326" s="23">
        <v>44514</v>
      </c>
      <c r="B326" s="284">
        <v>45</v>
      </c>
      <c r="C326" s="284">
        <v>30</v>
      </c>
      <c r="D326" s="284">
        <v>37.5</v>
      </c>
      <c r="E326" s="284">
        <v>27</v>
      </c>
      <c r="F326" s="287">
        <f t="shared" si="4"/>
        <v>27.5</v>
      </c>
    </row>
    <row r="327" spans="1:6" x14ac:dyDescent="0.25">
      <c r="A327" s="23">
        <v>44515</v>
      </c>
      <c r="B327" s="284">
        <v>46</v>
      </c>
      <c r="C327" s="284">
        <v>37</v>
      </c>
      <c r="D327" s="284">
        <v>41.5</v>
      </c>
      <c r="E327" s="284">
        <v>23</v>
      </c>
      <c r="F327" s="287">
        <f t="shared" si="4"/>
        <v>23.5</v>
      </c>
    </row>
    <row r="328" spans="1:6" x14ac:dyDescent="0.25">
      <c r="A328" s="23">
        <v>44516</v>
      </c>
      <c r="B328" s="284">
        <v>64</v>
      </c>
      <c r="C328" s="284">
        <v>37</v>
      </c>
      <c r="D328" s="284">
        <v>50.5</v>
      </c>
      <c r="E328" s="284">
        <v>14</v>
      </c>
      <c r="F328" s="287">
        <f t="shared" si="4"/>
        <v>14.5</v>
      </c>
    </row>
    <row r="329" spans="1:6" x14ac:dyDescent="0.25">
      <c r="A329" s="23">
        <v>44517</v>
      </c>
      <c r="B329" s="284">
        <v>71</v>
      </c>
      <c r="C329" s="284">
        <v>38</v>
      </c>
      <c r="D329" s="284">
        <v>54.5</v>
      </c>
      <c r="E329" s="284">
        <v>10</v>
      </c>
      <c r="F329" s="287">
        <f t="shared" si="4"/>
        <v>10.5</v>
      </c>
    </row>
    <row r="330" spans="1:6" x14ac:dyDescent="0.25">
      <c r="A330" s="23">
        <v>44518</v>
      </c>
      <c r="B330" s="284">
        <v>52</v>
      </c>
      <c r="C330" s="284">
        <v>29</v>
      </c>
      <c r="D330" s="284">
        <v>40.5</v>
      </c>
      <c r="E330" s="284">
        <v>24</v>
      </c>
      <c r="F330" s="287">
        <f t="shared" ref="F330:F373" si="5">MAX(65-D330,0)</f>
        <v>24.5</v>
      </c>
    </row>
    <row r="331" spans="1:6" x14ac:dyDescent="0.25">
      <c r="A331" s="23">
        <v>44519</v>
      </c>
      <c r="B331" s="284">
        <v>44</v>
      </c>
      <c r="C331" s="284">
        <v>23</v>
      </c>
      <c r="D331" s="284">
        <v>33.5</v>
      </c>
      <c r="E331" s="284">
        <v>31</v>
      </c>
      <c r="F331" s="287">
        <f t="shared" si="5"/>
        <v>31.5</v>
      </c>
    </row>
    <row r="332" spans="1:6" x14ac:dyDescent="0.25">
      <c r="A332" s="23">
        <v>44520</v>
      </c>
      <c r="B332" s="284">
        <v>49</v>
      </c>
      <c r="C332" s="284">
        <v>23</v>
      </c>
      <c r="D332" s="284">
        <v>36</v>
      </c>
      <c r="E332" s="284">
        <v>29</v>
      </c>
      <c r="F332" s="287">
        <f t="shared" si="5"/>
        <v>29</v>
      </c>
    </row>
    <row r="333" spans="1:6" x14ac:dyDescent="0.25">
      <c r="A333" s="23">
        <v>44521</v>
      </c>
      <c r="B333" s="284">
        <v>56</v>
      </c>
      <c r="C333" s="284">
        <v>37</v>
      </c>
      <c r="D333" s="284">
        <v>46.5</v>
      </c>
      <c r="E333" s="284">
        <v>18</v>
      </c>
      <c r="F333" s="287">
        <f t="shared" si="5"/>
        <v>18.5</v>
      </c>
    </row>
    <row r="334" spans="1:6" x14ac:dyDescent="0.25">
      <c r="A334" s="23">
        <v>44522</v>
      </c>
      <c r="B334" s="284">
        <v>57</v>
      </c>
      <c r="C334" s="284">
        <v>27</v>
      </c>
      <c r="D334" s="284">
        <v>42</v>
      </c>
      <c r="E334" s="284">
        <v>23</v>
      </c>
      <c r="F334" s="287">
        <f t="shared" si="5"/>
        <v>23</v>
      </c>
    </row>
    <row r="335" spans="1:6" x14ac:dyDescent="0.25">
      <c r="A335" s="23">
        <v>44523</v>
      </c>
      <c r="B335" s="284">
        <v>44</v>
      </c>
      <c r="C335" s="284">
        <v>27</v>
      </c>
      <c r="D335" s="284">
        <v>35.5</v>
      </c>
      <c r="E335" s="284">
        <v>29</v>
      </c>
      <c r="F335" s="287">
        <f t="shared" si="5"/>
        <v>29.5</v>
      </c>
    </row>
    <row r="336" spans="1:6" x14ac:dyDescent="0.25">
      <c r="A336" s="23">
        <v>44524</v>
      </c>
      <c r="B336" s="284">
        <v>60</v>
      </c>
      <c r="C336" s="284">
        <v>28</v>
      </c>
      <c r="D336" s="284">
        <v>44</v>
      </c>
      <c r="E336" s="284">
        <v>21</v>
      </c>
      <c r="F336" s="287">
        <f t="shared" si="5"/>
        <v>21</v>
      </c>
    </row>
    <row r="337" spans="1:6" x14ac:dyDescent="0.25">
      <c r="A337" s="23">
        <v>44525</v>
      </c>
      <c r="B337" s="284">
        <v>61</v>
      </c>
      <c r="C337" s="284">
        <v>25</v>
      </c>
      <c r="D337" s="284">
        <v>43</v>
      </c>
      <c r="E337" s="284">
        <v>22</v>
      </c>
      <c r="F337" s="287">
        <f t="shared" si="5"/>
        <v>22</v>
      </c>
    </row>
    <row r="338" spans="1:6" x14ac:dyDescent="0.25">
      <c r="A338" s="23">
        <v>44526</v>
      </c>
      <c r="B338" s="284">
        <v>33</v>
      </c>
      <c r="C338" s="284">
        <v>19</v>
      </c>
      <c r="D338" s="284">
        <v>26</v>
      </c>
      <c r="E338" s="284">
        <v>39</v>
      </c>
      <c r="F338" s="287">
        <f t="shared" si="5"/>
        <v>39</v>
      </c>
    </row>
    <row r="339" spans="1:6" x14ac:dyDescent="0.25">
      <c r="A339" s="23">
        <v>44527</v>
      </c>
      <c r="B339" s="284">
        <v>48</v>
      </c>
      <c r="C339" s="284">
        <v>24</v>
      </c>
      <c r="D339" s="284">
        <v>36</v>
      </c>
      <c r="E339" s="284">
        <v>29</v>
      </c>
      <c r="F339" s="287">
        <f t="shared" si="5"/>
        <v>29</v>
      </c>
    </row>
    <row r="340" spans="1:6" x14ac:dyDescent="0.25">
      <c r="A340" s="23">
        <v>44528</v>
      </c>
      <c r="B340" s="284">
        <v>65</v>
      </c>
      <c r="C340" s="284">
        <v>30</v>
      </c>
      <c r="D340" s="284">
        <v>47.5</v>
      </c>
      <c r="E340" s="284">
        <v>17</v>
      </c>
      <c r="F340" s="287">
        <f t="shared" si="5"/>
        <v>17.5</v>
      </c>
    </row>
    <row r="341" spans="1:6" x14ac:dyDescent="0.25">
      <c r="A341" s="23">
        <v>44529</v>
      </c>
      <c r="B341" s="284">
        <v>50</v>
      </c>
      <c r="C341" s="284">
        <v>29</v>
      </c>
      <c r="D341" s="284">
        <v>39.5</v>
      </c>
      <c r="E341" s="284">
        <v>25</v>
      </c>
      <c r="F341" s="287">
        <f t="shared" si="5"/>
        <v>25.5</v>
      </c>
    </row>
    <row r="342" spans="1:6" x14ac:dyDescent="0.25">
      <c r="A342" s="23">
        <v>44530</v>
      </c>
      <c r="B342" s="284">
        <v>63</v>
      </c>
      <c r="C342" s="284">
        <v>33</v>
      </c>
      <c r="D342" s="284">
        <v>48</v>
      </c>
      <c r="E342" s="284">
        <v>17</v>
      </c>
      <c r="F342" s="287">
        <f t="shared" si="5"/>
        <v>17</v>
      </c>
    </row>
    <row r="343" spans="1:6" x14ac:dyDescent="0.25">
      <c r="A343" s="23">
        <v>44531</v>
      </c>
      <c r="B343" s="284">
        <v>49</v>
      </c>
      <c r="C343" s="284">
        <v>32</v>
      </c>
      <c r="D343" s="284">
        <v>40.5</v>
      </c>
      <c r="E343" s="284">
        <v>24</v>
      </c>
      <c r="F343" s="287">
        <f t="shared" si="5"/>
        <v>24.5</v>
      </c>
    </row>
    <row r="344" spans="1:6" x14ac:dyDescent="0.25">
      <c r="A344" s="23">
        <v>44532</v>
      </c>
      <c r="B344" s="284">
        <v>62</v>
      </c>
      <c r="C344" s="284">
        <v>36</v>
      </c>
      <c r="D344" s="284">
        <v>49</v>
      </c>
      <c r="E344" s="284">
        <v>16</v>
      </c>
      <c r="F344" s="287">
        <f t="shared" si="5"/>
        <v>16</v>
      </c>
    </row>
    <row r="345" spans="1:6" x14ac:dyDescent="0.25">
      <c r="A345" s="23">
        <v>44533</v>
      </c>
      <c r="B345" s="284">
        <v>70</v>
      </c>
      <c r="C345" s="284">
        <v>37</v>
      </c>
      <c r="D345" s="284">
        <v>53.5</v>
      </c>
      <c r="E345" s="284">
        <v>11</v>
      </c>
      <c r="F345" s="287">
        <f t="shared" si="5"/>
        <v>11.5</v>
      </c>
    </row>
    <row r="346" spans="1:6" x14ac:dyDescent="0.25">
      <c r="A346" s="23">
        <v>44534</v>
      </c>
      <c r="B346" s="284">
        <v>62</v>
      </c>
      <c r="C346" s="284">
        <v>34</v>
      </c>
      <c r="D346" s="284">
        <v>48</v>
      </c>
      <c r="E346" s="284">
        <v>17</v>
      </c>
      <c r="F346" s="287">
        <f t="shared" si="5"/>
        <v>17</v>
      </c>
    </row>
    <row r="347" spans="1:6" x14ac:dyDescent="0.25">
      <c r="A347" s="23">
        <v>44535</v>
      </c>
      <c r="B347" s="284">
        <v>49</v>
      </c>
      <c r="C347" s="284">
        <v>34</v>
      </c>
      <c r="D347" s="284">
        <v>41.5</v>
      </c>
      <c r="E347" s="284">
        <v>23</v>
      </c>
      <c r="F347" s="287">
        <f t="shared" si="5"/>
        <v>23.5</v>
      </c>
    </row>
    <row r="348" spans="1:6" x14ac:dyDescent="0.25">
      <c r="A348" s="23">
        <v>44536</v>
      </c>
      <c r="B348" s="284">
        <v>62</v>
      </c>
      <c r="C348" s="284">
        <v>26</v>
      </c>
      <c r="D348" s="284">
        <v>44</v>
      </c>
      <c r="E348" s="284">
        <v>21</v>
      </c>
      <c r="F348" s="287">
        <f t="shared" si="5"/>
        <v>21</v>
      </c>
    </row>
    <row r="349" spans="1:6" x14ac:dyDescent="0.25">
      <c r="A349" s="23">
        <v>44537</v>
      </c>
      <c r="B349" s="284">
        <v>35</v>
      </c>
      <c r="C349" s="284">
        <v>21</v>
      </c>
      <c r="D349" s="284">
        <v>28</v>
      </c>
      <c r="E349" s="284">
        <v>37</v>
      </c>
      <c r="F349" s="287">
        <f t="shared" si="5"/>
        <v>37</v>
      </c>
    </row>
    <row r="350" spans="1:6" x14ac:dyDescent="0.25">
      <c r="A350" s="23">
        <v>44538</v>
      </c>
      <c r="B350" s="284">
        <v>39</v>
      </c>
      <c r="C350" s="284">
        <v>23</v>
      </c>
      <c r="D350" s="284">
        <v>31</v>
      </c>
      <c r="E350" s="284">
        <v>34</v>
      </c>
      <c r="F350" s="287">
        <f t="shared" si="5"/>
        <v>34</v>
      </c>
    </row>
    <row r="351" spans="1:6" x14ac:dyDescent="0.25">
      <c r="A351" s="23">
        <v>44539</v>
      </c>
      <c r="B351" s="284">
        <v>48</v>
      </c>
      <c r="C351" s="284">
        <v>24</v>
      </c>
      <c r="D351" s="284">
        <v>36</v>
      </c>
      <c r="E351" s="284">
        <v>29</v>
      </c>
      <c r="F351" s="287">
        <f t="shared" si="5"/>
        <v>29</v>
      </c>
    </row>
    <row r="352" spans="1:6" x14ac:dyDescent="0.25">
      <c r="A352" s="23">
        <v>44540</v>
      </c>
      <c r="B352" s="284">
        <v>61</v>
      </c>
      <c r="C352" s="284">
        <v>36</v>
      </c>
      <c r="D352" s="284">
        <v>48.5</v>
      </c>
      <c r="E352" s="284">
        <v>16</v>
      </c>
      <c r="F352" s="287">
        <f t="shared" si="5"/>
        <v>16.5</v>
      </c>
    </row>
    <row r="353" spans="1:6" x14ac:dyDescent="0.25">
      <c r="A353" s="23">
        <v>44541</v>
      </c>
      <c r="B353" s="284">
        <v>64</v>
      </c>
      <c r="C353" s="284">
        <v>33</v>
      </c>
      <c r="D353" s="284">
        <v>48.5</v>
      </c>
      <c r="E353" s="284">
        <v>16</v>
      </c>
      <c r="F353" s="287">
        <f t="shared" si="5"/>
        <v>16.5</v>
      </c>
    </row>
    <row r="354" spans="1:6" x14ac:dyDescent="0.25">
      <c r="A354" s="23">
        <v>44542</v>
      </c>
      <c r="B354" s="284">
        <v>49</v>
      </c>
      <c r="C354" s="284">
        <v>27</v>
      </c>
      <c r="D354" s="284">
        <v>38</v>
      </c>
      <c r="E354" s="284">
        <v>27</v>
      </c>
      <c r="F354" s="287">
        <f t="shared" si="5"/>
        <v>27</v>
      </c>
    </row>
    <row r="355" spans="1:6" x14ac:dyDescent="0.25">
      <c r="A355" s="23">
        <v>44543</v>
      </c>
      <c r="B355" s="284">
        <v>55</v>
      </c>
      <c r="C355" s="284">
        <v>28</v>
      </c>
      <c r="D355" s="284">
        <v>41.5</v>
      </c>
      <c r="E355" s="284">
        <v>23</v>
      </c>
      <c r="F355" s="287">
        <f t="shared" si="5"/>
        <v>23.5</v>
      </c>
    </row>
    <row r="356" spans="1:6" x14ac:dyDescent="0.25">
      <c r="A356" s="23">
        <v>44544</v>
      </c>
      <c r="B356" s="284">
        <v>55</v>
      </c>
      <c r="C356" s="284">
        <v>27</v>
      </c>
      <c r="D356" s="284">
        <v>41</v>
      </c>
      <c r="E356" s="284">
        <v>24</v>
      </c>
      <c r="F356" s="287">
        <f t="shared" si="5"/>
        <v>24</v>
      </c>
    </row>
    <row r="357" spans="1:6" x14ac:dyDescent="0.25">
      <c r="A357" s="23">
        <v>44545</v>
      </c>
      <c r="B357" s="284">
        <v>67</v>
      </c>
      <c r="C357" s="284">
        <v>37</v>
      </c>
      <c r="D357" s="284">
        <v>52</v>
      </c>
      <c r="E357" s="284">
        <v>13</v>
      </c>
      <c r="F357" s="287">
        <f t="shared" si="5"/>
        <v>13</v>
      </c>
    </row>
    <row r="358" spans="1:6" x14ac:dyDescent="0.25">
      <c r="A358" s="23">
        <v>44546</v>
      </c>
      <c r="B358" s="284">
        <v>74</v>
      </c>
      <c r="C358" s="284">
        <v>31</v>
      </c>
      <c r="D358" s="284">
        <v>52.5</v>
      </c>
      <c r="E358" s="284">
        <v>12</v>
      </c>
      <c r="F358" s="287">
        <f t="shared" si="5"/>
        <v>12.5</v>
      </c>
    </row>
    <row r="359" spans="1:6" x14ac:dyDescent="0.25">
      <c r="A359" s="23">
        <v>44547</v>
      </c>
      <c r="B359" s="284">
        <v>45</v>
      </c>
      <c r="C359" s="284">
        <v>25</v>
      </c>
      <c r="D359" s="284">
        <v>35</v>
      </c>
      <c r="E359" s="284">
        <v>30</v>
      </c>
      <c r="F359" s="287">
        <f t="shared" si="5"/>
        <v>30</v>
      </c>
    </row>
    <row r="360" spans="1:6" x14ac:dyDescent="0.25">
      <c r="A360" s="23">
        <v>44548</v>
      </c>
      <c r="B360" s="284">
        <v>41</v>
      </c>
      <c r="C360" s="284">
        <v>25</v>
      </c>
      <c r="D360" s="284">
        <v>33</v>
      </c>
      <c r="E360" s="284">
        <v>32</v>
      </c>
      <c r="F360" s="287">
        <f t="shared" si="5"/>
        <v>32</v>
      </c>
    </row>
    <row r="361" spans="1:6" x14ac:dyDescent="0.25">
      <c r="A361" s="23">
        <v>44549</v>
      </c>
      <c r="B361" s="284">
        <v>37</v>
      </c>
      <c r="C361" s="284">
        <v>17</v>
      </c>
      <c r="D361" s="284">
        <v>27</v>
      </c>
      <c r="E361" s="284">
        <v>38</v>
      </c>
      <c r="F361" s="287">
        <f t="shared" si="5"/>
        <v>38</v>
      </c>
    </row>
    <row r="362" spans="1:6" x14ac:dyDescent="0.25">
      <c r="A362" s="23">
        <v>44550</v>
      </c>
      <c r="B362" s="284">
        <v>35</v>
      </c>
      <c r="C362" s="284">
        <v>22</v>
      </c>
      <c r="D362" s="284">
        <v>28.5</v>
      </c>
      <c r="E362" s="284">
        <v>36</v>
      </c>
      <c r="F362" s="287">
        <f t="shared" si="5"/>
        <v>36.5</v>
      </c>
    </row>
    <row r="363" spans="1:6" x14ac:dyDescent="0.25">
      <c r="A363" s="23">
        <v>44551</v>
      </c>
      <c r="B363" s="284">
        <v>44</v>
      </c>
      <c r="C363" s="284">
        <v>17</v>
      </c>
      <c r="D363" s="284">
        <v>30.5</v>
      </c>
      <c r="E363" s="284">
        <v>34</v>
      </c>
      <c r="F363" s="287">
        <f t="shared" si="5"/>
        <v>34.5</v>
      </c>
    </row>
    <row r="364" spans="1:6" x14ac:dyDescent="0.25">
      <c r="A364" s="23">
        <v>44552</v>
      </c>
      <c r="B364" s="284">
        <v>44</v>
      </c>
      <c r="C364" s="284">
        <v>17</v>
      </c>
      <c r="D364" s="284">
        <v>30.5</v>
      </c>
      <c r="E364" s="284">
        <v>34</v>
      </c>
      <c r="F364" s="287">
        <f t="shared" si="5"/>
        <v>34.5</v>
      </c>
    </row>
    <row r="365" spans="1:6" x14ac:dyDescent="0.25">
      <c r="A365" s="23">
        <v>44553</v>
      </c>
      <c r="B365" s="284">
        <v>47</v>
      </c>
      <c r="C365" s="284">
        <v>21</v>
      </c>
      <c r="D365" s="284">
        <v>34</v>
      </c>
      <c r="E365" s="284">
        <v>31</v>
      </c>
      <c r="F365" s="287">
        <f t="shared" si="5"/>
        <v>31</v>
      </c>
    </row>
    <row r="366" spans="1:6" x14ac:dyDescent="0.25">
      <c r="A366" s="23">
        <v>44554</v>
      </c>
      <c r="B366" s="284">
        <v>58</v>
      </c>
      <c r="C366" s="284">
        <v>39</v>
      </c>
      <c r="D366" s="284">
        <v>48.5</v>
      </c>
      <c r="E366" s="284">
        <v>16</v>
      </c>
      <c r="F366" s="287">
        <f t="shared" si="5"/>
        <v>16.5</v>
      </c>
    </row>
    <row r="367" spans="1:6" x14ac:dyDescent="0.25">
      <c r="A367" s="23">
        <v>44555</v>
      </c>
      <c r="B367" s="284">
        <v>71</v>
      </c>
      <c r="C367" s="284">
        <v>39</v>
      </c>
      <c r="D367" s="284">
        <v>55</v>
      </c>
      <c r="E367" s="284">
        <v>10</v>
      </c>
      <c r="F367" s="287">
        <f t="shared" si="5"/>
        <v>10</v>
      </c>
    </row>
    <row r="368" spans="1:6" x14ac:dyDescent="0.25">
      <c r="A368" s="23">
        <v>44556</v>
      </c>
      <c r="B368" s="284">
        <v>52</v>
      </c>
      <c r="C368" s="284">
        <v>27</v>
      </c>
      <c r="D368" s="284">
        <v>39.5</v>
      </c>
      <c r="E368" s="284">
        <v>25</v>
      </c>
      <c r="F368" s="287">
        <f t="shared" si="5"/>
        <v>25.5</v>
      </c>
    </row>
    <row r="369" spans="1:6" x14ac:dyDescent="0.25">
      <c r="A369" s="23">
        <v>44557</v>
      </c>
      <c r="B369" s="284">
        <v>60</v>
      </c>
      <c r="C369" s="284">
        <v>30</v>
      </c>
      <c r="D369" s="284">
        <v>45</v>
      </c>
      <c r="E369" s="284">
        <v>20</v>
      </c>
      <c r="F369" s="287">
        <f t="shared" si="5"/>
        <v>20</v>
      </c>
    </row>
    <row r="370" spans="1:6" x14ac:dyDescent="0.25">
      <c r="A370" s="23">
        <v>44558</v>
      </c>
      <c r="B370" s="284">
        <v>42</v>
      </c>
      <c r="C370" s="284">
        <v>33</v>
      </c>
      <c r="D370" s="284">
        <v>37.5</v>
      </c>
      <c r="E370" s="284">
        <v>27</v>
      </c>
      <c r="F370" s="287">
        <f t="shared" si="5"/>
        <v>27.5</v>
      </c>
    </row>
    <row r="371" spans="1:6" x14ac:dyDescent="0.25">
      <c r="A371" s="23">
        <v>44559</v>
      </c>
      <c r="B371" s="284">
        <v>49</v>
      </c>
      <c r="C371" s="284">
        <v>20</v>
      </c>
      <c r="D371" s="284">
        <v>34.5</v>
      </c>
      <c r="E371" s="284">
        <v>30</v>
      </c>
      <c r="F371" s="287">
        <f t="shared" si="5"/>
        <v>30.5</v>
      </c>
    </row>
    <row r="372" spans="1:6" x14ac:dyDescent="0.25">
      <c r="A372" s="23">
        <v>44560</v>
      </c>
      <c r="B372" s="284">
        <v>31</v>
      </c>
      <c r="C372" s="284">
        <v>18</v>
      </c>
      <c r="D372" s="284">
        <v>24.5</v>
      </c>
      <c r="E372" s="284">
        <v>40</v>
      </c>
      <c r="F372" s="287">
        <f t="shared" si="5"/>
        <v>40.5</v>
      </c>
    </row>
    <row r="373" spans="1:6" x14ac:dyDescent="0.25">
      <c r="A373" s="23">
        <v>44561</v>
      </c>
      <c r="B373" s="284">
        <v>36</v>
      </c>
      <c r="C373" s="284">
        <v>26</v>
      </c>
      <c r="D373" s="284">
        <v>31</v>
      </c>
      <c r="E373" s="284">
        <v>34</v>
      </c>
      <c r="F373" s="287">
        <f t="shared" si="5"/>
        <v>34</v>
      </c>
    </row>
    <row r="374" spans="1:6" x14ac:dyDescent="0.25">
      <c r="A374" s="23"/>
      <c r="B374" s="284"/>
      <c r="C374" s="284"/>
      <c r="D374" s="284"/>
      <c r="E374" s="284"/>
      <c r="F374" s="287"/>
    </row>
    <row r="375" spans="1:6" x14ac:dyDescent="0.25">
      <c r="A375" s="284" t="s">
        <v>384</v>
      </c>
      <c r="B375" s="284"/>
      <c r="C375" s="284"/>
      <c r="D375" s="284"/>
      <c r="E375" s="284">
        <v>5244</v>
      </c>
      <c r="F375" s="287">
        <f>SUM(F9:F374)</f>
        <v>5267</v>
      </c>
    </row>
    <row r="376" spans="1:6" x14ac:dyDescent="0.25">
      <c r="A376" s="284" t="s">
        <v>385</v>
      </c>
      <c r="B376" s="284">
        <v>365</v>
      </c>
      <c r="C376" s="284">
        <v>365</v>
      </c>
      <c r="D376" s="284">
        <v>365</v>
      </c>
      <c r="E376" s="284">
        <v>365</v>
      </c>
    </row>
    <row r="377" spans="1:6" x14ac:dyDescent="0.25">
      <c r="A377" s="284" t="s">
        <v>386</v>
      </c>
      <c r="B377" s="284">
        <v>64.400000000000006</v>
      </c>
      <c r="C377" s="284">
        <v>43.8</v>
      </c>
      <c r="D377" s="284">
        <v>54.1</v>
      </c>
      <c r="E377" s="284">
        <v>14.4</v>
      </c>
      <c r="F377" s="284"/>
    </row>
    <row r="378" spans="1:6" x14ac:dyDescent="0.25">
      <c r="A378" s="284" t="s">
        <v>387</v>
      </c>
      <c r="B378" s="284">
        <v>67</v>
      </c>
      <c r="C378" s="284">
        <v>43</v>
      </c>
      <c r="D378" s="284">
        <v>54.5</v>
      </c>
      <c r="E378" s="284">
        <v>10</v>
      </c>
      <c r="F378" s="284"/>
    </row>
    <row r="379" spans="1:6" x14ac:dyDescent="0.25">
      <c r="A379" s="284" t="s">
        <v>388</v>
      </c>
      <c r="B379" s="284">
        <v>-2</v>
      </c>
      <c r="C379" s="284">
        <v>-14</v>
      </c>
      <c r="D379" s="284">
        <v>-8</v>
      </c>
      <c r="E379" s="284">
        <v>0</v>
      </c>
      <c r="F379" s="284"/>
    </row>
    <row r="380" spans="1:6" x14ac:dyDescent="0.25">
      <c r="A380" s="284" t="s">
        <v>389</v>
      </c>
      <c r="B380" s="284">
        <v>99</v>
      </c>
      <c r="C380" s="284">
        <v>77</v>
      </c>
      <c r="D380" s="284">
        <v>87</v>
      </c>
      <c r="E380" s="284">
        <v>73</v>
      </c>
      <c r="F380" s="284"/>
    </row>
    <row r="381" spans="1:6" x14ac:dyDescent="0.25">
      <c r="A381" s="284"/>
      <c r="B381" s="284"/>
      <c r="C381" s="284"/>
      <c r="D381" s="284"/>
      <c r="E381" s="284"/>
      <c r="F381" s="284"/>
    </row>
    <row r="382" spans="1:6" x14ac:dyDescent="0.25">
      <c r="A382" s="284" t="s">
        <v>390</v>
      </c>
      <c r="B382" s="284"/>
      <c r="C382" s="284"/>
      <c r="D382" s="284"/>
      <c r="E382" s="284"/>
      <c r="F382" s="284"/>
    </row>
    <row r="383" spans="1:6" x14ac:dyDescent="0.25">
      <c r="A383" s="284" t="s">
        <v>391</v>
      </c>
      <c r="B383" s="284"/>
      <c r="C383" s="284"/>
      <c r="D383" s="284"/>
      <c r="E383" s="284"/>
      <c r="F383" s="284"/>
    </row>
    <row r="384" spans="1:6" x14ac:dyDescent="0.25">
      <c r="A384" s="284"/>
      <c r="B384" s="284"/>
      <c r="C384" s="284"/>
      <c r="D384" s="284"/>
      <c r="E384" s="284"/>
      <c r="F384" s="284"/>
    </row>
    <row r="385" spans="1:6" x14ac:dyDescent="0.25">
      <c r="A385" s="284" t="s">
        <v>392</v>
      </c>
      <c r="B385" s="284"/>
      <c r="C385" s="284"/>
      <c r="D385" s="284"/>
      <c r="E385" s="284"/>
      <c r="F385" s="284"/>
    </row>
    <row r="386" spans="1:6" x14ac:dyDescent="0.25">
      <c r="A386" s="284" t="s">
        <v>393</v>
      </c>
      <c r="B386" s="284"/>
      <c r="C386" s="284"/>
      <c r="D386" s="284"/>
      <c r="E386" s="284"/>
      <c r="F386" s="284"/>
    </row>
    <row r="387" spans="1:6" x14ac:dyDescent="0.25">
      <c r="A387" s="284"/>
      <c r="B387" s="284"/>
      <c r="C387" s="284"/>
      <c r="D387" s="284"/>
      <c r="E387" s="284"/>
      <c r="F387" s="284"/>
    </row>
    <row r="388" spans="1:6" x14ac:dyDescent="0.25">
      <c r="A388" s="284"/>
      <c r="B388" s="284"/>
      <c r="C388" s="284"/>
      <c r="D388" s="284"/>
      <c r="E388" s="284"/>
      <c r="F388" s="284"/>
    </row>
    <row r="389" spans="1:6" x14ac:dyDescent="0.25">
      <c r="A389" s="284" t="s">
        <v>394</v>
      </c>
      <c r="B389" s="284" t="s">
        <v>395</v>
      </c>
      <c r="C389" s="284" t="s">
        <v>396</v>
      </c>
      <c r="D389" s="284"/>
      <c r="E389" s="284"/>
      <c r="F389" s="284"/>
    </row>
    <row r="390" spans="1:6" x14ac:dyDescent="0.25">
      <c r="A390" s="284"/>
      <c r="B390" s="284"/>
      <c r="C390" s="284"/>
      <c r="D390" s="284"/>
      <c r="E390" s="284"/>
      <c r="F390" s="284"/>
    </row>
    <row r="391" spans="1:6" x14ac:dyDescent="0.25">
      <c r="A391" s="284" t="s">
        <v>397</v>
      </c>
      <c r="B391" s="284"/>
      <c r="C391" s="284"/>
      <c r="D391" s="284"/>
      <c r="E391" s="284"/>
      <c r="F391" s="284"/>
    </row>
    <row r="392" spans="1:6" x14ac:dyDescent="0.25">
      <c r="A392" s="284" t="s">
        <v>398</v>
      </c>
      <c r="B392" s="284"/>
      <c r="C392" s="284"/>
      <c r="D392" s="284"/>
      <c r="E392" s="284"/>
      <c r="F392" s="284"/>
    </row>
    <row r="393" spans="1:6" x14ac:dyDescent="0.25">
      <c r="A393" s="284" t="s">
        <v>471</v>
      </c>
      <c r="B393" s="284"/>
      <c r="C393" s="284"/>
      <c r="D393" s="284"/>
      <c r="E393" s="284"/>
      <c r="F393" s="284"/>
    </row>
    <row r="394" spans="1:6" x14ac:dyDescent="0.25">
      <c r="A394" s="284" t="s">
        <v>449</v>
      </c>
      <c r="B394" s="284"/>
      <c r="C394" s="284"/>
      <c r="D394" s="284"/>
      <c r="E394" s="284"/>
      <c r="F394" s="284"/>
    </row>
    <row r="395" spans="1:6" x14ac:dyDescent="0.25">
      <c r="A395" s="284"/>
      <c r="B395" s="284"/>
      <c r="C395" s="284"/>
      <c r="D395" s="284"/>
      <c r="E395" s="284"/>
      <c r="F395" s="280"/>
    </row>
    <row r="396" spans="1:6" x14ac:dyDescent="0.25">
      <c r="A396" s="280"/>
      <c r="B396" s="280"/>
      <c r="C396" s="280"/>
      <c r="D396" s="280"/>
      <c r="E396" s="280"/>
      <c r="F396" s="280"/>
    </row>
  </sheetData>
  <hyperlinks>
    <hyperlink ref="A1" r:id="rId1" display="https://mrcc.illinois.edu/CLIMATE/Station/Daily/StnDyBTD2.jsp" xr:uid="{9B6E02D1-C4CB-47D7-BA72-AE4F4017C2D5}"/>
  </hyperlinks>
  <printOptions horizontalCentered="1"/>
  <pageMargins left="0.7" right="0.7" top="0.5" bottom="0.5" header="0.3" footer="0.3"/>
  <pageSetup scale="65"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3:AS48"/>
  <sheetViews>
    <sheetView workbookViewId="0">
      <selection activeCell="J49" sqref="J48:K49"/>
    </sheetView>
  </sheetViews>
  <sheetFormatPr defaultColWidth="9.140625" defaultRowHeight="15" x14ac:dyDescent="0.25"/>
  <cols>
    <col min="1" max="1" width="9.140625" style="284"/>
    <col min="2" max="2" width="5" style="284" customWidth="1"/>
    <col min="3" max="3" width="9.28515625" style="284" bestFit="1" customWidth="1"/>
    <col min="4" max="4" width="10.7109375" style="284" customWidth="1"/>
    <col min="5" max="5" width="10.140625" style="284" bestFit="1" customWidth="1"/>
    <col min="6" max="8" width="7.85546875" style="284" bestFit="1" customWidth="1"/>
    <col min="9" max="9" width="7.42578125" style="284" customWidth="1"/>
    <col min="10" max="10" width="7.7109375" style="284" customWidth="1"/>
    <col min="11" max="11" width="8" style="284" customWidth="1"/>
    <col min="12" max="12" width="7.5703125" style="284" bestFit="1" customWidth="1"/>
    <col min="13" max="14" width="9.140625" style="284" bestFit="1" customWidth="1"/>
    <col min="15" max="15" width="11.28515625" style="284" bestFit="1" customWidth="1"/>
    <col min="16" max="18" width="9.140625" style="284"/>
    <col min="19" max="19" width="10.28515625" style="284" bestFit="1" customWidth="1"/>
    <col min="20" max="21" width="9.28515625" style="284" bestFit="1" customWidth="1"/>
    <col min="22" max="22" width="9.140625" style="284" bestFit="1" customWidth="1"/>
    <col min="23" max="23" width="10.140625" style="284" bestFit="1" customWidth="1"/>
    <col min="24" max="24" width="10.5703125" style="284" bestFit="1" customWidth="1"/>
    <col min="25" max="26" width="10.85546875" style="284" bestFit="1" customWidth="1"/>
    <col min="27" max="27" width="10.5703125" style="284" bestFit="1" customWidth="1"/>
    <col min="28" max="29" width="9.28515625" style="284" bestFit="1" customWidth="1"/>
    <col min="30" max="30" width="12.5703125" style="284" bestFit="1" customWidth="1"/>
    <col min="31" max="33" width="9.140625" style="284"/>
    <col min="34" max="34" width="10.7109375" style="284" customWidth="1"/>
    <col min="35" max="35" width="12" style="284" bestFit="1" customWidth="1"/>
    <col min="36" max="44" width="10.7109375" style="284" customWidth="1"/>
    <col min="45" max="45" width="12" style="284" bestFit="1" customWidth="1"/>
    <col min="46" max="16384" width="9.140625" style="284"/>
  </cols>
  <sheetData>
    <row r="3" spans="3:45" ht="15.75" thickBot="1" x14ac:dyDescent="0.3"/>
    <row r="4" spans="3:45" x14ac:dyDescent="0.25">
      <c r="C4" s="164"/>
      <c r="D4" s="378" t="s">
        <v>297</v>
      </c>
      <c r="E4" s="378"/>
      <c r="F4" s="378"/>
      <c r="G4" s="378"/>
      <c r="H4" s="378"/>
      <c r="I4" s="378"/>
      <c r="J4" s="378"/>
      <c r="K4" s="378"/>
      <c r="L4" s="378"/>
      <c r="M4" s="378"/>
      <c r="N4" s="378"/>
      <c r="O4" s="379"/>
      <c r="R4" s="164"/>
      <c r="S4" s="378" t="s">
        <v>297</v>
      </c>
      <c r="T4" s="378"/>
      <c r="U4" s="378"/>
      <c r="V4" s="378"/>
      <c r="W4" s="378"/>
      <c r="X4" s="378"/>
      <c r="Y4" s="378"/>
      <c r="Z4" s="378"/>
      <c r="AA4" s="378"/>
      <c r="AB4" s="378"/>
      <c r="AC4" s="378"/>
      <c r="AD4" s="379"/>
      <c r="AG4" s="164"/>
      <c r="AH4" s="378" t="s">
        <v>297</v>
      </c>
      <c r="AI4" s="378"/>
      <c r="AJ4" s="378"/>
      <c r="AK4" s="378"/>
      <c r="AL4" s="378"/>
      <c r="AM4" s="378"/>
      <c r="AN4" s="378"/>
      <c r="AO4" s="378"/>
      <c r="AP4" s="378"/>
      <c r="AQ4" s="378"/>
      <c r="AR4" s="378"/>
      <c r="AS4" s="379"/>
    </row>
    <row r="5" spans="3:45" x14ac:dyDescent="0.25">
      <c r="C5" s="165"/>
      <c r="D5" s="380" t="s">
        <v>288</v>
      </c>
      <c r="E5" s="380"/>
      <c r="F5" s="380"/>
      <c r="G5" s="380"/>
      <c r="H5" s="380"/>
      <c r="I5" s="380"/>
      <c r="J5" s="380"/>
      <c r="K5" s="380"/>
      <c r="L5" s="380"/>
      <c r="M5" s="380"/>
      <c r="N5" s="380"/>
      <c r="O5" s="381"/>
      <c r="R5" s="165"/>
      <c r="S5" s="380" t="s">
        <v>289</v>
      </c>
      <c r="T5" s="380"/>
      <c r="U5" s="380"/>
      <c r="V5" s="380"/>
      <c r="W5" s="380"/>
      <c r="X5" s="380"/>
      <c r="Y5" s="380"/>
      <c r="Z5" s="380"/>
      <c r="AA5" s="380"/>
      <c r="AB5" s="380"/>
      <c r="AC5" s="380"/>
      <c r="AD5" s="381"/>
      <c r="AG5" s="165"/>
      <c r="AH5" s="380" t="s">
        <v>290</v>
      </c>
      <c r="AI5" s="380"/>
      <c r="AJ5" s="380"/>
      <c r="AK5" s="380"/>
      <c r="AL5" s="380"/>
      <c r="AM5" s="380"/>
      <c r="AN5" s="380"/>
      <c r="AO5" s="380"/>
      <c r="AP5" s="380"/>
      <c r="AQ5" s="380"/>
      <c r="AR5" s="380"/>
      <c r="AS5" s="381"/>
    </row>
    <row r="6" spans="3:45" x14ac:dyDescent="0.25">
      <c r="C6" s="165"/>
      <c r="D6" s="380" t="s">
        <v>291</v>
      </c>
      <c r="E6" s="380"/>
      <c r="F6" s="380"/>
      <c r="G6" s="380"/>
      <c r="H6" s="380"/>
      <c r="I6" s="380"/>
      <c r="J6" s="380"/>
      <c r="K6" s="380"/>
      <c r="L6" s="380"/>
      <c r="M6" s="380"/>
      <c r="N6" s="380"/>
      <c r="O6" s="381"/>
      <c r="R6" s="165"/>
      <c r="S6" s="380" t="s">
        <v>292</v>
      </c>
      <c r="T6" s="380"/>
      <c r="U6" s="380"/>
      <c r="V6" s="380"/>
      <c r="W6" s="380"/>
      <c r="X6" s="380"/>
      <c r="Y6" s="380"/>
      <c r="Z6" s="380"/>
      <c r="AA6" s="380"/>
      <c r="AB6" s="380"/>
      <c r="AC6" s="380"/>
      <c r="AD6" s="381"/>
      <c r="AG6" s="165"/>
      <c r="AH6" s="380" t="s">
        <v>291</v>
      </c>
      <c r="AI6" s="380"/>
      <c r="AJ6" s="380"/>
      <c r="AK6" s="380"/>
      <c r="AL6" s="380"/>
      <c r="AM6" s="380"/>
      <c r="AN6" s="380"/>
      <c r="AO6" s="380"/>
      <c r="AP6" s="380"/>
      <c r="AQ6" s="380"/>
      <c r="AR6" s="380"/>
      <c r="AS6" s="381"/>
    </row>
    <row r="7" spans="3:45" x14ac:dyDescent="0.25">
      <c r="C7" s="165"/>
      <c r="D7" s="380"/>
      <c r="E7" s="380"/>
      <c r="F7" s="380"/>
      <c r="G7" s="380"/>
      <c r="H7" s="380"/>
      <c r="I7" s="380"/>
      <c r="J7" s="380"/>
      <c r="K7" s="380"/>
      <c r="L7" s="380"/>
      <c r="M7" s="380"/>
      <c r="N7" s="380"/>
      <c r="O7" s="381"/>
      <c r="R7" s="165"/>
      <c r="S7" s="380"/>
      <c r="T7" s="380"/>
      <c r="U7" s="380"/>
      <c r="V7" s="380"/>
      <c r="W7" s="380"/>
      <c r="X7" s="380"/>
      <c r="Y7" s="380"/>
      <c r="Z7" s="380"/>
      <c r="AA7" s="380"/>
      <c r="AB7" s="380"/>
      <c r="AC7" s="380"/>
      <c r="AD7" s="381"/>
      <c r="AG7" s="165"/>
      <c r="AH7" s="380" t="s">
        <v>293</v>
      </c>
      <c r="AI7" s="380"/>
      <c r="AJ7" s="380"/>
      <c r="AK7" s="380"/>
      <c r="AL7" s="380"/>
      <c r="AM7" s="380"/>
      <c r="AN7" s="380"/>
      <c r="AO7" s="380"/>
      <c r="AP7" s="380"/>
      <c r="AQ7" s="380"/>
      <c r="AR7" s="380"/>
      <c r="AS7" s="381"/>
    </row>
    <row r="8" spans="3:45" x14ac:dyDescent="0.25">
      <c r="C8" s="165"/>
      <c r="D8" s="282" t="s">
        <v>170</v>
      </c>
      <c r="E8" s="282" t="s">
        <v>171</v>
      </c>
      <c r="F8" s="282" t="s">
        <v>172</v>
      </c>
      <c r="G8" s="282" t="s">
        <v>173</v>
      </c>
      <c r="H8" s="282" t="s">
        <v>3</v>
      </c>
      <c r="I8" s="282" t="s">
        <v>174</v>
      </c>
      <c r="J8" s="282" t="s">
        <v>175</v>
      </c>
      <c r="K8" s="282" t="s">
        <v>176</v>
      </c>
      <c r="L8" s="282" t="s">
        <v>166</v>
      </c>
      <c r="M8" s="282" t="s">
        <v>167</v>
      </c>
      <c r="N8" s="282" t="s">
        <v>168</v>
      </c>
      <c r="O8" s="283" t="s">
        <v>169</v>
      </c>
      <c r="R8" s="165"/>
      <c r="S8" s="282" t="s">
        <v>170</v>
      </c>
      <c r="T8" s="282" t="s">
        <v>171</v>
      </c>
      <c r="U8" s="282" t="s">
        <v>172</v>
      </c>
      <c r="V8" s="282" t="s">
        <v>173</v>
      </c>
      <c r="W8" s="282" t="s">
        <v>3</v>
      </c>
      <c r="X8" s="282" t="s">
        <v>174</v>
      </c>
      <c r="Y8" s="282" t="s">
        <v>175</v>
      </c>
      <c r="Z8" s="282" t="s">
        <v>176</v>
      </c>
      <c r="AA8" s="282" t="s">
        <v>166</v>
      </c>
      <c r="AB8" s="282" t="s">
        <v>167</v>
      </c>
      <c r="AC8" s="282" t="s">
        <v>168</v>
      </c>
      <c r="AD8" s="283" t="s">
        <v>169</v>
      </c>
      <c r="AG8" s="165"/>
      <c r="AH8" s="282" t="s">
        <v>170</v>
      </c>
      <c r="AI8" s="282" t="s">
        <v>171</v>
      </c>
      <c r="AJ8" s="282" t="s">
        <v>172</v>
      </c>
      <c r="AK8" s="282" t="s">
        <v>173</v>
      </c>
      <c r="AL8" s="282" t="s">
        <v>3</v>
      </c>
      <c r="AM8" s="282" t="s">
        <v>174</v>
      </c>
      <c r="AN8" s="282" t="s">
        <v>175</v>
      </c>
      <c r="AO8" s="282" t="s">
        <v>176</v>
      </c>
      <c r="AP8" s="282" t="s">
        <v>166</v>
      </c>
      <c r="AQ8" s="282" t="s">
        <v>167</v>
      </c>
      <c r="AR8" s="282" t="s">
        <v>168</v>
      </c>
      <c r="AS8" s="283" t="s">
        <v>169</v>
      </c>
    </row>
    <row r="9" spans="3:45" x14ac:dyDescent="0.25">
      <c r="C9" s="165"/>
      <c r="D9" s="285">
        <v>1</v>
      </c>
      <c r="E9" s="285">
        <v>2</v>
      </c>
      <c r="F9" s="285">
        <v>3</v>
      </c>
      <c r="G9" s="285">
        <v>4</v>
      </c>
      <c r="H9" s="285">
        <v>5</v>
      </c>
      <c r="I9" s="285">
        <v>6</v>
      </c>
      <c r="J9" s="285">
        <v>7</v>
      </c>
      <c r="K9" s="285">
        <v>8</v>
      </c>
      <c r="L9" s="285">
        <v>9</v>
      </c>
      <c r="M9" s="285">
        <v>10</v>
      </c>
      <c r="N9" s="285">
        <v>11</v>
      </c>
      <c r="O9" s="283">
        <v>12</v>
      </c>
      <c r="R9" s="165"/>
      <c r="S9" s="285">
        <v>1</v>
      </c>
      <c r="T9" s="285">
        <v>2</v>
      </c>
      <c r="U9" s="285">
        <v>3</v>
      </c>
      <c r="V9" s="285">
        <v>4</v>
      </c>
      <c r="W9" s="285">
        <v>5</v>
      </c>
      <c r="X9" s="285">
        <v>6</v>
      </c>
      <c r="Y9" s="285">
        <v>7</v>
      </c>
      <c r="Z9" s="285">
        <v>8</v>
      </c>
      <c r="AA9" s="285">
        <v>9</v>
      </c>
      <c r="AB9" s="285">
        <v>10</v>
      </c>
      <c r="AC9" s="285">
        <v>11</v>
      </c>
      <c r="AD9" s="166">
        <v>12</v>
      </c>
      <c r="AG9" s="165"/>
      <c r="AH9" s="285">
        <v>1</v>
      </c>
      <c r="AI9" s="285">
        <v>2</v>
      </c>
      <c r="AJ9" s="285">
        <v>3</v>
      </c>
      <c r="AK9" s="285">
        <v>4</v>
      </c>
      <c r="AL9" s="285">
        <v>5</v>
      </c>
      <c r="AM9" s="285">
        <v>6</v>
      </c>
      <c r="AN9" s="285">
        <v>7</v>
      </c>
      <c r="AO9" s="285">
        <v>8</v>
      </c>
      <c r="AP9" s="285">
        <v>9</v>
      </c>
      <c r="AQ9" s="285">
        <v>10</v>
      </c>
      <c r="AR9" s="285">
        <v>11</v>
      </c>
      <c r="AS9" s="166">
        <v>12</v>
      </c>
    </row>
    <row r="10" spans="3:45" x14ac:dyDescent="0.25">
      <c r="C10" s="167">
        <v>1</v>
      </c>
      <c r="D10" s="236">
        <v>30.768136200716835</v>
      </c>
      <c r="E10" s="236">
        <v>30.321371100164207</v>
      </c>
      <c r="F10" s="236">
        <v>51.628887652947725</v>
      </c>
      <c r="G10" s="236">
        <v>29.198333333333334</v>
      </c>
      <c r="H10" s="236">
        <v>8.833333333333257E-2</v>
      </c>
      <c r="I10" s="236">
        <v>8.9318637992831516</v>
      </c>
      <c r="J10" s="236">
        <v>0</v>
      </c>
      <c r="K10" s="236">
        <v>4.2473118279569157E-2</v>
      </c>
      <c r="L10" s="236">
        <v>0</v>
      </c>
      <c r="M10" s="236">
        <v>0</v>
      </c>
      <c r="N10" s="236">
        <v>17.13425925925926</v>
      </c>
      <c r="O10" s="168">
        <v>33.681792114695341</v>
      </c>
      <c r="R10" s="167">
        <v>1</v>
      </c>
      <c r="S10" s="237">
        <v>0</v>
      </c>
      <c r="T10" s="237">
        <v>0</v>
      </c>
      <c r="U10" s="237">
        <v>0</v>
      </c>
      <c r="V10" s="237">
        <v>0</v>
      </c>
      <c r="W10" s="237">
        <v>0</v>
      </c>
      <c r="X10" s="237">
        <v>0</v>
      </c>
      <c r="Y10" s="237">
        <v>2.338888888888889</v>
      </c>
      <c r="Z10" s="237">
        <v>16.216003584229387</v>
      </c>
      <c r="AA10" s="237">
        <v>10.258064516129034</v>
      </c>
      <c r="AB10" s="237">
        <v>4.4444444444446656E-3</v>
      </c>
      <c r="AC10" s="237">
        <v>0</v>
      </c>
      <c r="AD10" s="169">
        <v>0</v>
      </c>
      <c r="AG10" s="167">
        <v>1</v>
      </c>
      <c r="AH10" s="236">
        <v>34.231863799283154</v>
      </c>
      <c r="AI10" s="236">
        <v>34.678628899835786</v>
      </c>
      <c r="AJ10" s="236">
        <v>47.977413793103459</v>
      </c>
      <c r="AK10" s="236">
        <v>37.681326164874555</v>
      </c>
      <c r="AL10" s="236">
        <v>59.598333333333336</v>
      </c>
      <c r="AM10" s="236">
        <v>62.515430107526889</v>
      </c>
      <c r="AN10" s="236">
        <v>67.338888888888889</v>
      </c>
      <c r="AO10" s="236">
        <v>81.216003584229398</v>
      </c>
      <c r="AP10" s="236">
        <v>75.258064516129039</v>
      </c>
      <c r="AQ10" s="236">
        <v>64.60222222222221</v>
      </c>
      <c r="AR10" s="236">
        <v>48.317652329749095</v>
      </c>
      <c r="AS10" s="168">
        <v>48.936851851851848</v>
      </c>
    </row>
    <row r="11" spans="3:45" x14ac:dyDescent="0.25">
      <c r="C11" s="167">
        <v>2</v>
      </c>
      <c r="D11" s="236">
        <v>55.163817204301068</v>
      </c>
      <c r="E11" s="236">
        <v>33.162060755336611</v>
      </c>
      <c r="F11" s="236">
        <v>43.434677419354827</v>
      </c>
      <c r="G11" s="236">
        <v>26.74902031063322</v>
      </c>
      <c r="H11" s="236">
        <v>0</v>
      </c>
      <c r="I11" s="236">
        <v>2.8872222222222224</v>
      </c>
      <c r="J11" s="236">
        <v>0</v>
      </c>
      <c r="K11" s="236">
        <v>0</v>
      </c>
      <c r="L11" s="236">
        <v>0</v>
      </c>
      <c r="M11" s="236">
        <v>0.6302688172043015</v>
      </c>
      <c r="N11" s="236">
        <v>31.984259259259254</v>
      </c>
      <c r="O11" s="168">
        <v>24.530483870967746</v>
      </c>
      <c r="R11" s="167">
        <v>2</v>
      </c>
      <c r="S11" s="237">
        <v>0</v>
      </c>
      <c r="T11" s="237">
        <v>0</v>
      </c>
      <c r="U11" s="237">
        <v>0</v>
      </c>
      <c r="V11" s="237">
        <v>0</v>
      </c>
      <c r="W11" s="237">
        <v>0.16376344086021674</v>
      </c>
      <c r="X11" s="237">
        <v>0</v>
      </c>
      <c r="Y11" s="237">
        <v>5.3222580645161299</v>
      </c>
      <c r="Z11" s="237">
        <v>0.55139784946236858</v>
      </c>
      <c r="AA11" s="237">
        <v>0.50111111111111251</v>
      </c>
      <c r="AB11" s="237">
        <v>9.6503763440860197</v>
      </c>
      <c r="AC11" s="237">
        <v>0</v>
      </c>
      <c r="AD11" s="169">
        <v>0</v>
      </c>
      <c r="AG11" s="167">
        <v>2</v>
      </c>
      <c r="AH11" s="236">
        <v>9.8361827956989263</v>
      </c>
      <c r="AI11" s="236">
        <v>31.837939244663389</v>
      </c>
      <c r="AJ11" s="236">
        <v>13.371112347052277</v>
      </c>
      <c r="AK11" s="236">
        <v>35.801666666666655</v>
      </c>
      <c r="AL11" s="236">
        <v>65.075430107526913</v>
      </c>
      <c r="AM11" s="236">
        <v>56.06813620071685</v>
      </c>
      <c r="AN11" s="236">
        <v>70.322258064516134</v>
      </c>
      <c r="AO11" s="236">
        <v>65.50892473118283</v>
      </c>
      <c r="AP11" s="236">
        <v>65.501111111111101</v>
      </c>
      <c r="AQ11" s="236">
        <v>74.650376344086027</v>
      </c>
      <c r="AR11" s="236">
        <v>47.86574074074074</v>
      </c>
      <c r="AS11" s="168">
        <v>31.318207885304666</v>
      </c>
    </row>
    <row r="12" spans="3:45" x14ac:dyDescent="0.25">
      <c r="C12" s="167">
        <v>3</v>
      </c>
      <c r="D12" s="236">
        <v>60.72220430107528</v>
      </c>
      <c r="E12" s="236">
        <v>28.929610016420369</v>
      </c>
      <c r="F12" s="236">
        <v>33.644802867383511</v>
      </c>
      <c r="G12" s="236">
        <v>15.445925925925923</v>
      </c>
      <c r="H12" s="236">
        <v>0</v>
      </c>
      <c r="I12" s="236">
        <v>1.612222222222222</v>
      </c>
      <c r="J12" s="236">
        <v>0</v>
      </c>
      <c r="K12" s="236">
        <v>4.868709677419349</v>
      </c>
      <c r="L12" s="236">
        <v>3.8581481481481479</v>
      </c>
      <c r="M12" s="236">
        <v>1.7708960573476709</v>
      </c>
      <c r="N12" s="236">
        <v>29.911111111111111</v>
      </c>
      <c r="O12" s="168">
        <v>18.225089605734766</v>
      </c>
      <c r="R12" s="167">
        <v>3</v>
      </c>
      <c r="S12" s="237">
        <v>0</v>
      </c>
      <c r="T12" s="237">
        <v>0</v>
      </c>
      <c r="U12" s="237">
        <v>0</v>
      </c>
      <c r="V12" s="237">
        <v>0</v>
      </c>
      <c r="W12" s="237">
        <v>6.5762903225806486</v>
      </c>
      <c r="X12" s="237">
        <v>0</v>
      </c>
      <c r="Y12" s="237">
        <v>7.3087813620071715</v>
      </c>
      <c r="Z12" s="237">
        <v>2.4834946236559148</v>
      </c>
      <c r="AA12" s="237">
        <v>1.1211111111111103</v>
      </c>
      <c r="AB12" s="237">
        <v>0</v>
      </c>
      <c r="AC12" s="237">
        <v>0</v>
      </c>
      <c r="AD12" s="169">
        <v>0</v>
      </c>
      <c r="AG12" s="167">
        <v>3</v>
      </c>
      <c r="AH12" s="236">
        <v>4.2777956989247325</v>
      </c>
      <c r="AI12" s="236">
        <v>36.070389983579631</v>
      </c>
      <c r="AJ12" s="236">
        <v>21.565322580645159</v>
      </c>
      <c r="AK12" s="236">
        <v>38.25097968936678</v>
      </c>
      <c r="AL12" s="236">
        <v>71.576290322580661</v>
      </c>
      <c r="AM12" s="236">
        <v>62.112777777777787</v>
      </c>
      <c r="AN12" s="236">
        <v>72.308781362007181</v>
      </c>
      <c r="AO12" s="236">
        <v>67.483494623655943</v>
      </c>
      <c r="AP12" s="236">
        <v>66.121111111111105</v>
      </c>
      <c r="AQ12" s="236">
        <v>64.36973118279569</v>
      </c>
      <c r="AR12" s="236">
        <v>33.015740740740746</v>
      </c>
      <c r="AS12" s="168">
        <v>40.469516129032257</v>
      </c>
    </row>
    <row r="13" spans="3:45" x14ac:dyDescent="0.25">
      <c r="C13" s="167">
        <v>4</v>
      </c>
      <c r="D13" s="236">
        <v>42.183512544802859</v>
      </c>
      <c r="E13" s="236">
        <v>23.466264367816102</v>
      </c>
      <c r="F13" s="236">
        <v>23.623835125448029</v>
      </c>
      <c r="G13" s="236">
        <v>6.3938888888888892</v>
      </c>
      <c r="H13" s="236">
        <v>4.6554838709677409</v>
      </c>
      <c r="I13" s="236">
        <v>0.56722222222222174</v>
      </c>
      <c r="J13" s="236">
        <v>0</v>
      </c>
      <c r="K13" s="236">
        <v>1.5306989247311804</v>
      </c>
      <c r="L13" s="236">
        <v>0</v>
      </c>
      <c r="M13" s="236">
        <v>8.1101612903225835</v>
      </c>
      <c r="N13" s="236">
        <v>28.929259259259258</v>
      </c>
      <c r="O13" s="168">
        <v>28.63349462365591</v>
      </c>
      <c r="R13" s="167">
        <v>4</v>
      </c>
      <c r="S13" s="237">
        <v>0</v>
      </c>
      <c r="T13" s="237">
        <v>0</v>
      </c>
      <c r="U13" s="237">
        <v>0</v>
      </c>
      <c r="V13" s="237">
        <v>0</v>
      </c>
      <c r="W13" s="237">
        <v>3.0898387096774234</v>
      </c>
      <c r="X13" s="237">
        <v>0</v>
      </c>
      <c r="Y13" s="237">
        <v>9.6019354838709656</v>
      </c>
      <c r="Z13" s="237">
        <v>0</v>
      </c>
      <c r="AA13" s="237">
        <v>0</v>
      </c>
      <c r="AB13" s="237">
        <v>0</v>
      </c>
      <c r="AC13" s="237">
        <v>0</v>
      </c>
      <c r="AD13" s="169">
        <v>0</v>
      </c>
      <c r="AG13" s="167">
        <v>4</v>
      </c>
      <c r="AH13" s="236">
        <v>22.816487455197134</v>
      </c>
      <c r="AI13" s="236">
        <v>41.53373563218392</v>
      </c>
      <c r="AJ13" s="236">
        <v>31.355197132616485</v>
      </c>
      <c r="AK13" s="236">
        <v>49.55407407407408</v>
      </c>
      <c r="AL13" s="236">
        <v>68.089838709677437</v>
      </c>
      <c r="AM13" s="236">
        <v>63.387777777777792</v>
      </c>
      <c r="AN13" s="236">
        <v>74.601935483870975</v>
      </c>
      <c r="AO13" s="236">
        <v>60.131290322580682</v>
      </c>
      <c r="AP13" s="236">
        <v>61.14185185185184</v>
      </c>
      <c r="AQ13" s="236">
        <v>63.229103942652323</v>
      </c>
      <c r="AR13" s="236">
        <v>35.088888888888881</v>
      </c>
      <c r="AS13" s="168">
        <v>46.774910394265227</v>
      </c>
    </row>
    <row r="14" spans="3:45" x14ac:dyDescent="0.25">
      <c r="C14" s="167">
        <v>5</v>
      </c>
      <c r="D14" s="236">
        <v>34.810842293906802</v>
      </c>
      <c r="E14" s="236">
        <v>31.237635467980297</v>
      </c>
      <c r="F14" s="236">
        <v>16.436630824372756</v>
      </c>
      <c r="G14" s="236">
        <v>4.2124074074074072</v>
      </c>
      <c r="H14" s="236">
        <v>15.368243727598569</v>
      </c>
      <c r="I14" s="236">
        <v>0</v>
      </c>
      <c r="J14" s="236">
        <v>0</v>
      </c>
      <c r="K14" s="236">
        <v>0</v>
      </c>
      <c r="L14" s="236">
        <v>7.2085185185185194</v>
      </c>
      <c r="M14" s="236">
        <v>7.2248387096774218</v>
      </c>
      <c r="N14" s="236">
        <v>24.463518518518519</v>
      </c>
      <c r="O14" s="168">
        <v>31.934193548387089</v>
      </c>
      <c r="R14" s="167">
        <v>5</v>
      </c>
      <c r="S14" s="237">
        <v>0</v>
      </c>
      <c r="T14" s="237">
        <v>0</v>
      </c>
      <c r="U14" s="237">
        <v>0</v>
      </c>
      <c r="V14" s="237">
        <v>0</v>
      </c>
      <c r="W14" s="237">
        <v>0</v>
      </c>
      <c r="X14" s="237">
        <v>1.0555555555555429E-2</v>
      </c>
      <c r="Y14" s="237">
        <v>7.8473118279569913</v>
      </c>
      <c r="Z14" s="237">
        <v>0</v>
      </c>
      <c r="AA14" s="237">
        <v>7.1870370370370358</v>
      </c>
      <c r="AB14" s="237">
        <v>0</v>
      </c>
      <c r="AC14" s="237">
        <v>0</v>
      </c>
      <c r="AD14" s="169">
        <v>0</v>
      </c>
      <c r="AG14" s="167">
        <v>5</v>
      </c>
      <c r="AH14" s="236">
        <v>30.189157706093191</v>
      </c>
      <c r="AI14" s="236">
        <v>33.762364532019703</v>
      </c>
      <c r="AJ14" s="236">
        <v>41.376164874551968</v>
      </c>
      <c r="AK14" s="236">
        <v>58.606111111111112</v>
      </c>
      <c r="AL14" s="236">
        <v>60.344516129032279</v>
      </c>
      <c r="AM14" s="236">
        <v>64.443333333333328</v>
      </c>
      <c r="AN14" s="236">
        <v>72.847311827956986</v>
      </c>
      <c r="AO14" s="236">
        <v>63.469301075268831</v>
      </c>
      <c r="AP14" s="236">
        <v>72.18703703703703</v>
      </c>
      <c r="AQ14" s="236">
        <v>56.889838709677413</v>
      </c>
      <c r="AR14" s="236">
        <v>36.070740740740739</v>
      </c>
      <c r="AS14" s="168">
        <v>36.366505376344094</v>
      </c>
    </row>
    <row r="15" spans="3:45" x14ac:dyDescent="0.25">
      <c r="C15" s="167">
        <v>6</v>
      </c>
      <c r="D15" s="236">
        <v>48.045860215053757</v>
      </c>
      <c r="E15" s="236">
        <v>34.460303776683091</v>
      </c>
      <c r="F15" s="236">
        <v>30.452204301075266</v>
      </c>
      <c r="G15" s="236">
        <v>1.0690740740740743</v>
      </c>
      <c r="H15" s="236">
        <v>8.2015412186379937</v>
      </c>
      <c r="I15" s="236">
        <v>0</v>
      </c>
      <c r="J15" s="236">
        <v>0</v>
      </c>
      <c r="K15" s="236">
        <v>0</v>
      </c>
      <c r="L15" s="236">
        <v>2.9318518518518517</v>
      </c>
      <c r="M15" s="236">
        <v>9.6870430107526921</v>
      </c>
      <c r="N15" s="236">
        <v>20.594444444444441</v>
      </c>
      <c r="O15" s="168">
        <v>30.176039426523289</v>
      </c>
      <c r="R15" s="167">
        <v>6</v>
      </c>
      <c r="S15" s="237">
        <v>0</v>
      </c>
      <c r="T15" s="237">
        <v>0</v>
      </c>
      <c r="U15" s="237">
        <v>0</v>
      </c>
      <c r="V15" s="237">
        <v>0</v>
      </c>
      <c r="W15" s="237">
        <v>0</v>
      </c>
      <c r="X15" s="237">
        <v>6.134444444444445</v>
      </c>
      <c r="Y15" s="237">
        <v>14.013064516129027</v>
      </c>
      <c r="Z15" s="237">
        <v>1.677043010752691</v>
      </c>
      <c r="AA15" s="237">
        <v>0</v>
      </c>
      <c r="AB15" s="237">
        <v>0</v>
      </c>
      <c r="AC15" s="237">
        <v>0</v>
      </c>
      <c r="AD15" s="169">
        <v>0</v>
      </c>
      <c r="AG15" s="167">
        <v>6</v>
      </c>
      <c r="AH15" s="236">
        <v>16.954139784946236</v>
      </c>
      <c r="AI15" s="236">
        <v>30.539696223316909</v>
      </c>
      <c r="AJ15" s="236">
        <v>48.563369175627244</v>
      </c>
      <c r="AK15" s="236">
        <v>60.787592592592596</v>
      </c>
      <c r="AL15" s="236">
        <v>49.631756272401425</v>
      </c>
      <c r="AM15" s="236">
        <v>71.134444444444455</v>
      </c>
      <c r="AN15" s="236">
        <v>79.013064516129049</v>
      </c>
      <c r="AO15" s="236">
        <v>66.677043010752712</v>
      </c>
      <c r="AP15" s="236">
        <v>57.791481481481483</v>
      </c>
      <c r="AQ15" s="236">
        <v>57.775161290322579</v>
      </c>
      <c r="AR15" s="236">
        <v>40.536481481481481</v>
      </c>
      <c r="AS15" s="168">
        <v>33.065806451612914</v>
      </c>
    </row>
    <row r="16" spans="3:45" x14ac:dyDescent="0.25">
      <c r="C16" s="167">
        <v>7</v>
      </c>
      <c r="D16" s="236">
        <v>57.487974910394264</v>
      </c>
      <c r="E16" s="236">
        <v>36.764934318555007</v>
      </c>
      <c r="F16" s="236">
        <v>18.934336917562728</v>
      </c>
      <c r="G16" s="236">
        <v>9.4444444444443821E-3</v>
      </c>
      <c r="H16" s="236">
        <v>10.027741935483872</v>
      </c>
      <c r="I16" s="236">
        <v>0</v>
      </c>
      <c r="J16" s="236">
        <v>0</v>
      </c>
      <c r="K16" s="236">
        <v>0</v>
      </c>
      <c r="L16" s="236">
        <v>0</v>
      </c>
      <c r="M16" s="236">
        <v>2.9795519713261664</v>
      </c>
      <c r="N16" s="236">
        <v>15.076851851851849</v>
      </c>
      <c r="O16" s="168">
        <v>53.055698924731203</v>
      </c>
      <c r="R16" s="167">
        <v>7</v>
      </c>
      <c r="S16" s="237">
        <v>0</v>
      </c>
      <c r="T16" s="237">
        <v>0</v>
      </c>
      <c r="U16" s="237">
        <v>0</v>
      </c>
      <c r="V16" s="237">
        <v>0</v>
      </c>
      <c r="W16" s="237">
        <v>0</v>
      </c>
      <c r="X16" s="237">
        <v>7.3227777777777794</v>
      </c>
      <c r="Y16" s="237">
        <v>11.435573476702507</v>
      </c>
      <c r="Z16" s="237">
        <v>5.9279569892473107</v>
      </c>
      <c r="AA16" s="237">
        <v>0</v>
      </c>
      <c r="AB16" s="237">
        <v>0</v>
      </c>
      <c r="AC16" s="237">
        <v>0</v>
      </c>
      <c r="AD16" s="169">
        <v>0</v>
      </c>
      <c r="AG16" s="167">
        <v>7</v>
      </c>
      <c r="AH16" s="236">
        <v>7.5120250896057348</v>
      </c>
      <c r="AI16" s="236">
        <v>28.23506568144499</v>
      </c>
      <c r="AJ16" s="236">
        <v>34.54779569892473</v>
      </c>
      <c r="AK16" s="236">
        <v>63.930925925925933</v>
      </c>
      <c r="AL16" s="236">
        <v>56.798458781362008</v>
      </c>
      <c r="AM16" s="236">
        <v>72.322777777777773</v>
      </c>
      <c r="AN16" s="236">
        <v>76.435573476702515</v>
      </c>
      <c r="AO16" s="236">
        <v>70.927956989247335</v>
      </c>
      <c r="AP16" s="236">
        <v>62.06814814814814</v>
      </c>
      <c r="AQ16" s="236">
        <v>55.312956989247319</v>
      </c>
      <c r="AR16" s="236">
        <v>44.405555555555566</v>
      </c>
      <c r="AS16" s="168">
        <v>34.823960573476704</v>
      </c>
    </row>
    <row r="17" spans="3:45" x14ac:dyDescent="0.25">
      <c r="C17" s="167">
        <v>8</v>
      </c>
      <c r="D17" s="236">
        <v>46.415931899641571</v>
      </c>
      <c r="E17" s="236">
        <v>46.878288177339911</v>
      </c>
      <c r="F17" s="236">
        <v>11.253028673835129</v>
      </c>
      <c r="G17" s="236">
        <v>10.569814814814814</v>
      </c>
      <c r="H17" s="236">
        <v>3.1718279569892456</v>
      </c>
      <c r="I17" s="236">
        <v>0</v>
      </c>
      <c r="J17" s="236">
        <v>0</v>
      </c>
      <c r="K17" s="236">
        <v>0</v>
      </c>
      <c r="L17" s="236">
        <v>0</v>
      </c>
      <c r="M17" s="236">
        <v>3.9418817204301084</v>
      </c>
      <c r="N17" s="236">
        <v>7.9072222222222202</v>
      </c>
      <c r="O17" s="168">
        <v>43.916648745519709</v>
      </c>
      <c r="R17" s="167">
        <v>8</v>
      </c>
      <c r="S17" s="237">
        <v>0</v>
      </c>
      <c r="T17" s="237">
        <v>0</v>
      </c>
      <c r="U17" s="237">
        <v>0</v>
      </c>
      <c r="V17" s="237">
        <v>1.0525925925925923</v>
      </c>
      <c r="W17" s="237">
        <v>0</v>
      </c>
      <c r="X17" s="237">
        <v>5.6300000000000017</v>
      </c>
      <c r="Y17" s="237">
        <v>12.989462365591399</v>
      </c>
      <c r="Z17" s="237">
        <v>8.8933333333333326</v>
      </c>
      <c r="AA17" s="237">
        <v>3.990925925925926</v>
      </c>
      <c r="AB17" s="237">
        <v>0</v>
      </c>
      <c r="AC17" s="237">
        <v>0</v>
      </c>
      <c r="AD17" s="169">
        <v>0</v>
      </c>
      <c r="AG17" s="167">
        <v>8</v>
      </c>
      <c r="AH17" s="236">
        <v>18.584068100358422</v>
      </c>
      <c r="AI17" s="236">
        <v>18.1217118226601</v>
      </c>
      <c r="AJ17" s="236">
        <v>46.065663082437275</v>
      </c>
      <c r="AK17" s="236">
        <v>66.043148148148163</v>
      </c>
      <c r="AL17" s="236">
        <v>54.97225806451614</v>
      </c>
      <c r="AM17" s="236">
        <v>70.630000000000024</v>
      </c>
      <c r="AN17" s="236">
        <v>77.989462365591379</v>
      </c>
      <c r="AO17" s="236">
        <v>73.893333333333345</v>
      </c>
      <c r="AP17" s="236">
        <v>68.990925925925936</v>
      </c>
      <c r="AQ17" s="236">
        <v>62.02044802867384</v>
      </c>
      <c r="AR17" s="236">
        <v>49.923148148148144</v>
      </c>
      <c r="AS17" s="168">
        <v>11.944301075268818</v>
      </c>
    </row>
    <row r="18" spans="3:45" x14ac:dyDescent="0.25">
      <c r="C18" s="167">
        <v>9</v>
      </c>
      <c r="D18" s="236">
        <v>35.555268817204293</v>
      </c>
      <c r="E18" s="236">
        <v>44.8792446633826</v>
      </c>
      <c r="F18" s="236">
        <v>6.3462544802867393</v>
      </c>
      <c r="G18" s="236">
        <v>14.683518518518516</v>
      </c>
      <c r="H18" s="236">
        <v>9.1459677419354843</v>
      </c>
      <c r="I18" s="236">
        <v>0</v>
      </c>
      <c r="J18" s="236">
        <v>0</v>
      </c>
      <c r="K18" s="236">
        <v>0</v>
      </c>
      <c r="L18" s="236">
        <v>6.1688888888888895</v>
      </c>
      <c r="M18" s="236">
        <v>0</v>
      </c>
      <c r="N18" s="236">
        <v>1.7907407407407412</v>
      </c>
      <c r="O18" s="168">
        <v>37.370770609319003</v>
      </c>
      <c r="R18" s="167">
        <v>9</v>
      </c>
      <c r="S18" s="237">
        <v>0</v>
      </c>
      <c r="T18" s="237">
        <v>0</v>
      </c>
      <c r="U18" s="237">
        <v>0</v>
      </c>
      <c r="V18" s="237">
        <v>0</v>
      </c>
      <c r="W18" s="237">
        <v>0</v>
      </c>
      <c r="X18" s="237">
        <v>8.083888888888886</v>
      </c>
      <c r="Y18" s="237">
        <v>4.0924193548387118</v>
      </c>
      <c r="Z18" s="237">
        <v>11.871021505376344</v>
      </c>
      <c r="AA18" s="237">
        <v>4.6611111111111088</v>
      </c>
      <c r="AB18" s="237">
        <v>0</v>
      </c>
      <c r="AC18" s="237">
        <v>0</v>
      </c>
      <c r="AD18" s="169">
        <v>0</v>
      </c>
      <c r="AG18" s="167">
        <v>9</v>
      </c>
      <c r="AH18" s="236">
        <v>29.444731182795703</v>
      </c>
      <c r="AI18" s="236">
        <v>20.12075533661741</v>
      </c>
      <c r="AJ18" s="236">
        <v>53.746971326164882</v>
      </c>
      <c r="AK18" s="236">
        <v>54.430185185185181</v>
      </c>
      <c r="AL18" s="236">
        <v>61.82817204301076</v>
      </c>
      <c r="AM18" s="236">
        <v>73.083888888888879</v>
      </c>
      <c r="AN18" s="236">
        <v>69.092419354838725</v>
      </c>
      <c r="AO18" s="236">
        <v>76.871021505376362</v>
      </c>
      <c r="AP18" s="236">
        <v>69.661111111111097</v>
      </c>
      <c r="AQ18" s="236">
        <v>61.058118279569889</v>
      </c>
      <c r="AR18" s="236">
        <v>57.092777777777776</v>
      </c>
      <c r="AS18" s="168">
        <v>21.083351254480288</v>
      </c>
    </row>
    <row r="19" spans="3:45" x14ac:dyDescent="0.25">
      <c r="C19" s="167">
        <v>10</v>
      </c>
      <c r="D19" s="236">
        <v>40.864462365591393</v>
      </c>
      <c r="E19" s="236">
        <v>40.177586206896557</v>
      </c>
      <c r="F19" s="236">
        <v>0.40121863799283164</v>
      </c>
      <c r="G19" s="236">
        <v>8.7196296296296278</v>
      </c>
      <c r="H19" s="236">
        <v>21.201254480286739</v>
      </c>
      <c r="I19" s="236">
        <v>0</v>
      </c>
      <c r="J19" s="236">
        <v>0</v>
      </c>
      <c r="K19" s="236">
        <v>0</v>
      </c>
      <c r="L19" s="236">
        <v>5.2650000000000006</v>
      </c>
      <c r="M19" s="236">
        <v>0</v>
      </c>
      <c r="N19" s="236">
        <v>5.3861111111111137</v>
      </c>
      <c r="O19" s="168">
        <v>27.616182795698922</v>
      </c>
      <c r="R19" s="167">
        <v>10</v>
      </c>
      <c r="S19" s="237">
        <v>0</v>
      </c>
      <c r="T19" s="237">
        <v>0</v>
      </c>
      <c r="U19" s="237">
        <v>0</v>
      </c>
      <c r="V19" s="237">
        <v>0</v>
      </c>
      <c r="W19" s="237">
        <v>0</v>
      </c>
      <c r="X19" s="237">
        <v>8.5329928315412182</v>
      </c>
      <c r="Y19" s="237">
        <v>2.343494623655916</v>
      </c>
      <c r="Z19" s="237">
        <v>7.9304301075268802</v>
      </c>
      <c r="AA19" s="237">
        <v>0</v>
      </c>
      <c r="AB19" s="237">
        <v>1.954874551971326</v>
      </c>
      <c r="AC19" s="237">
        <v>0.46222222222222198</v>
      </c>
      <c r="AD19" s="169">
        <v>0</v>
      </c>
      <c r="AG19" s="167">
        <v>10</v>
      </c>
      <c r="AH19" s="236">
        <v>24.135537634408603</v>
      </c>
      <c r="AI19" s="236">
        <v>24.822413793103443</v>
      </c>
      <c r="AJ19" s="236">
        <v>58.653745519713269</v>
      </c>
      <c r="AK19" s="236">
        <v>50.316481481481468</v>
      </c>
      <c r="AL19" s="236">
        <v>55.854032258064514</v>
      </c>
      <c r="AM19" s="236">
        <v>73.532992831541222</v>
      </c>
      <c r="AN19" s="236">
        <v>67.343494623655928</v>
      </c>
      <c r="AO19" s="236">
        <v>72.930430107526888</v>
      </c>
      <c r="AP19" s="236">
        <v>58.831111111111113</v>
      </c>
      <c r="AQ19" s="236">
        <v>66.954874551971315</v>
      </c>
      <c r="AR19" s="236">
        <v>63.671481481481479</v>
      </c>
      <c r="AS19" s="168">
        <v>27.629229390681008</v>
      </c>
    </row>
    <row r="20" spans="3:45" x14ac:dyDescent="0.25">
      <c r="C20" s="167">
        <v>11</v>
      </c>
      <c r="D20" s="236">
        <v>37.535376344086018</v>
      </c>
      <c r="E20" s="236">
        <v>37.866009852216749</v>
      </c>
      <c r="F20" s="236">
        <v>13.46325608701026</v>
      </c>
      <c r="G20" s="236">
        <v>17.985507765830349</v>
      </c>
      <c r="H20" s="236">
        <v>12.2791935483871</v>
      </c>
      <c r="I20" s="236">
        <v>0</v>
      </c>
      <c r="J20" s="236">
        <v>0</v>
      </c>
      <c r="K20" s="236">
        <v>0</v>
      </c>
      <c r="L20" s="236">
        <v>0</v>
      </c>
      <c r="M20" s="236">
        <v>0</v>
      </c>
      <c r="N20" s="236">
        <v>10.467222222222222</v>
      </c>
      <c r="O20" s="168">
        <v>26.567401433691753</v>
      </c>
      <c r="R20" s="167">
        <v>11</v>
      </c>
      <c r="S20" s="237">
        <v>0</v>
      </c>
      <c r="T20" s="237">
        <v>0</v>
      </c>
      <c r="U20" s="237">
        <v>1.5728494623655911</v>
      </c>
      <c r="V20" s="237">
        <v>0</v>
      </c>
      <c r="W20" s="237">
        <v>0</v>
      </c>
      <c r="X20" s="237">
        <v>11.940555555555555</v>
      </c>
      <c r="Y20" s="237">
        <v>13.487096774193549</v>
      </c>
      <c r="Z20" s="237">
        <v>18.607311827956991</v>
      </c>
      <c r="AA20" s="237">
        <v>0</v>
      </c>
      <c r="AB20" s="237">
        <v>4.4073118279569883</v>
      </c>
      <c r="AC20" s="237">
        <v>0</v>
      </c>
      <c r="AD20" s="169">
        <v>0</v>
      </c>
      <c r="AG20" s="167">
        <v>11</v>
      </c>
      <c r="AH20" s="236">
        <v>27.464623655913975</v>
      </c>
      <c r="AI20" s="236">
        <v>27.133990147783248</v>
      </c>
      <c r="AJ20" s="236">
        <v>66.171630824372784</v>
      </c>
      <c r="AK20" s="236">
        <v>56.280370370370377</v>
      </c>
      <c r="AL20" s="236">
        <v>43.798745519713258</v>
      </c>
      <c r="AM20" s="236">
        <v>76.940555555555562</v>
      </c>
      <c r="AN20" s="236">
        <v>78.48709677419356</v>
      </c>
      <c r="AO20" s="236">
        <v>83.607311827956963</v>
      </c>
      <c r="AP20" s="236">
        <v>59.734999999999992</v>
      </c>
      <c r="AQ20" s="236">
        <v>69.407311827957002</v>
      </c>
      <c r="AR20" s="236">
        <v>59.613888888888887</v>
      </c>
      <c r="AS20" s="168">
        <v>37.383817204301081</v>
      </c>
    </row>
    <row r="21" spans="3:45" x14ac:dyDescent="0.25">
      <c r="C21" s="167">
        <v>12</v>
      </c>
      <c r="D21" s="236">
        <v>23.563172043010745</v>
      </c>
      <c r="E21" s="236">
        <v>42.894445812807881</v>
      </c>
      <c r="F21" s="236">
        <v>24.763602150537633</v>
      </c>
      <c r="G21" s="236">
        <v>9.6188888888888879</v>
      </c>
      <c r="H21" s="236">
        <v>11.01689964157706</v>
      </c>
      <c r="I21" s="236">
        <v>0</v>
      </c>
      <c r="J21" s="236">
        <v>1.9386200716845867</v>
      </c>
      <c r="K21" s="236">
        <v>0</v>
      </c>
      <c r="L21" s="236">
        <v>0</v>
      </c>
      <c r="M21" s="236">
        <v>20.623530465949823</v>
      </c>
      <c r="N21" s="236">
        <v>21.27277777777778</v>
      </c>
      <c r="O21" s="168">
        <v>35.81541218637993</v>
      </c>
      <c r="R21" s="167">
        <v>12</v>
      </c>
      <c r="S21" s="237">
        <v>0</v>
      </c>
      <c r="T21" s="237">
        <v>0</v>
      </c>
      <c r="U21" s="237">
        <v>0</v>
      </c>
      <c r="V21" s="237">
        <v>0</v>
      </c>
      <c r="W21" s="237">
        <v>0</v>
      </c>
      <c r="X21" s="237">
        <v>12.797222222222221</v>
      </c>
      <c r="Y21" s="237">
        <v>6.023924731182797</v>
      </c>
      <c r="Z21" s="237">
        <v>8.4553225806451611</v>
      </c>
      <c r="AA21" s="237">
        <v>1.7798148148148163</v>
      </c>
      <c r="AB21" s="237">
        <v>0.50317204301075269</v>
      </c>
      <c r="AC21" s="237">
        <v>0</v>
      </c>
      <c r="AD21" s="169">
        <v>0</v>
      </c>
      <c r="AG21" s="167">
        <v>12</v>
      </c>
      <c r="AH21" s="236">
        <v>41.436827956989255</v>
      </c>
      <c r="AI21" s="236">
        <v>22.105554187192112</v>
      </c>
      <c r="AJ21" s="236">
        <v>51.536743912989749</v>
      </c>
      <c r="AK21" s="236">
        <v>47.014492234169644</v>
      </c>
      <c r="AL21" s="236">
        <v>52.720806451612916</v>
      </c>
      <c r="AM21" s="236">
        <v>77.797222222222231</v>
      </c>
      <c r="AN21" s="236">
        <v>71.023924731182817</v>
      </c>
      <c r="AO21" s="236">
        <v>73.455322580645159</v>
      </c>
      <c r="AP21" s="236">
        <v>66.779814814814827</v>
      </c>
      <c r="AQ21" s="236">
        <v>65.503172043010736</v>
      </c>
      <c r="AR21" s="236">
        <v>54.532777777777788</v>
      </c>
      <c r="AS21" s="168">
        <v>38.432598566308243</v>
      </c>
    </row>
    <row r="22" spans="3:45" x14ac:dyDescent="0.25">
      <c r="C22" s="167">
        <v>13</v>
      </c>
      <c r="D22" s="236">
        <v>21.201881720430098</v>
      </c>
      <c r="E22" s="236">
        <v>50.76514778325123</v>
      </c>
      <c r="F22" s="236">
        <v>31.421935483870971</v>
      </c>
      <c r="G22" s="236">
        <v>17.138888888888893</v>
      </c>
      <c r="H22" s="236">
        <v>13.707939068100355</v>
      </c>
      <c r="I22" s="236">
        <v>0</v>
      </c>
      <c r="J22" s="236">
        <v>0</v>
      </c>
      <c r="K22" s="236">
        <v>0</v>
      </c>
      <c r="L22" s="236">
        <v>0</v>
      </c>
      <c r="M22" s="236">
        <v>6.0353942652329762</v>
      </c>
      <c r="N22" s="236">
        <v>38.468148148148153</v>
      </c>
      <c r="O22" s="168">
        <v>30.966792114695341</v>
      </c>
      <c r="R22" s="167">
        <v>13</v>
      </c>
      <c r="S22" s="237">
        <v>0</v>
      </c>
      <c r="T22" s="237">
        <v>0</v>
      </c>
      <c r="U22" s="237">
        <v>0</v>
      </c>
      <c r="V22" s="237">
        <v>0</v>
      </c>
      <c r="W22" s="237">
        <v>0</v>
      </c>
      <c r="X22" s="237">
        <v>14.887222222222222</v>
      </c>
      <c r="Y22" s="237">
        <v>3.9247311827959189E-3</v>
      </c>
      <c r="Z22" s="237">
        <v>21.357849462365593</v>
      </c>
      <c r="AA22" s="237">
        <v>11.782407407407412</v>
      </c>
      <c r="AB22" s="237">
        <v>0</v>
      </c>
      <c r="AC22" s="237">
        <v>0</v>
      </c>
      <c r="AD22" s="169">
        <v>0</v>
      </c>
      <c r="AG22" s="167">
        <v>13</v>
      </c>
      <c r="AH22" s="236">
        <v>43.798118279569891</v>
      </c>
      <c r="AI22" s="236">
        <v>14.234852216748772</v>
      </c>
      <c r="AJ22" s="236">
        <v>40.236397849462364</v>
      </c>
      <c r="AK22" s="236">
        <v>55.381111111111117</v>
      </c>
      <c r="AL22" s="236">
        <v>53.983100358422931</v>
      </c>
      <c r="AM22" s="236">
        <v>79.887222222222206</v>
      </c>
      <c r="AN22" s="236">
        <v>63.06530465949821</v>
      </c>
      <c r="AO22" s="236">
        <v>86.357849462365564</v>
      </c>
      <c r="AP22" s="236">
        <v>76.782407407407419</v>
      </c>
      <c r="AQ22" s="236">
        <v>44.376469534050187</v>
      </c>
      <c r="AR22" s="236">
        <v>43.727222222222231</v>
      </c>
      <c r="AS22" s="168">
        <v>29.184587813620073</v>
      </c>
    </row>
    <row r="23" spans="3:45" x14ac:dyDescent="0.25">
      <c r="C23" s="167">
        <v>14</v>
      </c>
      <c r="D23" s="236">
        <v>15.503064516129026</v>
      </c>
      <c r="E23" s="236">
        <v>48.819934318555013</v>
      </c>
      <c r="F23" s="236">
        <v>20.845430107526884</v>
      </c>
      <c r="G23" s="236">
        <v>16.281535244922338</v>
      </c>
      <c r="H23" s="236">
        <v>7.4299999999999979</v>
      </c>
      <c r="I23" s="236">
        <v>0</v>
      </c>
      <c r="J23" s="236">
        <v>0</v>
      </c>
      <c r="K23" s="236">
        <v>0</v>
      </c>
      <c r="L23" s="236">
        <v>0</v>
      </c>
      <c r="M23" s="236">
        <v>5.0546057347670255</v>
      </c>
      <c r="N23" s="236">
        <v>30.960740740740736</v>
      </c>
      <c r="O23" s="168">
        <v>32.824336917562725</v>
      </c>
      <c r="R23" s="167">
        <v>14</v>
      </c>
      <c r="S23" s="237">
        <v>0</v>
      </c>
      <c r="T23" s="237">
        <v>0</v>
      </c>
      <c r="U23" s="237">
        <v>0</v>
      </c>
      <c r="V23" s="237">
        <v>0</v>
      </c>
      <c r="W23" s="237">
        <v>0</v>
      </c>
      <c r="X23" s="237">
        <v>4.3755555555555548</v>
      </c>
      <c r="Y23" s="237">
        <v>1.0226523297491046</v>
      </c>
      <c r="Z23" s="237">
        <v>13.554139784946241</v>
      </c>
      <c r="AA23" s="237">
        <v>13.879259259259262</v>
      </c>
      <c r="AB23" s="237">
        <v>0</v>
      </c>
      <c r="AC23" s="237">
        <v>0</v>
      </c>
      <c r="AD23" s="169">
        <v>0</v>
      </c>
      <c r="AG23" s="167">
        <v>14</v>
      </c>
      <c r="AH23" s="236">
        <v>49.496935483870963</v>
      </c>
      <c r="AI23" s="236">
        <v>16.180065681444997</v>
      </c>
      <c r="AJ23" s="236">
        <v>33.578064516129032</v>
      </c>
      <c r="AK23" s="236">
        <v>47.861111111111121</v>
      </c>
      <c r="AL23" s="236">
        <v>51.292060931899641</v>
      </c>
      <c r="AM23" s="236">
        <v>69.37555555555555</v>
      </c>
      <c r="AN23" s="236">
        <v>66.022652329749121</v>
      </c>
      <c r="AO23" s="236">
        <v>78.554139784946216</v>
      </c>
      <c r="AP23" s="236">
        <v>78.879259259259285</v>
      </c>
      <c r="AQ23" s="236">
        <v>58.964605734767026</v>
      </c>
      <c r="AR23" s="236">
        <v>26.531851851851851</v>
      </c>
      <c r="AS23" s="168">
        <v>34.033207885304662</v>
      </c>
    </row>
    <row r="24" spans="3:45" x14ac:dyDescent="0.25">
      <c r="C24" s="167">
        <v>15</v>
      </c>
      <c r="D24" s="236">
        <v>28.297043010752681</v>
      </c>
      <c r="E24" s="236">
        <v>57.00799671592776</v>
      </c>
      <c r="F24" s="236">
        <v>25.620566679026073</v>
      </c>
      <c r="G24" s="236">
        <v>21.317777777777781</v>
      </c>
      <c r="H24" s="236">
        <v>1.7857347670250883</v>
      </c>
      <c r="I24" s="236">
        <v>0</v>
      </c>
      <c r="J24" s="236">
        <v>0</v>
      </c>
      <c r="K24" s="236">
        <v>0</v>
      </c>
      <c r="L24" s="236">
        <v>1.3109259259259254</v>
      </c>
      <c r="M24" s="236">
        <v>8.9029928315412192</v>
      </c>
      <c r="N24" s="236">
        <v>25.420370370370367</v>
      </c>
      <c r="O24" s="168">
        <v>23.029551971326168</v>
      </c>
      <c r="R24" s="167">
        <v>15</v>
      </c>
      <c r="S24" s="237">
        <v>0</v>
      </c>
      <c r="T24" s="237">
        <v>0</v>
      </c>
      <c r="U24" s="237">
        <v>0</v>
      </c>
      <c r="V24" s="237">
        <v>0</v>
      </c>
      <c r="W24" s="237">
        <v>0</v>
      </c>
      <c r="X24" s="237">
        <v>9.0566666666666649</v>
      </c>
      <c r="Y24" s="237">
        <v>8.4220430107526916</v>
      </c>
      <c r="Z24" s="237">
        <v>7.0036021505376329</v>
      </c>
      <c r="AA24" s="237">
        <v>7.9472222222222202</v>
      </c>
      <c r="AB24" s="237">
        <v>0</v>
      </c>
      <c r="AC24" s="237">
        <v>0</v>
      </c>
      <c r="AD24" s="169">
        <v>0</v>
      </c>
      <c r="AG24" s="167">
        <v>15</v>
      </c>
      <c r="AH24" s="236">
        <v>36.702956989247319</v>
      </c>
      <c r="AI24" s="236">
        <v>7.9920032840722479</v>
      </c>
      <c r="AJ24" s="236">
        <v>44.15456989247312</v>
      </c>
      <c r="AK24" s="236">
        <v>48.718464755077655</v>
      </c>
      <c r="AL24" s="236">
        <v>57.570000000000007</v>
      </c>
      <c r="AM24" s="236">
        <v>74.056666666666672</v>
      </c>
      <c r="AN24" s="236">
        <v>73.422043010752688</v>
      </c>
      <c r="AO24" s="236">
        <v>72.00360215053766</v>
      </c>
      <c r="AP24" s="236">
        <v>72.947222222222237</v>
      </c>
      <c r="AQ24" s="236">
        <v>59.945394265232977</v>
      </c>
      <c r="AR24" s="236">
        <v>34.039259259259261</v>
      </c>
      <c r="AS24" s="168">
        <v>32.175663082437275</v>
      </c>
    </row>
    <row r="25" spans="3:45" x14ac:dyDescent="0.25">
      <c r="C25" s="167">
        <v>16</v>
      </c>
      <c r="D25" s="236">
        <v>43.232365591397851</v>
      </c>
      <c r="E25" s="236">
        <v>63.242389162561587</v>
      </c>
      <c r="F25" s="236">
        <v>29.412365591397851</v>
      </c>
      <c r="G25" s="236">
        <v>20.053518518518512</v>
      </c>
      <c r="H25" s="236">
        <v>5.264462365591398</v>
      </c>
      <c r="I25" s="236">
        <v>0</v>
      </c>
      <c r="J25" s="236">
        <v>0</v>
      </c>
      <c r="K25" s="236">
        <v>0</v>
      </c>
      <c r="L25" s="236">
        <v>4.532222222222221</v>
      </c>
      <c r="M25" s="236">
        <v>18.662240143369175</v>
      </c>
      <c r="N25" s="236">
        <v>13.913333333333332</v>
      </c>
      <c r="O25" s="168">
        <v>20.715035842293908</v>
      </c>
      <c r="R25" s="167">
        <v>16</v>
      </c>
      <c r="S25" s="237">
        <v>0</v>
      </c>
      <c r="T25" s="237">
        <v>0</v>
      </c>
      <c r="U25" s="237">
        <v>0</v>
      </c>
      <c r="V25" s="237">
        <v>0</v>
      </c>
      <c r="W25" s="237">
        <v>0</v>
      </c>
      <c r="X25" s="237">
        <v>10.745555555555553</v>
      </c>
      <c r="Y25" s="237">
        <v>16.99795698924731</v>
      </c>
      <c r="Z25" s="237">
        <v>3.2190322580645181</v>
      </c>
      <c r="AA25" s="237">
        <v>0</v>
      </c>
      <c r="AB25" s="237">
        <v>0</v>
      </c>
      <c r="AC25" s="237">
        <v>0</v>
      </c>
      <c r="AD25" s="169">
        <v>0</v>
      </c>
      <c r="AG25" s="167">
        <v>16</v>
      </c>
      <c r="AH25" s="236">
        <v>21.767634408602149</v>
      </c>
      <c r="AI25" s="236">
        <v>1.7576108374384234</v>
      </c>
      <c r="AJ25" s="236">
        <v>39.379433320973924</v>
      </c>
      <c r="AK25" s="236">
        <v>43.682222222222222</v>
      </c>
      <c r="AL25" s="236">
        <v>63.21426523297491</v>
      </c>
      <c r="AM25" s="236">
        <v>75.745555555555555</v>
      </c>
      <c r="AN25" s="236">
        <v>81.997956989247314</v>
      </c>
      <c r="AO25" s="236">
        <v>68.219032258064559</v>
      </c>
      <c r="AP25" s="236">
        <v>63.689074074074064</v>
      </c>
      <c r="AQ25" s="236">
        <v>56.097007168458781</v>
      </c>
      <c r="AR25" s="236">
        <v>39.579629629629636</v>
      </c>
      <c r="AS25" s="168">
        <v>41.970448028673836</v>
      </c>
    </row>
    <row r="26" spans="3:45" x14ac:dyDescent="0.25">
      <c r="C26" s="167">
        <v>17</v>
      </c>
      <c r="D26" s="236">
        <v>39.602455197132606</v>
      </c>
      <c r="E26" s="236">
        <v>53.574663382594416</v>
      </c>
      <c r="F26" s="236">
        <v>32.487580645161287</v>
      </c>
      <c r="G26" s="236">
        <v>19.188333333333329</v>
      </c>
      <c r="H26" s="236">
        <v>6.065878136200717</v>
      </c>
      <c r="I26" s="236">
        <v>0</v>
      </c>
      <c r="J26" s="236">
        <v>0</v>
      </c>
      <c r="K26" s="236">
        <v>0</v>
      </c>
      <c r="L26" s="236">
        <v>0</v>
      </c>
      <c r="M26" s="236">
        <v>15.821451612903227</v>
      </c>
      <c r="N26" s="236">
        <v>12.532777777777778</v>
      </c>
      <c r="O26" s="168">
        <v>38.280358422939067</v>
      </c>
      <c r="R26" s="167">
        <v>17</v>
      </c>
      <c r="S26" s="237">
        <v>0</v>
      </c>
      <c r="T26" s="237">
        <v>0</v>
      </c>
      <c r="U26" s="237">
        <v>0</v>
      </c>
      <c r="V26" s="237">
        <v>0</v>
      </c>
      <c r="W26" s="237">
        <v>0</v>
      </c>
      <c r="X26" s="237">
        <v>9.6638888888888896</v>
      </c>
      <c r="Y26" s="237">
        <v>3.2321684587813619</v>
      </c>
      <c r="Z26" s="237">
        <v>4.0385483870967755</v>
      </c>
      <c r="AA26" s="237">
        <v>0</v>
      </c>
      <c r="AB26" s="237">
        <v>0</v>
      </c>
      <c r="AC26" s="237">
        <v>0</v>
      </c>
      <c r="AD26" s="169">
        <v>0</v>
      </c>
      <c r="AG26" s="167">
        <v>17</v>
      </c>
      <c r="AH26" s="236">
        <v>25.397544802867387</v>
      </c>
      <c r="AI26" s="236">
        <v>11.425336617405582</v>
      </c>
      <c r="AJ26" s="236">
        <v>35.587634408602149</v>
      </c>
      <c r="AK26" s="236">
        <v>44.946481481481484</v>
      </c>
      <c r="AL26" s="236">
        <v>59.735537634408608</v>
      </c>
      <c r="AM26" s="236">
        <v>74.663888888888906</v>
      </c>
      <c r="AN26" s="236">
        <v>68.232168458781373</v>
      </c>
      <c r="AO26" s="236">
        <v>69.038548387096782</v>
      </c>
      <c r="AP26" s="236">
        <v>60.467777777777776</v>
      </c>
      <c r="AQ26" s="236">
        <v>46.337759856630825</v>
      </c>
      <c r="AR26" s="236">
        <v>51.086666666666673</v>
      </c>
      <c r="AS26" s="168">
        <v>44.284964157706092</v>
      </c>
    </row>
    <row r="27" spans="3:45" x14ac:dyDescent="0.25">
      <c r="C27" s="167">
        <v>18</v>
      </c>
      <c r="D27" s="236">
        <v>32.992311827956982</v>
      </c>
      <c r="E27" s="236">
        <v>41.50905172413794</v>
      </c>
      <c r="F27" s="236">
        <v>40.113602150537631</v>
      </c>
      <c r="G27" s="236">
        <v>13.166111111111112</v>
      </c>
      <c r="H27" s="236">
        <v>0.92596774193548137</v>
      </c>
      <c r="I27" s="236">
        <v>0</v>
      </c>
      <c r="J27" s="236">
        <v>0</v>
      </c>
      <c r="K27" s="236">
        <v>0</v>
      </c>
      <c r="L27" s="236">
        <v>0</v>
      </c>
      <c r="M27" s="236">
        <v>13.884193548387097</v>
      </c>
      <c r="N27" s="236">
        <v>26.551111111111105</v>
      </c>
      <c r="O27" s="168">
        <v>41.072741935483876</v>
      </c>
      <c r="R27" s="167">
        <v>18</v>
      </c>
      <c r="S27" s="237">
        <v>0</v>
      </c>
      <c r="T27" s="237">
        <v>0</v>
      </c>
      <c r="U27" s="237">
        <v>0</v>
      </c>
      <c r="V27" s="237">
        <v>0</v>
      </c>
      <c r="W27" s="237">
        <v>0</v>
      </c>
      <c r="X27" s="237">
        <v>13.727222222222222</v>
      </c>
      <c r="Y27" s="237">
        <v>10.122293906810032</v>
      </c>
      <c r="Z27" s="237">
        <v>5.3876881720430108</v>
      </c>
      <c r="AA27" s="237">
        <v>2.3372222222222208</v>
      </c>
      <c r="AB27" s="237">
        <v>0</v>
      </c>
      <c r="AC27" s="237">
        <v>0</v>
      </c>
      <c r="AD27" s="169">
        <v>0</v>
      </c>
      <c r="AG27" s="167">
        <v>18</v>
      </c>
      <c r="AH27" s="236">
        <v>32.007688172043018</v>
      </c>
      <c r="AI27" s="236">
        <v>23.490948275862067</v>
      </c>
      <c r="AJ27" s="236">
        <v>32.512419354838713</v>
      </c>
      <c r="AK27" s="236">
        <v>45.811666666666675</v>
      </c>
      <c r="AL27" s="236">
        <v>58.934121863799305</v>
      </c>
      <c r="AM27" s="236">
        <v>78.727222222222224</v>
      </c>
      <c r="AN27" s="236">
        <v>75.122293906810029</v>
      </c>
      <c r="AO27" s="236">
        <v>70.387688172042999</v>
      </c>
      <c r="AP27" s="236">
        <v>67.337222222222223</v>
      </c>
      <c r="AQ27" s="236">
        <v>49.178548387096768</v>
      </c>
      <c r="AR27" s="236">
        <v>52.467222222222219</v>
      </c>
      <c r="AS27" s="168">
        <v>26.719641577060933</v>
      </c>
    </row>
    <row r="28" spans="3:45" x14ac:dyDescent="0.25">
      <c r="C28" s="167">
        <v>19</v>
      </c>
      <c r="D28" s="236">
        <v>25.43605734767025</v>
      </c>
      <c r="E28" s="236">
        <v>39.049371921182257</v>
      </c>
      <c r="F28" s="236">
        <v>37.790615498702252</v>
      </c>
      <c r="G28" s="236">
        <v>13.768148148148148</v>
      </c>
      <c r="H28" s="236">
        <v>0</v>
      </c>
      <c r="I28" s="236">
        <v>0</v>
      </c>
      <c r="J28" s="236">
        <v>0</v>
      </c>
      <c r="K28" s="236">
        <v>0</v>
      </c>
      <c r="L28" s="236">
        <v>0</v>
      </c>
      <c r="M28" s="236">
        <v>12.091738351254483</v>
      </c>
      <c r="N28" s="236">
        <v>41.107222222222205</v>
      </c>
      <c r="O28" s="168">
        <v>56.413440860215061</v>
      </c>
      <c r="R28" s="167">
        <v>19</v>
      </c>
      <c r="S28" s="237">
        <v>0</v>
      </c>
      <c r="T28" s="237">
        <v>0</v>
      </c>
      <c r="U28" s="237">
        <v>0</v>
      </c>
      <c r="V28" s="237">
        <v>0</v>
      </c>
      <c r="W28" s="237">
        <v>0</v>
      </c>
      <c r="X28" s="237">
        <v>16.048333333333332</v>
      </c>
      <c r="Y28" s="237">
        <v>4.6881720430107521</v>
      </c>
      <c r="Z28" s="237">
        <v>7.4776344086021522</v>
      </c>
      <c r="AA28" s="237">
        <v>10.523333333333333</v>
      </c>
      <c r="AB28" s="237">
        <v>0</v>
      </c>
      <c r="AC28" s="237">
        <v>0</v>
      </c>
      <c r="AD28" s="169">
        <v>0</v>
      </c>
      <c r="AG28" s="167">
        <v>19</v>
      </c>
      <c r="AH28" s="236">
        <v>39.56394265232975</v>
      </c>
      <c r="AI28" s="236">
        <v>25.950628078817729</v>
      </c>
      <c r="AJ28" s="236">
        <v>24.886397849462366</v>
      </c>
      <c r="AK28" s="236">
        <v>51.833888888888893</v>
      </c>
      <c r="AL28" s="236">
        <v>64.074032258064534</v>
      </c>
      <c r="AM28" s="236">
        <v>81.048333333333346</v>
      </c>
      <c r="AN28" s="236">
        <v>69.688172043010752</v>
      </c>
      <c r="AO28" s="236">
        <v>72.477634408602142</v>
      </c>
      <c r="AP28" s="236">
        <v>75.523333333333326</v>
      </c>
      <c r="AQ28" s="236">
        <v>51.115806451612912</v>
      </c>
      <c r="AR28" s="236">
        <v>38.448888888888888</v>
      </c>
      <c r="AS28" s="168">
        <v>23.927258064516138</v>
      </c>
    </row>
    <row r="29" spans="3:45" x14ac:dyDescent="0.25">
      <c r="C29" s="167">
        <v>20</v>
      </c>
      <c r="D29" s="236">
        <v>49.684964157706091</v>
      </c>
      <c r="E29" s="236">
        <v>35.623895730706067</v>
      </c>
      <c r="F29" s="236">
        <v>36.396559139784941</v>
      </c>
      <c r="G29" s="236">
        <v>23.522592592592591</v>
      </c>
      <c r="H29" s="236">
        <v>0</v>
      </c>
      <c r="I29" s="236">
        <v>0</v>
      </c>
      <c r="J29" s="236">
        <v>0</v>
      </c>
      <c r="K29" s="236">
        <v>0</v>
      </c>
      <c r="L29" s="236">
        <v>0</v>
      </c>
      <c r="M29" s="236">
        <v>11.306774193548389</v>
      </c>
      <c r="N29" s="236">
        <v>34.695555555555543</v>
      </c>
      <c r="O29" s="168">
        <v>50.106075268817207</v>
      </c>
      <c r="R29" s="167">
        <v>20</v>
      </c>
      <c r="S29" s="237">
        <v>0</v>
      </c>
      <c r="T29" s="237">
        <v>0</v>
      </c>
      <c r="U29" s="237">
        <v>0</v>
      </c>
      <c r="V29" s="237">
        <v>0</v>
      </c>
      <c r="W29" s="237">
        <v>3.879247311827958</v>
      </c>
      <c r="X29" s="237">
        <v>18.79111111111111</v>
      </c>
      <c r="Y29" s="237">
        <v>6.7373835125448007</v>
      </c>
      <c r="Z29" s="237">
        <v>9.3261827956989229</v>
      </c>
      <c r="AA29" s="237">
        <v>9.3759259259259284</v>
      </c>
      <c r="AB29" s="237">
        <v>0</v>
      </c>
      <c r="AC29" s="237">
        <v>0</v>
      </c>
      <c r="AD29" s="169">
        <v>0</v>
      </c>
      <c r="AG29" s="167">
        <v>20</v>
      </c>
      <c r="AH29" s="236">
        <v>15.315035842293904</v>
      </c>
      <c r="AI29" s="236">
        <v>29.376104269293929</v>
      </c>
      <c r="AJ29" s="236">
        <v>27.209384501297741</v>
      </c>
      <c r="AK29" s="236">
        <v>51.23185185185185</v>
      </c>
      <c r="AL29" s="236">
        <v>68.879247311827967</v>
      </c>
      <c r="AM29" s="236">
        <v>83.791111111111121</v>
      </c>
      <c r="AN29" s="236">
        <v>71.73738351254481</v>
      </c>
      <c r="AO29" s="236">
        <v>74.326182795698941</v>
      </c>
      <c r="AP29" s="236">
        <v>74.375925925925941</v>
      </c>
      <c r="AQ29" s="236">
        <v>52.908261648745523</v>
      </c>
      <c r="AR29" s="236">
        <v>23.892777777777781</v>
      </c>
      <c r="AS29" s="168">
        <v>8.5865591397849457</v>
      </c>
    </row>
    <row r="30" spans="3:45" x14ac:dyDescent="0.25">
      <c r="C30" s="167">
        <v>21</v>
      </c>
      <c r="D30" s="236">
        <v>65.822706093189979</v>
      </c>
      <c r="E30" s="236">
        <v>32.132516420361256</v>
      </c>
      <c r="F30" s="236">
        <v>28.303655913978496</v>
      </c>
      <c r="G30" s="236">
        <v>33.206111111111106</v>
      </c>
      <c r="H30" s="236">
        <v>0</v>
      </c>
      <c r="I30" s="236">
        <v>0</v>
      </c>
      <c r="J30" s="236">
        <v>0</v>
      </c>
      <c r="K30" s="236">
        <v>0</v>
      </c>
      <c r="L30" s="236">
        <v>0</v>
      </c>
      <c r="M30" s="236">
        <v>12.987240143369178</v>
      </c>
      <c r="N30" s="236">
        <v>19.576666666666664</v>
      </c>
      <c r="O30" s="168">
        <v>47.620430107526893</v>
      </c>
      <c r="R30" s="167">
        <v>21</v>
      </c>
      <c r="S30" s="237">
        <v>0</v>
      </c>
      <c r="T30" s="237">
        <v>0</v>
      </c>
      <c r="U30" s="237">
        <v>0</v>
      </c>
      <c r="V30" s="237">
        <v>0</v>
      </c>
      <c r="W30" s="237">
        <v>1.6513440860215065</v>
      </c>
      <c r="X30" s="237">
        <v>11.244444444444444</v>
      </c>
      <c r="Y30" s="237">
        <v>10.597795698924733</v>
      </c>
      <c r="Z30" s="237">
        <v>9.7982795698924736</v>
      </c>
      <c r="AA30" s="237">
        <v>17.877222222222219</v>
      </c>
      <c r="AB30" s="237">
        <v>0</v>
      </c>
      <c r="AC30" s="237">
        <v>0</v>
      </c>
      <c r="AD30" s="169">
        <v>0</v>
      </c>
      <c r="AG30" s="167">
        <v>21</v>
      </c>
      <c r="AH30" s="236">
        <v>-0.82270609318996379</v>
      </c>
      <c r="AI30" s="236">
        <v>32.867483579638744</v>
      </c>
      <c r="AJ30" s="236">
        <v>28.603440860215059</v>
      </c>
      <c r="AK30" s="236">
        <v>41.477407407407412</v>
      </c>
      <c r="AL30" s="236">
        <v>66.65134408602151</v>
      </c>
      <c r="AM30" s="236">
        <v>76.24444444444444</v>
      </c>
      <c r="AN30" s="236">
        <v>75.597795698924742</v>
      </c>
      <c r="AO30" s="236">
        <v>74.798279569892472</v>
      </c>
      <c r="AP30" s="236">
        <v>82.877222222222215</v>
      </c>
      <c r="AQ30" s="236">
        <v>53.693225806451622</v>
      </c>
      <c r="AR30" s="236">
        <v>30.304444444444453</v>
      </c>
      <c r="AS30" s="168">
        <v>14.893924731182796</v>
      </c>
    </row>
    <row r="31" spans="3:45" x14ac:dyDescent="0.25">
      <c r="C31" s="167">
        <v>22</v>
      </c>
      <c r="D31" s="236">
        <v>53.204211469534037</v>
      </c>
      <c r="E31" s="236">
        <v>27.744831691297215</v>
      </c>
      <c r="F31" s="236">
        <v>21.718351254480282</v>
      </c>
      <c r="G31" s="236">
        <v>24.935830346475502</v>
      </c>
      <c r="H31" s="236">
        <v>0</v>
      </c>
      <c r="I31" s="236">
        <v>4.877347670250896</v>
      </c>
      <c r="J31" s="236">
        <v>0</v>
      </c>
      <c r="K31" s="236">
        <v>0</v>
      </c>
      <c r="L31" s="236">
        <v>17.450925925925926</v>
      </c>
      <c r="M31" s="236">
        <v>24.451899641577064</v>
      </c>
      <c r="N31" s="236">
        <v>23.609259259259261</v>
      </c>
      <c r="O31" s="168">
        <v>45.680143369175624</v>
      </c>
      <c r="R31" s="167">
        <v>22</v>
      </c>
      <c r="S31" s="237">
        <v>0</v>
      </c>
      <c r="T31" s="237">
        <v>0</v>
      </c>
      <c r="U31" s="237">
        <v>0</v>
      </c>
      <c r="V31" s="237">
        <v>0</v>
      </c>
      <c r="W31" s="237">
        <v>4.5525268817204312</v>
      </c>
      <c r="X31" s="237">
        <v>10.313888888888894</v>
      </c>
      <c r="Y31" s="237">
        <v>8.962311827956988</v>
      </c>
      <c r="Z31" s="237">
        <v>12.376559139784947</v>
      </c>
      <c r="AA31" s="237">
        <v>3.2344444444444442</v>
      </c>
      <c r="AB31" s="237">
        <v>0</v>
      </c>
      <c r="AC31" s="237">
        <v>0</v>
      </c>
      <c r="AD31" s="169">
        <v>0</v>
      </c>
      <c r="AG31" s="167">
        <v>22</v>
      </c>
      <c r="AH31" s="236">
        <v>11.79578853046595</v>
      </c>
      <c r="AI31" s="236">
        <v>37.255168308702793</v>
      </c>
      <c r="AJ31" s="236">
        <v>36.696344086021512</v>
      </c>
      <c r="AK31" s="236">
        <v>31.793888888888894</v>
      </c>
      <c r="AL31" s="236">
        <v>69.552526881720425</v>
      </c>
      <c r="AM31" s="236">
        <v>75.313888888888911</v>
      </c>
      <c r="AN31" s="236">
        <v>73.962311827957009</v>
      </c>
      <c r="AO31" s="236">
        <v>77.376559139784916</v>
      </c>
      <c r="AP31" s="236">
        <v>68.234444444444449</v>
      </c>
      <c r="AQ31" s="236">
        <v>52.012759856630822</v>
      </c>
      <c r="AR31" s="236">
        <v>45.423333333333332</v>
      </c>
      <c r="AS31" s="168">
        <v>17.379569892473118</v>
      </c>
    </row>
    <row r="32" spans="3:45" x14ac:dyDescent="0.25">
      <c r="C32" s="167">
        <v>23</v>
      </c>
      <c r="D32" s="236">
        <v>29.395394265232973</v>
      </c>
      <c r="E32" s="236">
        <v>22.007783251231526</v>
      </c>
      <c r="F32" s="236">
        <v>9.0216308243727621</v>
      </c>
      <c r="G32" s="236">
        <v>22.445579450418155</v>
      </c>
      <c r="H32" s="236">
        <v>0</v>
      </c>
      <c r="I32" s="236">
        <v>0</v>
      </c>
      <c r="J32" s="236">
        <v>0</v>
      </c>
      <c r="K32" s="236">
        <v>0</v>
      </c>
      <c r="L32" s="236">
        <v>13.436296296296296</v>
      </c>
      <c r="M32" s="236">
        <v>21.906021505376348</v>
      </c>
      <c r="N32" s="236">
        <v>36.311296296296284</v>
      </c>
      <c r="O32" s="168">
        <v>40.174856630824387</v>
      </c>
      <c r="R32" s="167">
        <v>23</v>
      </c>
      <c r="S32" s="237">
        <v>0</v>
      </c>
      <c r="T32" s="237">
        <v>0</v>
      </c>
      <c r="U32" s="237">
        <v>0</v>
      </c>
      <c r="V32" s="237">
        <v>0</v>
      </c>
      <c r="W32" s="237">
        <v>2.3732795698924747</v>
      </c>
      <c r="X32" s="237">
        <v>0</v>
      </c>
      <c r="Y32" s="237">
        <v>11.027688172043014</v>
      </c>
      <c r="Z32" s="237">
        <v>4.7822580645161299</v>
      </c>
      <c r="AA32" s="237">
        <v>0</v>
      </c>
      <c r="AB32" s="237">
        <v>0</v>
      </c>
      <c r="AC32" s="237">
        <v>0</v>
      </c>
      <c r="AD32" s="169">
        <v>0</v>
      </c>
      <c r="AG32" s="167">
        <v>23</v>
      </c>
      <c r="AH32" s="236">
        <v>35.604605734767027</v>
      </c>
      <c r="AI32" s="236">
        <v>42.992216748768485</v>
      </c>
      <c r="AJ32" s="236">
        <v>43.281648745519718</v>
      </c>
      <c r="AK32" s="236">
        <v>40.064169653524495</v>
      </c>
      <c r="AL32" s="236">
        <v>67.373279569892475</v>
      </c>
      <c r="AM32" s="236">
        <v>60.122652329749108</v>
      </c>
      <c r="AN32" s="236">
        <v>76.027688172043</v>
      </c>
      <c r="AO32" s="236">
        <v>69.782258064516128</v>
      </c>
      <c r="AP32" s="236">
        <v>47.549074074074078</v>
      </c>
      <c r="AQ32" s="236">
        <v>40.548100358422936</v>
      </c>
      <c r="AR32" s="236">
        <v>41.390740740740746</v>
      </c>
      <c r="AS32" s="168">
        <v>19.319856630824372</v>
      </c>
    </row>
    <row r="33" spans="2:45" x14ac:dyDescent="0.25">
      <c r="C33" s="167">
        <v>24</v>
      </c>
      <c r="D33" s="236">
        <v>32.111827956989238</v>
      </c>
      <c r="E33" s="236">
        <v>11.245615763546798</v>
      </c>
      <c r="F33" s="236">
        <v>15.104068100358422</v>
      </c>
      <c r="G33" s="236">
        <v>12.333333333333334</v>
      </c>
      <c r="H33" s="236">
        <v>0</v>
      </c>
      <c r="I33" s="236">
        <v>0</v>
      </c>
      <c r="J33" s="236">
        <v>0</v>
      </c>
      <c r="K33" s="236">
        <v>0</v>
      </c>
      <c r="L33" s="236">
        <v>11.309259259259257</v>
      </c>
      <c r="M33" s="236">
        <v>14.861003584229392</v>
      </c>
      <c r="N33" s="236">
        <v>22.064259259259259</v>
      </c>
      <c r="O33" s="168">
        <v>25.634014336917563</v>
      </c>
      <c r="R33" s="167">
        <v>24</v>
      </c>
      <c r="S33" s="237">
        <v>0</v>
      </c>
      <c r="T33" s="237">
        <v>0</v>
      </c>
      <c r="U33" s="237">
        <v>0</v>
      </c>
      <c r="V33" s="237">
        <v>0</v>
      </c>
      <c r="W33" s="237">
        <v>0.86010752688172165</v>
      </c>
      <c r="X33" s="237">
        <v>0.60777777777777542</v>
      </c>
      <c r="Y33" s="237">
        <v>14.711863799283151</v>
      </c>
      <c r="Z33" s="237">
        <v>6.4134946236559127</v>
      </c>
      <c r="AA33" s="237">
        <v>0</v>
      </c>
      <c r="AB33" s="237">
        <v>0</v>
      </c>
      <c r="AC33" s="237">
        <v>0</v>
      </c>
      <c r="AD33" s="169">
        <v>0</v>
      </c>
      <c r="AG33" s="167">
        <v>24</v>
      </c>
      <c r="AH33" s="236">
        <v>32.888172043010762</v>
      </c>
      <c r="AI33" s="236">
        <v>53.754384236453227</v>
      </c>
      <c r="AJ33" s="236">
        <v>55.978369175627236</v>
      </c>
      <c r="AK33" s="236">
        <v>42.554420549581842</v>
      </c>
      <c r="AL33" s="236">
        <v>65.860107526881748</v>
      </c>
      <c r="AM33" s="236">
        <v>65.607777777777798</v>
      </c>
      <c r="AN33" s="236">
        <v>79.711863799283165</v>
      </c>
      <c r="AO33" s="236">
        <v>71.413494623655936</v>
      </c>
      <c r="AP33" s="236">
        <v>51.563703703703709</v>
      </c>
      <c r="AQ33" s="236">
        <v>43.093978494623656</v>
      </c>
      <c r="AR33" s="236">
        <v>28.688703703703712</v>
      </c>
      <c r="AS33" s="168">
        <v>24.825143369175617</v>
      </c>
    </row>
    <row r="34" spans="2:45" x14ac:dyDescent="0.25">
      <c r="B34" s="238"/>
      <c r="C34" s="167">
        <v>25</v>
      </c>
      <c r="D34" s="236">
        <v>36.481272401433678</v>
      </c>
      <c r="E34" s="236">
        <v>24.963612479474556</v>
      </c>
      <c r="F34" s="236">
        <v>26.526612903225807</v>
      </c>
      <c r="G34" s="236">
        <v>11.424444444444445</v>
      </c>
      <c r="H34" s="236">
        <v>0</v>
      </c>
      <c r="I34" s="236">
        <v>0</v>
      </c>
      <c r="J34" s="236">
        <v>0</v>
      </c>
      <c r="K34" s="236">
        <v>0</v>
      </c>
      <c r="L34" s="236">
        <v>9.779814814814813</v>
      </c>
      <c r="M34" s="236">
        <v>10.560179211469537</v>
      </c>
      <c r="N34" s="236">
        <v>22.759814814814813</v>
      </c>
      <c r="O34" s="168">
        <v>12.179946236559145</v>
      </c>
      <c r="R34" s="167">
        <v>25</v>
      </c>
      <c r="S34" s="237">
        <v>0</v>
      </c>
      <c r="T34" s="237">
        <v>0</v>
      </c>
      <c r="U34" s="237">
        <v>0</v>
      </c>
      <c r="V34" s="237">
        <v>0</v>
      </c>
      <c r="W34" s="237">
        <v>7.7444086021505365</v>
      </c>
      <c r="X34" s="237">
        <v>7.7576881720430073</v>
      </c>
      <c r="Y34" s="237">
        <v>18.034874551971328</v>
      </c>
      <c r="Z34" s="237">
        <v>10.777634408602152</v>
      </c>
      <c r="AA34" s="237">
        <v>0</v>
      </c>
      <c r="AB34" s="237">
        <v>0</v>
      </c>
      <c r="AC34" s="237">
        <v>0</v>
      </c>
      <c r="AD34" s="169">
        <v>0</v>
      </c>
      <c r="AG34" s="167">
        <v>25</v>
      </c>
      <c r="AH34" s="236">
        <v>28.518727598566322</v>
      </c>
      <c r="AI34" s="236">
        <v>40.036387520525444</v>
      </c>
      <c r="AJ34" s="236">
        <v>49.895931899641582</v>
      </c>
      <c r="AK34" s="236">
        <v>52.666666666666664</v>
      </c>
      <c r="AL34" s="236">
        <v>72.744408602150529</v>
      </c>
      <c r="AM34" s="236">
        <v>72.757688172043018</v>
      </c>
      <c r="AN34" s="236">
        <v>83.034874551971328</v>
      </c>
      <c r="AO34" s="236">
        <v>75.77763440860214</v>
      </c>
      <c r="AP34" s="236">
        <v>53.690740740740729</v>
      </c>
      <c r="AQ34" s="236">
        <v>50.13899641577062</v>
      </c>
      <c r="AR34" s="236">
        <v>42.935740740740734</v>
      </c>
      <c r="AS34" s="168">
        <v>39.365985663082441</v>
      </c>
    </row>
    <row r="35" spans="2:45" x14ac:dyDescent="0.25">
      <c r="B35" s="238"/>
      <c r="C35" s="167">
        <v>26</v>
      </c>
      <c r="D35" s="236">
        <v>51.393243727598566</v>
      </c>
      <c r="E35" s="236">
        <v>26.327175697865357</v>
      </c>
      <c r="F35" s="236">
        <v>34.914068100358421</v>
      </c>
      <c r="G35" s="236">
        <v>7.5681481481481452</v>
      </c>
      <c r="H35" s="236">
        <v>0</v>
      </c>
      <c r="I35" s="236">
        <v>0</v>
      </c>
      <c r="J35" s="236">
        <v>0</v>
      </c>
      <c r="K35" s="236">
        <v>0</v>
      </c>
      <c r="L35" s="236">
        <v>8.3977777777777796</v>
      </c>
      <c r="M35" s="236">
        <v>30.566308243727597</v>
      </c>
      <c r="N35" s="236">
        <v>47.151666666666671</v>
      </c>
      <c r="O35" s="168">
        <v>34.727007168458776</v>
      </c>
      <c r="R35" s="167">
        <v>26</v>
      </c>
      <c r="S35" s="237">
        <v>0</v>
      </c>
      <c r="T35" s="237">
        <v>0</v>
      </c>
      <c r="U35" s="237">
        <v>0</v>
      </c>
      <c r="V35" s="237">
        <v>0</v>
      </c>
      <c r="W35" s="237">
        <v>9.1882795698924724</v>
      </c>
      <c r="X35" s="237">
        <v>4.9916666666666689</v>
      </c>
      <c r="Y35" s="237">
        <v>20.57034050179211</v>
      </c>
      <c r="Z35" s="237">
        <v>17.319731182795699</v>
      </c>
      <c r="AA35" s="237">
        <v>0</v>
      </c>
      <c r="AB35" s="237">
        <v>0</v>
      </c>
      <c r="AC35" s="237">
        <v>0</v>
      </c>
      <c r="AD35" s="169">
        <v>0</v>
      </c>
      <c r="AG35" s="167">
        <v>26</v>
      </c>
      <c r="AH35" s="236">
        <v>13.606756272401435</v>
      </c>
      <c r="AI35" s="236">
        <v>38.67282430213465</v>
      </c>
      <c r="AJ35" s="236">
        <v>38.473387096774196</v>
      </c>
      <c r="AK35" s="236">
        <v>53.575555555555553</v>
      </c>
      <c r="AL35" s="236">
        <v>74.188279569892472</v>
      </c>
      <c r="AM35" s="236">
        <v>69.99166666666666</v>
      </c>
      <c r="AN35" s="236">
        <v>85.570340501792117</v>
      </c>
      <c r="AO35" s="236">
        <v>82.319731182795692</v>
      </c>
      <c r="AP35" s="236">
        <v>55.220185185185187</v>
      </c>
      <c r="AQ35" s="236">
        <v>54.439820788530476</v>
      </c>
      <c r="AR35" s="236">
        <v>42.24018518518519</v>
      </c>
      <c r="AS35" s="168">
        <v>52.820053763440846</v>
      </c>
    </row>
    <row r="36" spans="2:45" x14ac:dyDescent="0.25">
      <c r="B36" s="238"/>
      <c r="C36" s="167">
        <v>27</v>
      </c>
      <c r="D36" s="236">
        <v>45.240573476702501</v>
      </c>
      <c r="E36" s="236">
        <v>19.816995073891629</v>
      </c>
      <c r="F36" s="236">
        <v>17.770818193054012</v>
      </c>
      <c r="G36" s="236">
        <v>0</v>
      </c>
      <c r="H36" s="236">
        <v>0</v>
      </c>
      <c r="I36" s="236">
        <v>0</v>
      </c>
      <c r="J36" s="236">
        <v>0</v>
      </c>
      <c r="K36" s="236">
        <v>0</v>
      </c>
      <c r="L36" s="236">
        <v>2.153703703703703</v>
      </c>
      <c r="M36" s="236">
        <v>19.630035842293911</v>
      </c>
      <c r="N36" s="236">
        <v>33.244814814814809</v>
      </c>
      <c r="O36" s="168">
        <v>29.45564516129032</v>
      </c>
      <c r="R36" s="167">
        <v>27</v>
      </c>
      <c r="S36" s="237">
        <v>0</v>
      </c>
      <c r="T36" s="237">
        <v>0</v>
      </c>
      <c r="U36" s="237">
        <v>0</v>
      </c>
      <c r="V36" s="237">
        <v>0</v>
      </c>
      <c r="W36" s="237">
        <v>5.7500896057347672</v>
      </c>
      <c r="X36" s="237">
        <v>6.7705555555555561</v>
      </c>
      <c r="Y36" s="237">
        <v>11.963028673835121</v>
      </c>
      <c r="Z36" s="237">
        <v>11.314354838709679</v>
      </c>
      <c r="AA36" s="237">
        <v>0</v>
      </c>
      <c r="AB36" s="237">
        <v>0</v>
      </c>
      <c r="AC36" s="237">
        <v>0</v>
      </c>
      <c r="AD36" s="169">
        <v>0</v>
      </c>
      <c r="AG36" s="167">
        <v>27</v>
      </c>
      <c r="AH36" s="236">
        <v>19.759426523297499</v>
      </c>
      <c r="AI36" s="236">
        <v>45.183004926108374</v>
      </c>
      <c r="AJ36" s="236">
        <v>30.085931899641579</v>
      </c>
      <c r="AK36" s="236">
        <v>57.43185185185186</v>
      </c>
      <c r="AL36" s="236">
        <v>70.750089605734757</v>
      </c>
      <c r="AM36" s="236">
        <v>71.770555555555561</v>
      </c>
      <c r="AN36" s="236">
        <v>76.96302867383514</v>
      </c>
      <c r="AO36" s="236">
        <v>76.31435483870969</v>
      </c>
      <c r="AP36" s="236">
        <v>56.602222222222217</v>
      </c>
      <c r="AQ36" s="236">
        <v>34.433691756272403</v>
      </c>
      <c r="AR36" s="236">
        <v>17.848333333333333</v>
      </c>
      <c r="AS36" s="168">
        <v>30.272992831541213</v>
      </c>
    </row>
    <row r="37" spans="2:45" x14ac:dyDescent="0.25">
      <c r="B37" s="238"/>
      <c r="C37" s="167">
        <v>28</v>
      </c>
      <c r="D37" s="236">
        <v>38.514211469534047</v>
      </c>
      <c r="E37" s="236">
        <v>17.022586206896555</v>
      </c>
      <c r="F37" s="236">
        <v>19.96516129032258</v>
      </c>
      <c r="G37" s="236">
        <v>0</v>
      </c>
      <c r="H37" s="236">
        <v>3.908870967741934</v>
      </c>
      <c r="I37" s="236">
        <v>0</v>
      </c>
      <c r="J37" s="236">
        <v>0</v>
      </c>
      <c r="K37" s="236">
        <v>0</v>
      </c>
      <c r="L37" s="236">
        <v>0</v>
      </c>
      <c r="M37" s="236">
        <v>17.582616487455198</v>
      </c>
      <c r="N37" s="236">
        <v>18.077962962962964</v>
      </c>
      <c r="O37" s="168">
        <v>36.52629032258065</v>
      </c>
      <c r="R37" s="167">
        <v>28</v>
      </c>
      <c r="S37" s="237">
        <v>0</v>
      </c>
      <c r="T37" s="237">
        <v>0</v>
      </c>
      <c r="U37" s="237">
        <v>0</v>
      </c>
      <c r="V37" s="237">
        <v>3.3372222222222225</v>
      </c>
      <c r="W37" s="237">
        <v>12.431182795698923</v>
      </c>
      <c r="X37" s="237">
        <v>1.4715232974910388</v>
      </c>
      <c r="Y37" s="237">
        <v>12.469605734767018</v>
      </c>
      <c r="Z37" s="237">
        <v>16.118602150537637</v>
      </c>
      <c r="AA37" s="237">
        <v>0</v>
      </c>
      <c r="AB37" s="237">
        <v>0</v>
      </c>
      <c r="AC37" s="237">
        <v>0</v>
      </c>
      <c r="AD37" s="169">
        <v>0</v>
      </c>
      <c r="AG37" s="167">
        <v>28</v>
      </c>
      <c r="AH37" s="236">
        <v>26.485788530465946</v>
      </c>
      <c r="AI37" s="236">
        <v>47.977413793103459</v>
      </c>
      <c r="AJ37" s="236">
        <v>47.229181806945995</v>
      </c>
      <c r="AK37" s="236">
        <v>68.337222222222238</v>
      </c>
      <c r="AL37" s="236">
        <v>77.43118279569893</v>
      </c>
      <c r="AM37" s="236">
        <v>66.471523297491032</v>
      </c>
      <c r="AN37" s="236">
        <v>77.469605734767029</v>
      </c>
      <c r="AO37" s="236">
        <v>81.118602150537626</v>
      </c>
      <c r="AP37" s="236">
        <v>62.846296296296288</v>
      </c>
      <c r="AQ37" s="236">
        <v>45.369964157706086</v>
      </c>
      <c r="AR37" s="236">
        <v>31.755185185185194</v>
      </c>
      <c r="AS37" s="168">
        <v>35.544354838709673</v>
      </c>
    </row>
    <row r="38" spans="2:45" x14ac:dyDescent="0.25">
      <c r="B38" s="238"/>
      <c r="C38" s="167">
        <v>29</v>
      </c>
      <c r="D38" s="236">
        <v>44.340537634408598</v>
      </c>
      <c r="E38" s="236">
        <v>0</v>
      </c>
      <c r="F38" s="236">
        <v>22.574892473118279</v>
      </c>
      <c r="G38" s="236">
        <v>2.7270370370370371</v>
      </c>
      <c r="H38" s="236">
        <v>17.361827956989249</v>
      </c>
      <c r="I38" s="236">
        <v>0</v>
      </c>
      <c r="J38" s="236">
        <v>0</v>
      </c>
      <c r="K38" s="236">
        <v>0</v>
      </c>
      <c r="L38" s="236">
        <v>0</v>
      </c>
      <c r="M38" s="236">
        <v>23.15010752688173</v>
      </c>
      <c r="N38" s="236">
        <v>27.719629629629626</v>
      </c>
      <c r="O38" s="168">
        <v>39.343028673835128</v>
      </c>
      <c r="R38" s="167">
        <v>29</v>
      </c>
      <c r="S38" s="237">
        <v>0</v>
      </c>
      <c r="T38" s="237" t="s">
        <v>256</v>
      </c>
      <c r="U38" s="237">
        <v>0</v>
      </c>
      <c r="V38" s="237">
        <v>6.7794444444444464</v>
      </c>
      <c r="W38" s="237">
        <v>0</v>
      </c>
      <c r="X38" s="237">
        <v>3.6727777777777808</v>
      </c>
      <c r="Y38" s="237">
        <v>15.404802867383506</v>
      </c>
      <c r="Z38" s="237">
        <v>14.331451612903228</v>
      </c>
      <c r="AA38" s="237">
        <v>5.4561111111111096</v>
      </c>
      <c r="AB38" s="237">
        <v>0</v>
      </c>
      <c r="AC38" s="237">
        <v>0</v>
      </c>
      <c r="AD38" s="169">
        <v>0</v>
      </c>
      <c r="AG38" s="167">
        <v>29</v>
      </c>
      <c r="AH38" s="236">
        <v>20.659462365591391</v>
      </c>
      <c r="AI38" s="236" t="s">
        <v>256</v>
      </c>
      <c r="AJ38" s="236">
        <v>45.034838709677423</v>
      </c>
      <c r="AK38" s="236">
        <v>71.779444444444437</v>
      </c>
      <c r="AL38" s="236">
        <v>61.091129032258088</v>
      </c>
      <c r="AM38" s="236">
        <v>68.672777777777782</v>
      </c>
      <c r="AN38" s="236">
        <v>80.404802867383523</v>
      </c>
      <c r="AO38" s="236">
        <v>79.331451612903223</v>
      </c>
      <c r="AP38" s="236">
        <v>70.456111111111113</v>
      </c>
      <c r="AQ38" s="236">
        <v>47.417383512544802</v>
      </c>
      <c r="AR38" s="236">
        <v>46.922037037037029</v>
      </c>
      <c r="AS38" s="168">
        <v>28.473709677419347</v>
      </c>
    </row>
    <row r="39" spans="2:45" x14ac:dyDescent="0.25">
      <c r="B39" s="238"/>
      <c r="C39" s="167">
        <v>30</v>
      </c>
      <c r="D39" s="236">
        <v>27.088584229390676</v>
      </c>
      <c r="E39" s="239"/>
      <c r="F39" s="236">
        <v>3.2097311827956996</v>
      </c>
      <c r="G39" s="236">
        <v>5.4016666666666673</v>
      </c>
      <c r="H39" s="236">
        <v>6.7132795698924737</v>
      </c>
      <c r="I39" s="236">
        <v>0</v>
      </c>
      <c r="J39" s="236">
        <v>0</v>
      </c>
      <c r="K39" s="236">
        <v>0</v>
      </c>
      <c r="L39" s="236">
        <v>0.40222222222222398</v>
      </c>
      <c r="M39" s="236">
        <v>26.103745519713264</v>
      </c>
      <c r="N39" s="236">
        <v>16.063148148148148</v>
      </c>
      <c r="O39" s="168">
        <v>64.141129032258078</v>
      </c>
      <c r="R39" s="167">
        <v>30</v>
      </c>
      <c r="S39" s="237">
        <v>0</v>
      </c>
      <c r="T39" s="240"/>
      <c r="U39" s="237">
        <v>0</v>
      </c>
      <c r="V39" s="237">
        <v>0</v>
      </c>
      <c r="W39" s="237">
        <v>0</v>
      </c>
      <c r="X39" s="237">
        <v>2.9683333333333342</v>
      </c>
      <c r="Y39" s="237">
        <v>19.434283154121864</v>
      </c>
      <c r="Z39" s="237">
        <v>15.158763440860216</v>
      </c>
      <c r="AA39" s="237">
        <v>6.4135185185185177</v>
      </c>
      <c r="AB39" s="237">
        <v>0</v>
      </c>
      <c r="AC39" s="237">
        <v>0</v>
      </c>
      <c r="AD39" s="169">
        <v>0</v>
      </c>
      <c r="AG39" s="167">
        <v>30</v>
      </c>
      <c r="AH39" s="236">
        <v>37.911415770609331</v>
      </c>
      <c r="AI39" s="239"/>
      <c r="AJ39" s="236">
        <v>42.425107526881717</v>
      </c>
      <c r="AK39" s="236">
        <v>62.272962962962957</v>
      </c>
      <c r="AL39" s="236">
        <v>47.638172043010755</v>
      </c>
      <c r="AM39" s="236">
        <v>67.968333333333348</v>
      </c>
      <c r="AN39" s="236">
        <v>84.434283154121871</v>
      </c>
      <c r="AO39" s="236">
        <v>80.158763440860213</v>
      </c>
      <c r="AP39" s="236">
        <v>71.413518518518515</v>
      </c>
      <c r="AQ39" s="236">
        <v>41.849892473118288</v>
      </c>
      <c r="AR39" s="236">
        <v>37.280370370370377</v>
      </c>
      <c r="AS39" s="168">
        <v>25.656971326164872</v>
      </c>
    </row>
    <row r="40" spans="2:45" x14ac:dyDescent="0.25">
      <c r="B40" s="238"/>
      <c r="C40" s="167">
        <v>31</v>
      </c>
      <c r="D40" s="236">
        <v>33.842401433691748</v>
      </c>
      <c r="E40" s="239"/>
      <c r="F40" s="236">
        <v>27.318673835125448</v>
      </c>
      <c r="G40" s="239"/>
      <c r="H40" s="236">
        <v>2.4845698924731172</v>
      </c>
      <c r="I40" s="239"/>
      <c r="J40" s="236">
        <v>0</v>
      </c>
      <c r="K40" s="236">
        <v>0</v>
      </c>
      <c r="L40" s="239"/>
      <c r="M40" s="236">
        <v>16.682347670250898</v>
      </c>
      <c r="N40" s="239"/>
      <c r="O40" s="168">
        <v>42.349301075268826</v>
      </c>
      <c r="R40" s="167">
        <v>31</v>
      </c>
      <c r="S40" s="237">
        <v>0</v>
      </c>
      <c r="T40" s="240"/>
      <c r="U40" s="237">
        <v>0</v>
      </c>
      <c r="V40" s="240"/>
      <c r="W40" s="237">
        <v>0</v>
      </c>
      <c r="X40" s="240"/>
      <c r="Y40" s="237">
        <v>23.042437275985662</v>
      </c>
      <c r="Z40" s="237">
        <v>12.925698924731183</v>
      </c>
      <c r="AA40" s="240"/>
      <c r="AB40" s="237">
        <v>0</v>
      </c>
      <c r="AC40" s="240"/>
      <c r="AD40" s="169">
        <v>0</v>
      </c>
      <c r="AG40" s="167">
        <v>31</v>
      </c>
      <c r="AH40" s="236">
        <v>31.157598566308252</v>
      </c>
      <c r="AI40" s="239"/>
      <c r="AJ40" s="236">
        <v>61.790268817204314</v>
      </c>
      <c r="AK40" s="239"/>
      <c r="AL40" s="236">
        <v>58.286720430107529</v>
      </c>
      <c r="AM40" s="239"/>
      <c r="AN40" s="236">
        <v>88.042437275985648</v>
      </c>
      <c r="AO40" s="236">
        <v>77.925698924731194</v>
      </c>
      <c r="AP40" s="239"/>
      <c r="AQ40" s="236">
        <v>38.896254480286743</v>
      </c>
      <c r="AR40" s="239"/>
      <c r="AS40" s="168">
        <v>0.85887096774193561</v>
      </c>
    </row>
    <row r="41" spans="2:45" ht="15.75" thickBot="1" x14ac:dyDescent="0.3">
      <c r="B41" s="238"/>
      <c r="C41" s="167"/>
      <c r="D41" s="239"/>
      <c r="E41" s="239"/>
      <c r="F41" s="239"/>
      <c r="G41" s="239"/>
      <c r="H41" s="239"/>
      <c r="I41" s="239"/>
      <c r="J41" s="239"/>
      <c r="K41" s="239"/>
      <c r="L41" s="239"/>
      <c r="M41" s="239"/>
      <c r="N41" s="239"/>
      <c r="O41" s="170"/>
      <c r="R41" s="167"/>
      <c r="S41" s="240"/>
      <c r="T41" s="240"/>
      <c r="U41" s="240"/>
      <c r="V41" s="240"/>
      <c r="W41" s="240"/>
      <c r="X41" s="240"/>
      <c r="Y41" s="240"/>
      <c r="Z41" s="240"/>
      <c r="AA41" s="240"/>
      <c r="AB41" s="240"/>
      <c r="AC41" s="240"/>
      <c r="AD41" s="171"/>
      <c r="AG41" s="167"/>
      <c r="AH41" s="239"/>
      <c r="AI41" s="239"/>
      <c r="AJ41" s="239"/>
      <c r="AK41" s="239"/>
      <c r="AL41" s="239"/>
      <c r="AM41" s="239"/>
      <c r="AN41" s="239"/>
      <c r="AO41" s="239"/>
      <c r="AP41" s="239"/>
      <c r="AQ41" s="239"/>
      <c r="AR41" s="239"/>
      <c r="AS41" s="170"/>
    </row>
    <row r="42" spans="2:45" ht="15.75" thickBot="1" x14ac:dyDescent="0.3">
      <c r="B42" s="238"/>
      <c r="C42" s="167" t="s">
        <v>294</v>
      </c>
      <c r="D42" s="236">
        <v>65.822706093189979</v>
      </c>
      <c r="E42" s="236">
        <v>63.242389162561587</v>
      </c>
      <c r="F42" s="236">
        <v>51.628887652947725</v>
      </c>
      <c r="G42" s="236">
        <v>33.206111111111106</v>
      </c>
      <c r="H42" s="236">
        <v>21.201254480286739</v>
      </c>
      <c r="I42" s="236">
        <v>8.9318637992831516</v>
      </c>
      <c r="J42" s="236">
        <v>1.9386200716845867</v>
      </c>
      <c r="K42" s="236">
        <v>4.868709677419349</v>
      </c>
      <c r="L42" s="236">
        <v>17.450925925925926</v>
      </c>
      <c r="M42" s="236">
        <v>30.566308243727597</v>
      </c>
      <c r="N42" s="236">
        <v>47.151666666666671</v>
      </c>
      <c r="O42" s="172">
        <v>64.141129032258078</v>
      </c>
      <c r="R42" s="167" t="s">
        <v>294</v>
      </c>
      <c r="S42" s="237">
        <v>0</v>
      </c>
      <c r="T42" s="237">
        <v>0</v>
      </c>
      <c r="U42" s="237">
        <v>1.5728494623655911</v>
      </c>
      <c r="V42" s="237">
        <v>6.7794444444444464</v>
      </c>
      <c r="W42" s="237">
        <v>12.431182795698923</v>
      </c>
      <c r="X42" s="237">
        <v>18.79111111111111</v>
      </c>
      <c r="Y42" s="173">
        <v>23.042437275985662</v>
      </c>
      <c r="Z42" s="237">
        <v>21.357849462365593</v>
      </c>
      <c r="AA42" s="237">
        <v>17.877222222222219</v>
      </c>
      <c r="AB42" s="237">
        <v>9.6503763440860197</v>
      </c>
      <c r="AC42" s="237">
        <v>0.46222222222222198</v>
      </c>
      <c r="AD42" s="169">
        <v>0</v>
      </c>
      <c r="AG42" s="167" t="s">
        <v>294</v>
      </c>
      <c r="AH42" s="236">
        <v>49.496935483870963</v>
      </c>
      <c r="AI42" s="236">
        <v>53.754384236453227</v>
      </c>
      <c r="AJ42" s="236">
        <v>66.171630824372784</v>
      </c>
      <c r="AK42" s="236">
        <v>71.779444444444437</v>
      </c>
      <c r="AL42" s="236">
        <v>77.43118279569893</v>
      </c>
      <c r="AM42" s="236">
        <v>83.791111111111121</v>
      </c>
      <c r="AN42" s="236">
        <v>88.042437275985648</v>
      </c>
      <c r="AO42" s="236">
        <v>86.357849462365564</v>
      </c>
      <c r="AP42" s="236">
        <v>82.877222222222215</v>
      </c>
      <c r="AQ42" s="236">
        <v>74.650376344086027</v>
      </c>
      <c r="AR42" s="236">
        <v>63.671481481481479</v>
      </c>
      <c r="AS42" s="172">
        <v>52.820053763440846</v>
      </c>
    </row>
    <row r="43" spans="2:45" x14ac:dyDescent="0.25">
      <c r="B43" s="238"/>
      <c r="C43" s="167" t="s">
        <v>295</v>
      </c>
      <c r="D43" s="236">
        <v>15.503064516129026</v>
      </c>
      <c r="E43" s="236">
        <v>11.245615763546798</v>
      </c>
      <c r="F43" s="236">
        <v>0.40121863799283164</v>
      </c>
      <c r="G43" s="236">
        <v>0</v>
      </c>
      <c r="H43" s="236">
        <v>0</v>
      </c>
      <c r="I43" s="236">
        <v>0</v>
      </c>
      <c r="J43" s="236">
        <v>0</v>
      </c>
      <c r="K43" s="236">
        <v>0</v>
      </c>
      <c r="L43" s="236">
        <v>0</v>
      </c>
      <c r="M43" s="236">
        <v>0</v>
      </c>
      <c r="N43" s="236">
        <v>1.7907407407407412</v>
      </c>
      <c r="O43" s="168">
        <v>12.179946236559145</v>
      </c>
      <c r="R43" s="167" t="s">
        <v>295</v>
      </c>
      <c r="S43" s="237">
        <v>0</v>
      </c>
      <c r="T43" s="237">
        <v>0</v>
      </c>
      <c r="U43" s="237">
        <v>0</v>
      </c>
      <c r="V43" s="237">
        <v>0</v>
      </c>
      <c r="W43" s="237">
        <v>0</v>
      </c>
      <c r="X43" s="237">
        <v>0</v>
      </c>
      <c r="Y43" s="237">
        <v>3.9247311827959189E-3</v>
      </c>
      <c r="Z43" s="237">
        <v>0</v>
      </c>
      <c r="AA43" s="237">
        <v>0</v>
      </c>
      <c r="AB43" s="237">
        <v>0</v>
      </c>
      <c r="AC43" s="237">
        <v>0</v>
      </c>
      <c r="AD43" s="169">
        <v>0</v>
      </c>
      <c r="AG43" s="167" t="s">
        <v>295</v>
      </c>
      <c r="AH43" s="236">
        <v>-0.82270609318996379</v>
      </c>
      <c r="AI43" s="236">
        <v>1.7576108374384234</v>
      </c>
      <c r="AJ43" s="236">
        <v>13.371112347052277</v>
      </c>
      <c r="AK43" s="236">
        <v>31.793888888888894</v>
      </c>
      <c r="AL43" s="236">
        <v>43.798745519713258</v>
      </c>
      <c r="AM43" s="236">
        <v>56.06813620071685</v>
      </c>
      <c r="AN43" s="236">
        <v>63.06530465949821</v>
      </c>
      <c r="AO43" s="236">
        <v>60.131290322580682</v>
      </c>
      <c r="AP43" s="236">
        <v>47.549074074074078</v>
      </c>
      <c r="AQ43" s="236">
        <v>34.433691756272403</v>
      </c>
      <c r="AR43" s="236">
        <v>17.848333333333333</v>
      </c>
      <c r="AS43" s="168">
        <v>0.85887096774193561</v>
      </c>
    </row>
    <row r="44" spans="2:45" x14ac:dyDescent="0.25">
      <c r="B44" s="238"/>
      <c r="C44" s="167" t="s">
        <v>215</v>
      </c>
      <c r="D44" s="236">
        <v>1226.5016666666663</v>
      </c>
      <c r="E44" s="236">
        <v>1001.8913218390807</v>
      </c>
      <c r="F44" s="236">
        <v>754.89905450500567</v>
      </c>
      <c r="G44" s="236">
        <v>409.1345101553166</v>
      </c>
      <c r="H44" s="236">
        <v>160.80501792114697</v>
      </c>
      <c r="I44" s="236">
        <v>18.875878136200715</v>
      </c>
      <c r="J44" s="236">
        <v>1.9386200716845867</v>
      </c>
      <c r="K44" s="236">
        <v>6.4418817204300991</v>
      </c>
      <c r="L44" s="236">
        <v>94.205555555555549</v>
      </c>
      <c r="M44" s="236">
        <v>365.20906810035854</v>
      </c>
      <c r="N44" s="236">
        <v>705.14555555555546</v>
      </c>
      <c r="O44" s="168">
        <v>1102.7633333333333</v>
      </c>
      <c r="R44" s="167" t="s">
        <v>215</v>
      </c>
      <c r="S44" s="237">
        <v>0</v>
      </c>
      <c r="T44" s="237">
        <v>0</v>
      </c>
      <c r="U44" s="237">
        <v>1.5728494623655911</v>
      </c>
      <c r="V44" s="237">
        <v>11.169259259259261</v>
      </c>
      <c r="W44" s="237">
        <v>58.260358422939078</v>
      </c>
      <c r="X44" s="237">
        <v>207.54664874551972</v>
      </c>
      <c r="Y44" s="237">
        <v>314.24983870967742</v>
      </c>
      <c r="Z44" s="237">
        <v>285.29482078853044</v>
      </c>
      <c r="AA44" s="237">
        <v>118.32584229390682</v>
      </c>
      <c r="AB44" s="237">
        <v>16.520179211469532</v>
      </c>
      <c r="AC44" s="237">
        <v>0.46222222222222198</v>
      </c>
      <c r="AD44" s="169">
        <v>0</v>
      </c>
      <c r="AG44" s="167" t="s">
        <v>215</v>
      </c>
      <c r="AH44" s="236">
        <v>25.43543010752688</v>
      </c>
      <c r="AI44" s="236" t="e">
        <v>#VALUE!</v>
      </c>
      <c r="AJ44" s="236">
        <v>41.031286535019007</v>
      </c>
      <c r="AK44" s="236">
        <v>51.003924731182799</v>
      </c>
      <c r="AL44" s="236">
        <v>61.598007862180623</v>
      </c>
      <c r="AM44" s="236">
        <v>71.20620669056153</v>
      </c>
      <c r="AN44" s="236">
        <v>75.074555439935281</v>
      </c>
      <c r="AO44" s="236">
        <v>73.99525609897097</v>
      </c>
      <c r="AP44" s="236">
        <v>65.817416965352436</v>
      </c>
      <c r="AQ44" s="236">
        <v>54.277136663198043</v>
      </c>
      <c r="AR44" s="236">
        <v>41.489915571485461</v>
      </c>
      <c r="AS44" s="168">
        <v>30.274929664315714</v>
      </c>
    </row>
    <row r="45" spans="2:45" ht="15.75" thickBot="1" x14ac:dyDescent="0.3">
      <c r="B45" s="238"/>
      <c r="C45" s="174" t="s">
        <v>296</v>
      </c>
      <c r="D45" s="175"/>
      <c r="E45" s="175"/>
      <c r="F45" s="175"/>
      <c r="G45" s="175"/>
      <c r="H45" s="175"/>
      <c r="I45" s="175"/>
      <c r="J45" s="175"/>
      <c r="K45" s="175"/>
      <c r="L45" s="175"/>
      <c r="M45" s="175"/>
      <c r="N45" s="175"/>
      <c r="O45" s="176">
        <v>5847.8114635603342</v>
      </c>
      <c r="R45" s="174" t="s">
        <v>296</v>
      </c>
      <c r="S45" s="177"/>
      <c r="T45" s="177"/>
      <c r="U45" s="177"/>
      <c r="V45" s="177"/>
      <c r="W45" s="177"/>
      <c r="X45" s="177"/>
      <c r="Y45" s="177"/>
      <c r="Z45" s="177"/>
      <c r="AA45" s="177"/>
      <c r="AB45" s="177"/>
      <c r="AC45" s="177"/>
      <c r="AD45" s="178">
        <v>1013.4020191158901</v>
      </c>
      <c r="AG45" s="174" t="s">
        <v>296</v>
      </c>
      <c r="AH45" s="175"/>
      <c r="AI45" s="175"/>
      <c r="AJ45" s="175"/>
      <c r="AK45" s="175"/>
      <c r="AL45" s="175"/>
      <c r="AM45" s="175"/>
      <c r="AN45" s="175"/>
      <c r="AO45" s="175"/>
      <c r="AP45" s="175"/>
      <c r="AQ45" s="175"/>
      <c r="AR45" s="175"/>
      <c r="AS45" s="176" t="e">
        <v>#VALUE!</v>
      </c>
    </row>
    <row r="48" spans="2:45" x14ac:dyDescent="0.25">
      <c r="M48" s="179"/>
      <c r="N48" s="180"/>
    </row>
  </sheetData>
  <mergeCells count="12">
    <mergeCell ref="AH4:AS4"/>
    <mergeCell ref="AH5:AS5"/>
    <mergeCell ref="AH6:AS6"/>
    <mergeCell ref="AH7:AS7"/>
    <mergeCell ref="D4:O4"/>
    <mergeCell ref="D5:O5"/>
    <mergeCell ref="D6:O6"/>
    <mergeCell ref="D7:O7"/>
    <mergeCell ref="S4:AD4"/>
    <mergeCell ref="S5:AD5"/>
    <mergeCell ref="S6:AD6"/>
    <mergeCell ref="S7:AD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Q394"/>
  <sheetViews>
    <sheetView workbookViewId="0">
      <selection activeCell="H379" sqref="H379"/>
    </sheetView>
  </sheetViews>
  <sheetFormatPr defaultColWidth="12.42578125" defaultRowHeight="15" x14ac:dyDescent="0.25"/>
  <sheetData>
    <row r="1" spans="1:6" x14ac:dyDescent="0.25">
      <c r="A1" s="277" t="s">
        <v>442</v>
      </c>
    </row>
    <row r="4" spans="1:6" x14ac:dyDescent="0.25">
      <c r="A4" s="256" t="s">
        <v>377</v>
      </c>
      <c r="B4" s="256"/>
      <c r="C4" s="256"/>
      <c r="D4" s="256"/>
      <c r="E4" s="256"/>
      <c r="F4" s="256"/>
    </row>
    <row r="5" spans="1:6" x14ac:dyDescent="0.25">
      <c r="A5" s="256" t="s">
        <v>399</v>
      </c>
      <c r="B5" s="256"/>
      <c r="C5" s="256"/>
      <c r="D5" s="256"/>
      <c r="E5" s="256"/>
      <c r="F5" s="256"/>
    </row>
    <row r="6" spans="1:6" x14ac:dyDescent="0.25">
      <c r="A6" s="256" t="s">
        <v>400</v>
      </c>
      <c r="B6" s="256"/>
      <c r="C6" s="256"/>
      <c r="D6" s="256"/>
      <c r="E6" s="256"/>
      <c r="F6" s="256"/>
    </row>
    <row r="7" spans="1:6" x14ac:dyDescent="0.25">
      <c r="A7" s="256"/>
      <c r="B7" s="256"/>
      <c r="C7" s="256"/>
      <c r="D7" s="256"/>
      <c r="E7" s="256"/>
      <c r="F7" s="256"/>
    </row>
    <row r="8" spans="1:6" ht="30" x14ac:dyDescent="0.25">
      <c r="A8" s="284" t="s">
        <v>195</v>
      </c>
      <c r="B8" s="284" t="s">
        <v>380</v>
      </c>
      <c r="C8" s="284" t="s">
        <v>381</v>
      </c>
      <c r="D8" s="284" t="s">
        <v>382</v>
      </c>
      <c r="E8" s="284" t="s">
        <v>383</v>
      </c>
      <c r="F8" s="286" t="s">
        <v>450</v>
      </c>
    </row>
    <row r="9" spans="1:6" x14ac:dyDescent="0.25">
      <c r="A9" s="23">
        <v>44197</v>
      </c>
      <c r="B9" s="284">
        <v>48</v>
      </c>
      <c r="C9" s="284">
        <v>33</v>
      </c>
      <c r="D9" s="284">
        <v>40.5</v>
      </c>
      <c r="E9" s="284">
        <v>24</v>
      </c>
      <c r="F9" s="287">
        <f>MAX(65-D9,0)</f>
        <v>24.5</v>
      </c>
    </row>
    <row r="10" spans="1:6" x14ac:dyDescent="0.25">
      <c r="A10" s="23">
        <v>44198</v>
      </c>
      <c r="B10" s="284">
        <v>39</v>
      </c>
      <c r="C10" s="284">
        <v>35</v>
      </c>
      <c r="D10" s="284">
        <v>37</v>
      </c>
      <c r="E10" s="284">
        <v>28</v>
      </c>
      <c r="F10" s="287">
        <f t="shared" ref="F10:F73" si="0">MAX(65-D10,0)</f>
        <v>28</v>
      </c>
    </row>
    <row r="11" spans="1:6" x14ac:dyDescent="0.25">
      <c r="A11" s="23">
        <v>44199</v>
      </c>
      <c r="B11" s="284">
        <v>41</v>
      </c>
      <c r="C11" s="284">
        <v>28</v>
      </c>
      <c r="D11" s="284">
        <v>34.5</v>
      </c>
      <c r="E11" s="284">
        <v>30</v>
      </c>
      <c r="F11" s="287">
        <f t="shared" si="0"/>
        <v>30.5</v>
      </c>
    </row>
    <row r="12" spans="1:6" x14ac:dyDescent="0.25">
      <c r="A12" s="23">
        <v>44200</v>
      </c>
      <c r="B12" s="284">
        <v>49</v>
      </c>
      <c r="C12" s="284">
        <v>27</v>
      </c>
      <c r="D12" s="284">
        <v>38</v>
      </c>
      <c r="E12" s="284">
        <v>27</v>
      </c>
      <c r="F12" s="287">
        <f t="shared" si="0"/>
        <v>27</v>
      </c>
    </row>
    <row r="13" spans="1:6" x14ac:dyDescent="0.25">
      <c r="A13" s="23">
        <v>44201</v>
      </c>
      <c r="B13" s="284">
        <v>51</v>
      </c>
      <c r="C13" s="284">
        <v>28</v>
      </c>
      <c r="D13" s="284">
        <v>39.5</v>
      </c>
      <c r="E13" s="284">
        <v>25</v>
      </c>
      <c r="F13" s="287">
        <f t="shared" si="0"/>
        <v>25.5</v>
      </c>
    </row>
    <row r="14" spans="1:6" x14ac:dyDescent="0.25">
      <c r="A14" s="23">
        <v>44202</v>
      </c>
      <c r="B14" s="284">
        <v>49</v>
      </c>
      <c r="C14" s="284">
        <v>27</v>
      </c>
      <c r="D14" s="284">
        <v>38</v>
      </c>
      <c r="E14" s="284">
        <v>27</v>
      </c>
      <c r="F14" s="287">
        <f t="shared" si="0"/>
        <v>27</v>
      </c>
    </row>
    <row r="15" spans="1:6" x14ac:dyDescent="0.25">
      <c r="A15" s="23">
        <v>44203</v>
      </c>
      <c r="B15" s="284">
        <v>38</v>
      </c>
      <c r="C15" s="284">
        <v>34</v>
      </c>
      <c r="D15" s="284">
        <v>36</v>
      </c>
      <c r="E15" s="284">
        <v>29</v>
      </c>
      <c r="F15" s="287">
        <f t="shared" si="0"/>
        <v>29</v>
      </c>
    </row>
    <row r="16" spans="1:6" x14ac:dyDescent="0.25">
      <c r="A16" s="23">
        <v>44204</v>
      </c>
      <c r="B16" s="284">
        <v>37</v>
      </c>
      <c r="C16" s="284">
        <v>33</v>
      </c>
      <c r="D16" s="284">
        <v>35</v>
      </c>
      <c r="E16" s="284">
        <v>30</v>
      </c>
      <c r="F16" s="287">
        <f t="shared" si="0"/>
        <v>30</v>
      </c>
    </row>
    <row r="17" spans="1:6" x14ac:dyDescent="0.25">
      <c r="A17" s="23">
        <v>44205</v>
      </c>
      <c r="B17" s="284">
        <v>36</v>
      </c>
      <c r="C17" s="284">
        <v>32</v>
      </c>
      <c r="D17" s="284">
        <v>34</v>
      </c>
      <c r="E17" s="284">
        <v>31</v>
      </c>
      <c r="F17" s="287">
        <f t="shared" si="0"/>
        <v>31</v>
      </c>
    </row>
    <row r="18" spans="1:6" x14ac:dyDescent="0.25">
      <c r="A18" s="23">
        <v>44206</v>
      </c>
      <c r="B18" s="284">
        <v>32</v>
      </c>
      <c r="C18" s="284">
        <v>30</v>
      </c>
      <c r="D18" s="284">
        <v>31</v>
      </c>
      <c r="E18" s="284">
        <v>34</v>
      </c>
      <c r="F18" s="287">
        <f t="shared" si="0"/>
        <v>34</v>
      </c>
    </row>
    <row r="19" spans="1:6" x14ac:dyDescent="0.25">
      <c r="A19" s="23">
        <v>44207</v>
      </c>
      <c r="B19" s="284">
        <v>31</v>
      </c>
      <c r="C19" s="284">
        <v>21</v>
      </c>
      <c r="D19" s="284">
        <v>26</v>
      </c>
      <c r="E19" s="284">
        <v>39</v>
      </c>
      <c r="F19" s="287">
        <f t="shared" si="0"/>
        <v>39</v>
      </c>
    </row>
    <row r="20" spans="1:6" x14ac:dyDescent="0.25">
      <c r="A20" s="23">
        <v>44208</v>
      </c>
      <c r="B20" s="284">
        <v>44</v>
      </c>
      <c r="C20" s="284">
        <v>18</v>
      </c>
      <c r="D20" s="284">
        <v>31</v>
      </c>
      <c r="E20" s="284">
        <v>34</v>
      </c>
      <c r="F20" s="287">
        <f t="shared" si="0"/>
        <v>34</v>
      </c>
    </row>
    <row r="21" spans="1:6" x14ac:dyDescent="0.25">
      <c r="A21" s="23">
        <v>44209</v>
      </c>
      <c r="B21" s="284">
        <v>49</v>
      </c>
      <c r="C21" s="284">
        <v>22</v>
      </c>
      <c r="D21" s="284">
        <v>35.5</v>
      </c>
      <c r="E21" s="284">
        <v>29</v>
      </c>
      <c r="F21" s="287">
        <f t="shared" si="0"/>
        <v>29.5</v>
      </c>
    </row>
    <row r="22" spans="1:6" x14ac:dyDescent="0.25">
      <c r="A22" s="23">
        <v>44210</v>
      </c>
      <c r="B22" s="284">
        <v>55</v>
      </c>
      <c r="C22" s="284">
        <v>34</v>
      </c>
      <c r="D22" s="284">
        <v>44.5</v>
      </c>
      <c r="E22" s="284">
        <v>20</v>
      </c>
      <c r="F22" s="287">
        <f t="shared" si="0"/>
        <v>20.5</v>
      </c>
    </row>
    <row r="23" spans="1:6" x14ac:dyDescent="0.25">
      <c r="A23" s="23">
        <v>44211</v>
      </c>
      <c r="B23" s="284">
        <v>42</v>
      </c>
      <c r="C23" s="284">
        <v>32</v>
      </c>
      <c r="D23" s="284">
        <v>37</v>
      </c>
      <c r="E23" s="284">
        <v>28</v>
      </c>
      <c r="F23" s="287">
        <f t="shared" si="0"/>
        <v>28</v>
      </c>
    </row>
    <row r="24" spans="1:6" x14ac:dyDescent="0.25">
      <c r="A24" s="23">
        <v>44212</v>
      </c>
      <c r="B24" s="284">
        <v>44</v>
      </c>
      <c r="C24" s="284">
        <v>30</v>
      </c>
      <c r="D24" s="284">
        <v>37</v>
      </c>
      <c r="E24" s="284">
        <v>28</v>
      </c>
      <c r="F24" s="287">
        <f t="shared" si="0"/>
        <v>28</v>
      </c>
    </row>
    <row r="25" spans="1:6" x14ac:dyDescent="0.25">
      <c r="A25" s="23">
        <v>44213</v>
      </c>
      <c r="B25" s="284">
        <v>45</v>
      </c>
      <c r="C25" s="284">
        <v>32</v>
      </c>
      <c r="D25" s="284">
        <v>38.5</v>
      </c>
      <c r="E25" s="284">
        <v>26</v>
      </c>
      <c r="F25" s="287">
        <f t="shared" si="0"/>
        <v>26.5</v>
      </c>
    </row>
    <row r="26" spans="1:6" x14ac:dyDescent="0.25">
      <c r="A26" s="23">
        <v>44214</v>
      </c>
      <c r="B26" s="284">
        <v>49</v>
      </c>
      <c r="C26" s="284">
        <v>26</v>
      </c>
      <c r="D26" s="284">
        <v>37.5</v>
      </c>
      <c r="E26" s="284">
        <v>27</v>
      </c>
      <c r="F26" s="287">
        <f t="shared" si="0"/>
        <v>27.5</v>
      </c>
    </row>
    <row r="27" spans="1:6" x14ac:dyDescent="0.25">
      <c r="A27" s="23">
        <v>44215</v>
      </c>
      <c r="B27" s="284">
        <v>49</v>
      </c>
      <c r="C27" s="284">
        <v>31</v>
      </c>
      <c r="D27" s="284">
        <v>40</v>
      </c>
      <c r="E27" s="284">
        <v>25</v>
      </c>
      <c r="F27" s="287">
        <f t="shared" si="0"/>
        <v>25</v>
      </c>
    </row>
    <row r="28" spans="1:6" x14ac:dyDescent="0.25">
      <c r="A28" s="23">
        <v>44216</v>
      </c>
      <c r="B28" s="284">
        <v>46</v>
      </c>
      <c r="C28" s="284">
        <v>24</v>
      </c>
      <c r="D28" s="284">
        <v>35</v>
      </c>
      <c r="E28" s="284">
        <v>30</v>
      </c>
      <c r="F28" s="287">
        <f t="shared" si="0"/>
        <v>30</v>
      </c>
    </row>
    <row r="29" spans="1:6" x14ac:dyDescent="0.25">
      <c r="A29" s="23">
        <v>44217</v>
      </c>
      <c r="B29" s="284">
        <v>52</v>
      </c>
      <c r="C29" s="284">
        <v>32</v>
      </c>
      <c r="D29" s="284">
        <v>42</v>
      </c>
      <c r="E29" s="284">
        <v>23</v>
      </c>
      <c r="F29" s="287">
        <f t="shared" si="0"/>
        <v>23</v>
      </c>
    </row>
    <row r="30" spans="1:6" x14ac:dyDescent="0.25">
      <c r="A30" s="23">
        <v>44218</v>
      </c>
      <c r="B30" s="284">
        <v>45</v>
      </c>
      <c r="C30" s="284">
        <v>28</v>
      </c>
      <c r="D30" s="284">
        <v>36.5</v>
      </c>
      <c r="E30" s="284">
        <v>28</v>
      </c>
      <c r="F30" s="287">
        <f t="shared" si="0"/>
        <v>28.5</v>
      </c>
    </row>
    <row r="31" spans="1:6" x14ac:dyDescent="0.25">
      <c r="A31" s="23">
        <v>44219</v>
      </c>
      <c r="B31" s="284">
        <v>44</v>
      </c>
      <c r="C31" s="284">
        <v>22</v>
      </c>
      <c r="D31" s="284">
        <v>33</v>
      </c>
      <c r="E31" s="284">
        <v>32</v>
      </c>
      <c r="F31" s="287">
        <f t="shared" si="0"/>
        <v>32</v>
      </c>
    </row>
    <row r="32" spans="1:6" x14ac:dyDescent="0.25">
      <c r="A32" s="23">
        <v>44220</v>
      </c>
      <c r="B32" s="284">
        <v>44</v>
      </c>
      <c r="C32" s="284">
        <v>37</v>
      </c>
      <c r="D32" s="284">
        <v>40.5</v>
      </c>
      <c r="E32" s="284">
        <v>24</v>
      </c>
      <c r="F32" s="287">
        <f t="shared" si="0"/>
        <v>24.5</v>
      </c>
    </row>
    <row r="33" spans="1:6" x14ac:dyDescent="0.25">
      <c r="A33" s="23">
        <v>44221</v>
      </c>
      <c r="B33" s="284">
        <v>45</v>
      </c>
      <c r="C33" s="284">
        <v>40</v>
      </c>
      <c r="D33" s="284">
        <v>42.5</v>
      </c>
      <c r="E33" s="284">
        <v>22</v>
      </c>
      <c r="F33" s="287">
        <f t="shared" si="0"/>
        <v>22.5</v>
      </c>
    </row>
    <row r="34" spans="1:6" x14ac:dyDescent="0.25">
      <c r="A34" s="23">
        <v>44222</v>
      </c>
      <c r="B34" s="284">
        <v>51</v>
      </c>
      <c r="C34" s="284">
        <v>34</v>
      </c>
      <c r="D34" s="284">
        <v>42.5</v>
      </c>
      <c r="E34" s="284">
        <v>22</v>
      </c>
      <c r="F34" s="287">
        <f t="shared" si="0"/>
        <v>22.5</v>
      </c>
    </row>
    <row r="35" spans="1:6" x14ac:dyDescent="0.25">
      <c r="A35" s="23">
        <v>44223</v>
      </c>
      <c r="B35" s="284">
        <v>36</v>
      </c>
      <c r="C35" s="284">
        <v>29</v>
      </c>
      <c r="D35" s="284">
        <v>32.5</v>
      </c>
      <c r="E35" s="284">
        <v>32</v>
      </c>
      <c r="F35" s="287">
        <f t="shared" si="0"/>
        <v>32.5</v>
      </c>
    </row>
    <row r="36" spans="1:6" x14ac:dyDescent="0.25">
      <c r="A36" s="23">
        <v>44224</v>
      </c>
      <c r="B36" s="284">
        <v>36</v>
      </c>
      <c r="C36" s="284">
        <v>22</v>
      </c>
      <c r="D36" s="284">
        <v>29</v>
      </c>
      <c r="E36" s="284">
        <v>36</v>
      </c>
      <c r="F36" s="287">
        <f t="shared" si="0"/>
        <v>36</v>
      </c>
    </row>
    <row r="37" spans="1:6" x14ac:dyDescent="0.25">
      <c r="A37" s="23">
        <v>44225</v>
      </c>
      <c r="B37" s="284">
        <v>43</v>
      </c>
      <c r="C37" s="284">
        <v>23</v>
      </c>
      <c r="D37" s="284">
        <v>33</v>
      </c>
      <c r="E37" s="284">
        <v>32</v>
      </c>
      <c r="F37" s="287">
        <f t="shared" si="0"/>
        <v>32</v>
      </c>
    </row>
    <row r="38" spans="1:6" x14ac:dyDescent="0.25">
      <c r="A38" s="23">
        <v>44226</v>
      </c>
      <c r="B38" s="284">
        <v>54</v>
      </c>
      <c r="C38" s="284">
        <v>36</v>
      </c>
      <c r="D38" s="284">
        <v>45</v>
      </c>
      <c r="E38" s="284">
        <v>20</v>
      </c>
      <c r="F38" s="287">
        <f t="shared" si="0"/>
        <v>20</v>
      </c>
    </row>
    <row r="39" spans="1:6" x14ac:dyDescent="0.25">
      <c r="A39" s="23">
        <v>44227</v>
      </c>
      <c r="B39" s="284">
        <v>54</v>
      </c>
      <c r="C39" s="284">
        <v>36</v>
      </c>
      <c r="D39" s="284">
        <v>45</v>
      </c>
      <c r="E39" s="284">
        <v>20</v>
      </c>
      <c r="F39" s="287">
        <f t="shared" si="0"/>
        <v>20</v>
      </c>
    </row>
    <row r="40" spans="1:6" x14ac:dyDescent="0.25">
      <c r="A40" s="23">
        <v>44228</v>
      </c>
      <c r="B40" s="284">
        <v>39</v>
      </c>
      <c r="C40" s="284">
        <v>33</v>
      </c>
      <c r="D40" s="284">
        <v>36</v>
      </c>
      <c r="E40" s="284">
        <v>29</v>
      </c>
      <c r="F40" s="287">
        <f t="shared" si="0"/>
        <v>29</v>
      </c>
    </row>
    <row r="41" spans="1:6" x14ac:dyDescent="0.25">
      <c r="A41" s="23">
        <v>44229</v>
      </c>
      <c r="B41" s="284">
        <v>42</v>
      </c>
      <c r="C41" s="284">
        <v>26</v>
      </c>
      <c r="D41" s="284">
        <v>34</v>
      </c>
      <c r="E41" s="284">
        <v>31</v>
      </c>
      <c r="F41" s="287">
        <f t="shared" si="0"/>
        <v>31</v>
      </c>
    </row>
    <row r="42" spans="1:6" x14ac:dyDescent="0.25">
      <c r="A42" s="23">
        <v>44230</v>
      </c>
      <c r="B42" s="284">
        <v>45</v>
      </c>
      <c r="C42" s="284">
        <v>22</v>
      </c>
      <c r="D42" s="284">
        <v>33.5</v>
      </c>
      <c r="E42" s="284">
        <v>31</v>
      </c>
      <c r="F42" s="287">
        <f t="shared" si="0"/>
        <v>31.5</v>
      </c>
    </row>
    <row r="43" spans="1:6" x14ac:dyDescent="0.25">
      <c r="A43" s="23">
        <v>44231</v>
      </c>
      <c r="B43" s="284">
        <v>48</v>
      </c>
      <c r="C43" s="284">
        <v>31</v>
      </c>
      <c r="D43" s="284">
        <v>39.5</v>
      </c>
      <c r="E43" s="284">
        <v>25</v>
      </c>
      <c r="F43" s="287">
        <f t="shared" si="0"/>
        <v>25.5</v>
      </c>
    </row>
    <row r="44" spans="1:6" x14ac:dyDescent="0.25">
      <c r="A44" s="23">
        <v>44232</v>
      </c>
      <c r="B44" s="284">
        <v>48</v>
      </c>
      <c r="C44" s="284">
        <v>25</v>
      </c>
      <c r="D44" s="284">
        <v>36.5</v>
      </c>
      <c r="E44" s="284">
        <v>28</v>
      </c>
      <c r="F44" s="287">
        <f t="shared" si="0"/>
        <v>28.5</v>
      </c>
    </row>
    <row r="45" spans="1:6" x14ac:dyDescent="0.25">
      <c r="A45" s="23">
        <v>44233</v>
      </c>
      <c r="B45" s="284">
        <v>40</v>
      </c>
      <c r="C45" s="284">
        <v>28</v>
      </c>
      <c r="D45" s="284">
        <v>34</v>
      </c>
      <c r="E45" s="284">
        <v>31</v>
      </c>
      <c r="F45" s="287">
        <f t="shared" si="0"/>
        <v>31</v>
      </c>
    </row>
    <row r="46" spans="1:6" x14ac:dyDescent="0.25">
      <c r="A46" s="23">
        <v>44234</v>
      </c>
      <c r="B46" s="284">
        <v>28</v>
      </c>
      <c r="C46" s="284">
        <v>13</v>
      </c>
      <c r="D46" s="284">
        <v>20.5</v>
      </c>
      <c r="E46" s="284">
        <v>44</v>
      </c>
      <c r="F46" s="287">
        <f t="shared" si="0"/>
        <v>44.5</v>
      </c>
    </row>
    <row r="47" spans="1:6" x14ac:dyDescent="0.25">
      <c r="A47" s="23">
        <v>44235</v>
      </c>
      <c r="B47" s="284">
        <v>33</v>
      </c>
      <c r="C47" s="284">
        <v>23</v>
      </c>
      <c r="D47" s="284">
        <v>28</v>
      </c>
      <c r="E47" s="284">
        <v>37</v>
      </c>
      <c r="F47" s="287">
        <f t="shared" si="0"/>
        <v>37</v>
      </c>
    </row>
    <row r="48" spans="1:6" x14ac:dyDescent="0.25">
      <c r="A48" s="23">
        <v>44236</v>
      </c>
      <c r="B48" s="284">
        <v>30</v>
      </c>
      <c r="C48" s="284">
        <v>21</v>
      </c>
      <c r="D48" s="284">
        <v>25.5</v>
      </c>
      <c r="E48" s="284">
        <v>39</v>
      </c>
      <c r="F48" s="287">
        <f t="shared" si="0"/>
        <v>39.5</v>
      </c>
    </row>
    <row r="49" spans="1:6" x14ac:dyDescent="0.25">
      <c r="A49" s="23">
        <v>44237</v>
      </c>
      <c r="B49" s="284">
        <v>28</v>
      </c>
      <c r="C49" s="284">
        <v>22</v>
      </c>
      <c r="D49" s="284">
        <v>25</v>
      </c>
      <c r="E49" s="284">
        <v>40</v>
      </c>
      <c r="F49" s="287">
        <f t="shared" si="0"/>
        <v>40</v>
      </c>
    </row>
    <row r="50" spans="1:6" x14ac:dyDescent="0.25">
      <c r="A50" s="23">
        <v>44238</v>
      </c>
      <c r="B50" s="284">
        <v>26</v>
      </c>
      <c r="C50" s="284">
        <v>21</v>
      </c>
      <c r="D50" s="284">
        <v>23.5</v>
      </c>
      <c r="E50" s="284">
        <v>41</v>
      </c>
      <c r="F50" s="287">
        <f t="shared" si="0"/>
        <v>41.5</v>
      </c>
    </row>
    <row r="51" spans="1:6" x14ac:dyDescent="0.25">
      <c r="A51" s="23">
        <v>44239</v>
      </c>
      <c r="B51" s="284">
        <v>24</v>
      </c>
      <c r="C51" s="284">
        <v>15</v>
      </c>
      <c r="D51" s="284">
        <v>19.5</v>
      </c>
      <c r="E51" s="284">
        <v>45</v>
      </c>
      <c r="F51" s="287">
        <f t="shared" si="0"/>
        <v>45.5</v>
      </c>
    </row>
    <row r="52" spans="1:6" x14ac:dyDescent="0.25">
      <c r="A52" s="23">
        <v>44240</v>
      </c>
      <c r="B52" s="284">
        <v>15</v>
      </c>
      <c r="C52" s="284">
        <v>11</v>
      </c>
      <c r="D52" s="284">
        <v>13</v>
      </c>
      <c r="E52" s="284">
        <v>52</v>
      </c>
      <c r="F52" s="287">
        <f t="shared" si="0"/>
        <v>52</v>
      </c>
    </row>
    <row r="53" spans="1:6" x14ac:dyDescent="0.25">
      <c r="A53" s="23">
        <v>44241</v>
      </c>
      <c r="B53" s="284">
        <v>13</v>
      </c>
      <c r="C53" s="284">
        <v>4</v>
      </c>
      <c r="D53" s="284">
        <v>8.5</v>
      </c>
      <c r="E53" s="284">
        <v>56</v>
      </c>
      <c r="F53" s="287">
        <f t="shared" si="0"/>
        <v>56.5</v>
      </c>
    </row>
    <row r="54" spans="1:6" x14ac:dyDescent="0.25">
      <c r="A54" s="23">
        <v>44242</v>
      </c>
      <c r="B54" s="284">
        <v>9</v>
      </c>
      <c r="C54" s="284">
        <v>3</v>
      </c>
      <c r="D54" s="284">
        <v>6</v>
      </c>
      <c r="E54" s="284">
        <v>59</v>
      </c>
      <c r="F54" s="287">
        <f t="shared" si="0"/>
        <v>59</v>
      </c>
    </row>
    <row r="55" spans="1:6" x14ac:dyDescent="0.25">
      <c r="A55" s="23">
        <v>44243</v>
      </c>
      <c r="B55" s="284">
        <v>14</v>
      </c>
      <c r="C55" s="284">
        <v>-5</v>
      </c>
      <c r="D55" s="284">
        <v>4.5</v>
      </c>
      <c r="E55" s="284">
        <v>60</v>
      </c>
      <c r="F55" s="287">
        <f t="shared" si="0"/>
        <v>60.5</v>
      </c>
    </row>
    <row r="56" spans="1:6" x14ac:dyDescent="0.25">
      <c r="A56" s="23">
        <v>44244</v>
      </c>
      <c r="B56" s="284">
        <v>22</v>
      </c>
      <c r="C56" s="284">
        <v>4</v>
      </c>
      <c r="D56" s="284">
        <v>13</v>
      </c>
      <c r="E56" s="284">
        <v>52</v>
      </c>
      <c r="F56" s="287">
        <f t="shared" si="0"/>
        <v>52</v>
      </c>
    </row>
    <row r="57" spans="1:6" x14ac:dyDescent="0.25">
      <c r="A57" s="23">
        <v>44245</v>
      </c>
      <c r="B57" s="284">
        <v>27</v>
      </c>
      <c r="C57" s="284">
        <v>1</v>
      </c>
      <c r="D57" s="284">
        <v>14</v>
      </c>
      <c r="E57" s="284">
        <v>51</v>
      </c>
      <c r="F57" s="287">
        <f t="shared" si="0"/>
        <v>51</v>
      </c>
    </row>
    <row r="58" spans="1:6" x14ac:dyDescent="0.25">
      <c r="A58" s="23">
        <v>44246</v>
      </c>
      <c r="B58" s="284">
        <v>29</v>
      </c>
      <c r="C58" s="284">
        <v>-3</v>
      </c>
      <c r="D58" s="284">
        <v>13</v>
      </c>
      <c r="E58" s="284">
        <v>52</v>
      </c>
      <c r="F58" s="287">
        <f t="shared" si="0"/>
        <v>52</v>
      </c>
    </row>
    <row r="59" spans="1:6" x14ac:dyDescent="0.25">
      <c r="A59" s="23">
        <v>44247</v>
      </c>
      <c r="B59" s="284">
        <v>31</v>
      </c>
      <c r="C59" s="284">
        <v>0</v>
      </c>
      <c r="D59" s="284">
        <v>15.5</v>
      </c>
      <c r="E59" s="284">
        <v>49</v>
      </c>
      <c r="F59" s="287">
        <f t="shared" si="0"/>
        <v>49.5</v>
      </c>
    </row>
    <row r="60" spans="1:6" x14ac:dyDescent="0.25">
      <c r="A60" s="23">
        <v>44248</v>
      </c>
      <c r="B60" s="284">
        <v>47</v>
      </c>
      <c r="C60" s="284">
        <v>16</v>
      </c>
      <c r="D60" s="284">
        <v>31.5</v>
      </c>
      <c r="E60" s="284">
        <v>33</v>
      </c>
      <c r="F60" s="287">
        <f t="shared" si="0"/>
        <v>33.5</v>
      </c>
    </row>
    <row r="61" spans="1:6" x14ac:dyDescent="0.25">
      <c r="A61" s="23">
        <v>44249</v>
      </c>
      <c r="B61" s="284">
        <v>50</v>
      </c>
      <c r="C61" s="284">
        <v>32</v>
      </c>
      <c r="D61" s="284">
        <v>41</v>
      </c>
      <c r="E61" s="284">
        <v>24</v>
      </c>
      <c r="F61" s="287">
        <f t="shared" si="0"/>
        <v>24</v>
      </c>
    </row>
    <row r="62" spans="1:6" x14ac:dyDescent="0.25">
      <c r="A62" s="23">
        <v>44250</v>
      </c>
      <c r="B62" s="284">
        <v>60</v>
      </c>
      <c r="C62" s="284">
        <v>32</v>
      </c>
      <c r="D62" s="284">
        <v>46</v>
      </c>
      <c r="E62" s="284">
        <v>19</v>
      </c>
      <c r="F62" s="287">
        <f t="shared" si="0"/>
        <v>19</v>
      </c>
    </row>
    <row r="63" spans="1:6" x14ac:dyDescent="0.25">
      <c r="A63" s="23">
        <v>44251</v>
      </c>
      <c r="B63" s="284">
        <v>68</v>
      </c>
      <c r="C63" s="284">
        <v>42</v>
      </c>
      <c r="D63" s="284">
        <v>55</v>
      </c>
      <c r="E63" s="284">
        <v>10</v>
      </c>
      <c r="F63" s="287">
        <f t="shared" si="0"/>
        <v>10</v>
      </c>
    </row>
    <row r="64" spans="1:6" x14ac:dyDescent="0.25">
      <c r="A64" s="23">
        <v>44252</v>
      </c>
      <c r="B64" s="284">
        <v>54</v>
      </c>
      <c r="C64" s="284">
        <v>33</v>
      </c>
      <c r="D64" s="284">
        <v>43.5</v>
      </c>
      <c r="E64" s="284">
        <v>21</v>
      </c>
      <c r="F64" s="287">
        <f t="shared" si="0"/>
        <v>21.5</v>
      </c>
    </row>
    <row r="65" spans="1:6" x14ac:dyDescent="0.25">
      <c r="A65" s="23">
        <v>44253</v>
      </c>
      <c r="B65" s="284">
        <v>44</v>
      </c>
      <c r="C65" s="284">
        <v>35</v>
      </c>
      <c r="D65" s="284">
        <v>39.5</v>
      </c>
      <c r="E65" s="284">
        <v>25</v>
      </c>
      <c r="F65" s="287">
        <f t="shared" si="0"/>
        <v>25.5</v>
      </c>
    </row>
    <row r="66" spans="1:6" x14ac:dyDescent="0.25">
      <c r="A66" s="23">
        <v>44254</v>
      </c>
      <c r="B66" s="284">
        <v>56</v>
      </c>
      <c r="C66" s="284">
        <v>36</v>
      </c>
      <c r="D66" s="284">
        <v>46</v>
      </c>
      <c r="E66" s="284">
        <v>19</v>
      </c>
      <c r="F66" s="287">
        <f t="shared" si="0"/>
        <v>19</v>
      </c>
    </row>
    <row r="67" spans="1:6" x14ac:dyDescent="0.25">
      <c r="A67" s="23">
        <v>44255</v>
      </c>
      <c r="B67" s="284">
        <v>68</v>
      </c>
      <c r="C67" s="284">
        <v>47</v>
      </c>
      <c r="D67" s="284">
        <v>57.5</v>
      </c>
      <c r="E67" s="284">
        <v>7</v>
      </c>
      <c r="F67" s="287">
        <f t="shared" si="0"/>
        <v>7.5</v>
      </c>
    </row>
    <row r="68" spans="1:6" x14ac:dyDescent="0.25">
      <c r="A68" s="23">
        <v>44256</v>
      </c>
      <c r="B68" s="284">
        <v>50</v>
      </c>
      <c r="C68" s="284">
        <v>34</v>
      </c>
      <c r="D68" s="284">
        <v>42</v>
      </c>
      <c r="E68" s="284">
        <v>23</v>
      </c>
      <c r="F68" s="287">
        <f t="shared" si="0"/>
        <v>23</v>
      </c>
    </row>
    <row r="69" spans="1:6" x14ac:dyDescent="0.25">
      <c r="A69" s="23">
        <v>44257</v>
      </c>
      <c r="B69" s="284">
        <v>69</v>
      </c>
      <c r="C69" s="284">
        <v>30</v>
      </c>
      <c r="D69" s="284">
        <v>49.5</v>
      </c>
      <c r="E69" s="284">
        <v>15</v>
      </c>
      <c r="F69" s="287">
        <f t="shared" si="0"/>
        <v>15.5</v>
      </c>
    </row>
    <row r="70" spans="1:6" x14ac:dyDescent="0.25">
      <c r="A70" s="23">
        <v>44258</v>
      </c>
      <c r="B70" s="284">
        <v>65</v>
      </c>
      <c r="C70" s="284">
        <v>30</v>
      </c>
      <c r="D70" s="284">
        <v>47.5</v>
      </c>
      <c r="E70" s="284">
        <v>17</v>
      </c>
      <c r="F70" s="287">
        <f t="shared" si="0"/>
        <v>17.5</v>
      </c>
    </row>
    <row r="71" spans="1:6" x14ac:dyDescent="0.25">
      <c r="A71" s="23">
        <v>44259</v>
      </c>
      <c r="B71" s="284">
        <v>70</v>
      </c>
      <c r="C71" s="284">
        <v>33</v>
      </c>
      <c r="D71" s="284">
        <v>51.5</v>
      </c>
      <c r="E71" s="284">
        <v>13</v>
      </c>
      <c r="F71" s="287">
        <f t="shared" si="0"/>
        <v>13.5</v>
      </c>
    </row>
    <row r="72" spans="1:6" x14ac:dyDescent="0.25">
      <c r="A72" s="23">
        <v>44260</v>
      </c>
      <c r="B72" s="284">
        <v>48</v>
      </c>
      <c r="C72" s="284">
        <v>32</v>
      </c>
      <c r="D72" s="284">
        <v>40</v>
      </c>
      <c r="E72" s="284">
        <v>25</v>
      </c>
      <c r="F72" s="287">
        <f t="shared" si="0"/>
        <v>25</v>
      </c>
    </row>
    <row r="73" spans="1:6" x14ac:dyDescent="0.25">
      <c r="A73" s="23">
        <v>44261</v>
      </c>
      <c r="B73" s="284">
        <v>58</v>
      </c>
      <c r="C73" s="284">
        <v>27</v>
      </c>
      <c r="D73" s="284">
        <v>42.5</v>
      </c>
      <c r="E73" s="284">
        <v>22</v>
      </c>
      <c r="F73" s="287">
        <f t="shared" si="0"/>
        <v>22.5</v>
      </c>
    </row>
    <row r="74" spans="1:6" x14ac:dyDescent="0.25">
      <c r="A74" s="23">
        <v>44262</v>
      </c>
      <c r="B74" s="284">
        <v>62</v>
      </c>
      <c r="C74" s="284">
        <v>28</v>
      </c>
      <c r="D74" s="284">
        <v>45</v>
      </c>
      <c r="E74" s="284">
        <v>20</v>
      </c>
      <c r="F74" s="287">
        <f t="shared" ref="F74:F137" si="1">MAX(65-D74,0)</f>
        <v>20</v>
      </c>
    </row>
    <row r="75" spans="1:6" x14ac:dyDescent="0.25">
      <c r="A75" s="23">
        <v>44263</v>
      </c>
      <c r="B75" s="284">
        <v>65</v>
      </c>
      <c r="C75" s="284">
        <v>31</v>
      </c>
      <c r="D75" s="284">
        <v>48</v>
      </c>
      <c r="E75" s="284">
        <v>17</v>
      </c>
      <c r="F75" s="287">
        <f t="shared" si="1"/>
        <v>17</v>
      </c>
    </row>
    <row r="76" spans="1:6" x14ac:dyDescent="0.25">
      <c r="A76" s="23">
        <v>44264</v>
      </c>
      <c r="B76" s="284">
        <v>69</v>
      </c>
      <c r="C76" s="284">
        <v>35</v>
      </c>
      <c r="D76" s="284">
        <v>52</v>
      </c>
      <c r="E76" s="284">
        <v>13</v>
      </c>
      <c r="F76" s="287">
        <f t="shared" si="1"/>
        <v>13</v>
      </c>
    </row>
    <row r="77" spans="1:6" x14ac:dyDescent="0.25">
      <c r="A77" s="23">
        <v>44265</v>
      </c>
      <c r="B77" s="284">
        <v>70</v>
      </c>
      <c r="C77" s="284">
        <v>52</v>
      </c>
      <c r="D77" s="284">
        <v>61</v>
      </c>
      <c r="E77" s="284">
        <v>4</v>
      </c>
      <c r="F77" s="287">
        <f t="shared" si="1"/>
        <v>4</v>
      </c>
    </row>
    <row r="78" spans="1:6" x14ac:dyDescent="0.25">
      <c r="A78" s="23">
        <v>44266</v>
      </c>
      <c r="B78" s="284">
        <v>71</v>
      </c>
      <c r="C78" s="284">
        <v>52</v>
      </c>
      <c r="D78" s="284">
        <v>61.5</v>
      </c>
      <c r="E78" s="284">
        <v>3</v>
      </c>
      <c r="F78" s="287">
        <f t="shared" si="1"/>
        <v>3.5</v>
      </c>
    </row>
    <row r="79" spans="1:6" x14ac:dyDescent="0.25">
      <c r="A79" s="23">
        <v>44267</v>
      </c>
      <c r="B79" s="284">
        <v>59</v>
      </c>
      <c r="C79" s="284">
        <v>49</v>
      </c>
      <c r="D79" s="284">
        <v>54</v>
      </c>
      <c r="E79" s="284">
        <v>11</v>
      </c>
      <c r="F79" s="287">
        <f t="shared" si="1"/>
        <v>11</v>
      </c>
    </row>
    <row r="80" spans="1:6" x14ac:dyDescent="0.25">
      <c r="A80" s="23">
        <v>44268</v>
      </c>
      <c r="B80" s="284">
        <v>61</v>
      </c>
      <c r="C80" s="284">
        <v>49</v>
      </c>
      <c r="D80" s="284">
        <v>55</v>
      </c>
      <c r="E80" s="284">
        <v>10</v>
      </c>
      <c r="F80" s="287">
        <f t="shared" si="1"/>
        <v>10</v>
      </c>
    </row>
    <row r="81" spans="1:6" x14ac:dyDescent="0.25">
      <c r="A81" s="23">
        <v>44269</v>
      </c>
      <c r="B81" s="284">
        <v>57</v>
      </c>
      <c r="C81" s="284">
        <v>51</v>
      </c>
      <c r="D81" s="284">
        <v>54</v>
      </c>
      <c r="E81" s="284">
        <v>11</v>
      </c>
      <c r="F81" s="287">
        <f t="shared" si="1"/>
        <v>11</v>
      </c>
    </row>
    <row r="82" spans="1:6" x14ac:dyDescent="0.25">
      <c r="A82" s="23">
        <v>44270</v>
      </c>
      <c r="B82" s="284">
        <v>64</v>
      </c>
      <c r="C82" s="284">
        <v>48</v>
      </c>
      <c r="D82" s="284">
        <v>56</v>
      </c>
      <c r="E82" s="284">
        <v>9</v>
      </c>
      <c r="F82" s="287">
        <f t="shared" si="1"/>
        <v>9</v>
      </c>
    </row>
    <row r="83" spans="1:6" x14ac:dyDescent="0.25">
      <c r="A83" s="23">
        <v>44271</v>
      </c>
      <c r="B83" s="284">
        <v>67</v>
      </c>
      <c r="C83" s="284">
        <v>42</v>
      </c>
      <c r="D83" s="284">
        <v>54.5</v>
      </c>
      <c r="E83" s="284">
        <v>10</v>
      </c>
      <c r="F83" s="287">
        <f t="shared" si="1"/>
        <v>10.5</v>
      </c>
    </row>
    <row r="84" spans="1:6" x14ac:dyDescent="0.25">
      <c r="A84" s="23">
        <v>44272</v>
      </c>
      <c r="B84" s="284">
        <v>62</v>
      </c>
      <c r="C84" s="284">
        <v>50</v>
      </c>
      <c r="D84" s="284">
        <v>56</v>
      </c>
      <c r="E84" s="284">
        <v>9</v>
      </c>
      <c r="F84" s="287">
        <f t="shared" si="1"/>
        <v>9</v>
      </c>
    </row>
    <row r="85" spans="1:6" x14ac:dyDescent="0.25">
      <c r="A85" s="23">
        <v>44273</v>
      </c>
      <c r="B85" s="284">
        <v>62</v>
      </c>
      <c r="C85" s="284">
        <v>44</v>
      </c>
      <c r="D85" s="284">
        <v>53</v>
      </c>
      <c r="E85" s="284">
        <v>12</v>
      </c>
      <c r="F85" s="287">
        <f t="shared" si="1"/>
        <v>12</v>
      </c>
    </row>
    <row r="86" spans="1:6" x14ac:dyDescent="0.25">
      <c r="A86" s="23">
        <v>44274</v>
      </c>
      <c r="B86" s="284">
        <v>55</v>
      </c>
      <c r="C86" s="284">
        <v>38</v>
      </c>
      <c r="D86" s="284">
        <v>46.5</v>
      </c>
      <c r="E86" s="284">
        <v>18</v>
      </c>
      <c r="F86" s="287">
        <f t="shared" si="1"/>
        <v>18.5</v>
      </c>
    </row>
    <row r="87" spans="1:6" x14ac:dyDescent="0.25">
      <c r="A87" s="23">
        <v>44275</v>
      </c>
      <c r="B87" s="284">
        <v>65</v>
      </c>
      <c r="C87" s="284">
        <v>36</v>
      </c>
      <c r="D87" s="284">
        <v>50.5</v>
      </c>
      <c r="E87" s="284">
        <v>14</v>
      </c>
      <c r="F87" s="287">
        <f t="shared" si="1"/>
        <v>14.5</v>
      </c>
    </row>
    <row r="88" spans="1:6" x14ac:dyDescent="0.25">
      <c r="A88" s="23">
        <v>44276</v>
      </c>
      <c r="B88" s="284">
        <v>67</v>
      </c>
      <c r="C88" s="284">
        <v>34</v>
      </c>
      <c r="D88" s="284">
        <v>50.5</v>
      </c>
      <c r="E88" s="284">
        <v>14</v>
      </c>
      <c r="F88" s="287">
        <f t="shared" si="1"/>
        <v>14.5</v>
      </c>
    </row>
    <row r="89" spans="1:6" x14ac:dyDescent="0.25">
      <c r="A89" s="23">
        <v>44277</v>
      </c>
      <c r="B89" s="284">
        <v>68</v>
      </c>
      <c r="C89" s="284">
        <v>39</v>
      </c>
      <c r="D89" s="284">
        <v>53.5</v>
      </c>
      <c r="E89" s="284">
        <v>11</v>
      </c>
      <c r="F89" s="287">
        <f t="shared" si="1"/>
        <v>11.5</v>
      </c>
    </row>
    <row r="90" spans="1:6" x14ac:dyDescent="0.25">
      <c r="A90" s="23">
        <v>44278</v>
      </c>
      <c r="B90" s="284">
        <v>65</v>
      </c>
      <c r="C90" s="284">
        <v>54</v>
      </c>
      <c r="D90" s="284">
        <v>59.5</v>
      </c>
      <c r="E90" s="284">
        <v>5</v>
      </c>
      <c r="F90" s="287">
        <f t="shared" si="1"/>
        <v>5.5</v>
      </c>
    </row>
    <row r="91" spans="1:6" x14ac:dyDescent="0.25">
      <c r="A91" s="23">
        <v>44279</v>
      </c>
      <c r="B91" s="284">
        <v>72</v>
      </c>
      <c r="C91" s="284">
        <v>49</v>
      </c>
      <c r="D91" s="284">
        <v>60.5</v>
      </c>
      <c r="E91" s="284">
        <v>4</v>
      </c>
      <c r="F91" s="287">
        <f t="shared" si="1"/>
        <v>4.5</v>
      </c>
    </row>
    <row r="92" spans="1:6" x14ac:dyDescent="0.25">
      <c r="A92" s="23">
        <v>44280</v>
      </c>
      <c r="B92" s="284">
        <v>63</v>
      </c>
      <c r="C92" s="284">
        <v>50</v>
      </c>
      <c r="D92" s="284">
        <v>56.5</v>
      </c>
      <c r="E92" s="284">
        <v>8</v>
      </c>
      <c r="F92" s="287">
        <f t="shared" si="1"/>
        <v>8.5</v>
      </c>
    </row>
    <row r="93" spans="1:6" x14ac:dyDescent="0.25">
      <c r="A93" s="23">
        <v>44281</v>
      </c>
      <c r="B93" s="284">
        <v>64</v>
      </c>
      <c r="C93" s="284">
        <v>45</v>
      </c>
      <c r="D93" s="284">
        <v>54.5</v>
      </c>
      <c r="E93" s="284">
        <v>10</v>
      </c>
      <c r="F93" s="287">
        <f t="shared" si="1"/>
        <v>10.5</v>
      </c>
    </row>
    <row r="94" spans="1:6" x14ac:dyDescent="0.25">
      <c r="A94" s="23">
        <v>44282</v>
      </c>
      <c r="B94" s="284">
        <v>78</v>
      </c>
      <c r="C94" s="284">
        <v>44</v>
      </c>
      <c r="D94" s="284">
        <v>61</v>
      </c>
      <c r="E94" s="284">
        <v>4</v>
      </c>
      <c r="F94" s="287">
        <f t="shared" si="1"/>
        <v>4</v>
      </c>
    </row>
    <row r="95" spans="1:6" x14ac:dyDescent="0.25">
      <c r="A95" s="23">
        <v>44283</v>
      </c>
      <c r="B95" s="284">
        <v>60</v>
      </c>
      <c r="C95" s="284">
        <v>37</v>
      </c>
      <c r="D95" s="284">
        <v>48.5</v>
      </c>
      <c r="E95" s="284">
        <v>16</v>
      </c>
      <c r="F95" s="287">
        <f t="shared" si="1"/>
        <v>16.5</v>
      </c>
    </row>
    <row r="96" spans="1:6" x14ac:dyDescent="0.25">
      <c r="A96" s="23">
        <v>44284</v>
      </c>
      <c r="B96" s="284">
        <v>65</v>
      </c>
      <c r="C96" s="284">
        <v>32</v>
      </c>
      <c r="D96" s="284">
        <v>48.5</v>
      </c>
      <c r="E96" s="284">
        <v>16</v>
      </c>
      <c r="F96" s="287">
        <f t="shared" si="1"/>
        <v>16.5</v>
      </c>
    </row>
    <row r="97" spans="1:6" x14ac:dyDescent="0.25">
      <c r="A97" s="23">
        <v>44285</v>
      </c>
      <c r="B97" s="284">
        <v>72</v>
      </c>
      <c r="C97" s="284">
        <v>46</v>
      </c>
      <c r="D97" s="284">
        <v>59</v>
      </c>
      <c r="E97" s="284">
        <v>6</v>
      </c>
      <c r="F97" s="287">
        <f t="shared" si="1"/>
        <v>6</v>
      </c>
    </row>
    <row r="98" spans="1:6" x14ac:dyDescent="0.25">
      <c r="A98" s="23">
        <v>44286</v>
      </c>
      <c r="B98" s="284">
        <v>57</v>
      </c>
      <c r="C98" s="284">
        <v>40</v>
      </c>
      <c r="D98" s="284">
        <v>48.5</v>
      </c>
      <c r="E98" s="284">
        <v>16</v>
      </c>
      <c r="F98" s="287">
        <f t="shared" si="1"/>
        <v>16.5</v>
      </c>
    </row>
    <row r="99" spans="1:6" x14ac:dyDescent="0.25">
      <c r="A99" s="23">
        <v>44287</v>
      </c>
      <c r="B99" s="284">
        <v>49</v>
      </c>
      <c r="C99" s="284">
        <v>31</v>
      </c>
      <c r="D99" s="284">
        <v>40</v>
      </c>
      <c r="E99" s="284">
        <v>25</v>
      </c>
      <c r="F99" s="287">
        <f t="shared" si="1"/>
        <v>25</v>
      </c>
    </row>
    <row r="100" spans="1:6" x14ac:dyDescent="0.25">
      <c r="A100" s="23">
        <v>44288</v>
      </c>
      <c r="B100" s="284">
        <v>53</v>
      </c>
      <c r="C100" s="284">
        <v>25</v>
      </c>
      <c r="D100" s="284">
        <v>39</v>
      </c>
      <c r="E100" s="284">
        <v>26</v>
      </c>
      <c r="F100" s="287">
        <f t="shared" si="1"/>
        <v>26</v>
      </c>
    </row>
    <row r="101" spans="1:6" x14ac:dyDescent="0.25">
      <c r="A101" s="23">
        <v>44289</v>
      </c>
      <c r="B101" s="284">
        <v>66</v>
      </c>
      <c r="C101" s="284">
        <v>30</v>
      </c>
      <c r="D101" s="284">
        <v>48</v>
      </c>
      <c r="E101" s="284">
        <v>17</v>
      </c>
      <c r="F101" s="287">
        <f t="shared" si="1"/>
        <v>17</v>
      </c>
    </row>
    <row r="102" spans="1:6" x14ac:dyDescent="0.25">
      <c r="A102" s="23">
        <v>44290</v>
      </c>
      <c r="B102" s="284">
        <v>75</v>
      </c>
      <c r="C102" s="284">
        <v>36</v>
      </c>
      <c r="D102" s="284">
        <v>55.5</v>
      </c>
      <c r="E102" s="284">
        <v>9</v>
      </c>
      <c r="F102" s="287">
        <f t="shared" si="1"/>
        <v>9.5</v>
      </c>
    </row>
    <row r="103" spans="1:6" x14ac:dyDescent="0.25">
      <c r="A103" s="23">
        <v>44291</v>
      </c>
      <c r="B103" s="284">
        <v>78</v>
      </c>
      <c r="C103" s="284">
        <v>42</v>
      </c>
      <c r="D103" s="284">
        <v>60</v>
      </c>
      <c r="E103" s="284">
        <v>5</v>
      </c>
      <c r="F103" s="287">
        <f t="shared" si="1"/>
        <v>5</v>
      </c>
    </row>
    <row r="104" spans="1:6" x14ac:dyDescent="0.25">
      <c r="A104" s="23">
        <v>44292</v>
      </c>
      <c r="B104" s="284">
        <v>81</v>
      </c>
      <c r="C104" s="284">
        <v>53</v>
      </c>
      <c r="D104" s="284">
        <v>67</v>
      </c>
      <c r="E104" s="284">
        <v>0</v>
      </c>
      <c r="F104" s="287">
        <f t="shared" si="1"/>
        <v>0</v>
      </c>
    </row>
    <row r="105" spans="1:6" x14ac:dyDescent="0.25">
      <c r="A105" s="23">
        <v>44293</v>
      </c>
      <c r="B105" s="284">
        <v>78</v>
      </c>
      <c r="C105" s="284">
        <v>56</v>
      </c>
      <c r="D105" s="284">
        <v>67</v>
      </c>
      <c r="E105" s="284">
        <v>0</v>
      </c>
      <c r="F105" s="287">
        <f t="shared" si="1"/>
        <v>0</v>
      </c>
    </row>
    <row r="106" spans="1:6" x14ac:dyDescent="0.25">
      <c r="A106" s="23">
        <v>44294</v>
      </c>
      <c r="B106" s="284">
        <v>63</v>
      </c>
      <c r="C106" s="284">
        <v>51</v>
      </c>
      <c r="D106" s="284">
        <v>57</v>
      </c>
      <c r="E106" s="284">
        <v>8</v>
      </c>
      <c r="F106" s="287">
        <f t="shared" si="1"/>
        <v>8</v>
      </c>
    </row>
    <row r="107" spans="1:6" x14ac:dyDescent="0.25">
      <c r="A107" s="23">
        <v>44295</v>
      </c>
      <c r="B107" s="284">
        <v>82</v>
      </c>
      <c r="C107" s="284">
        <v>53</v>
      </c>
      <c r="D107" s="284">
        <v>67.5</v>
      </c>
      <c r="E107" s="284">
        <v>0</v>
      </c>
      <c r="F107" s="287">
        <f t="shared" si="1"/>
        <v>0</v>
      </c>
    </row>
    <row r="108" spans="1:6" x14ac:dyDescent="0.25">
      <c r="A108" s="23">
        <v>44296</v>
      </c>
      <c r="B108" s="284">
        <v>70</v>
      </c>
      <c r="C108" s="284">
        <v>52</v>
      </c>
      <c r="D108" s="284">
        <v>61</v>
      </c>
      <c r="E108" s="284">
        <v>4</v>
      </c>
      <c r="F108" s="287">
        <f t="shared" si="1"/>
        <v>4</v>
      </c>
    </row>
    <row r="109" spans="1:6" x14ac:dyDescent="0.25">
      <c r="A109" s="23">
        <v>44297</v>
      </c>
      <c r="B109" s="284">
        <v>76</v>
      </c>
      <c r="C109" s="284">
        <v>47</v>
      </c>
      <c r="D109" s="284">
        <v>61.5</v>
      </c>
      <c r="E109" s="284">
        <v>3</v>
      </c>
      <c r="F109" s="287">
        <f t="shared" si="1"/>
        <v>3.5</v>
      </c>
    </row>
    <row r="110" spans="1:6" x14ac:dyDescent="0.25">
      <c r="A110" s="23">
        <v>44298</v>
      </c>
      <c r="B110" s="284">
        <v>76</v>
      </c>
      <c r="C110" s="284">
        <v>43</v>
      </c>
      <c r="D110" s="284">
        <v>59.5</v>
      </c>
      <c r="E110" s="284">
        <v>5</v>
      </c>
      <c r="F110" s="287">
        <f t="shared" si="1"/>
        <v>5.5</v>
      </c>
    </row>
    <row r="111" spans="1:6" x14ac:dyDescent="0.25">
      <c r="A111" s="23">
        <v>44299</v>
      </c>
      <c r="B111" s="284">
        <v>69</v>
      </c>
      <c r="C111" s="284">
        <v>55</v>
      </c>
      <c r="D111" s="284">
        <v>62</v>
      </c>
      <c r="E111" s="284">
        <v>3</v>
      </c>
      <c r="F111" s="287">
        <f t="shared" si="1"/>
        <v>3</v>
      </c>
    </row>
    <row r="112" spans="1:6" x14ac:dyDescent="0.25">
      <c r="A112" s="23">
        <v>44300</v>
      </c>
      <c r="B112" s="284">
        <v>68</v>
      </c>
      <c r="C112" s="284">
        <v>48</v>
      </c>
      <c r="D112" s="284">
        <v>58</v>
      </c>
      <c r="E112" s="284">
        <v>7</v>
      </c>
      <c r="F112" s="287">
        <f t="shared" si="1"/>
        <v>7</v>
      </c>
    </row>
    <row r="113" spans="1:6" x14ac:dyDescent="0.25">
      <c r="A113" s="23">
        <v>44301</v>
      </c>
      <c r="B113" s="284">
        <v>62</v>
      </c>
      <c r="C113" s="284">
        <v>41</v>
      </c>
      <c r="D113" s="284">
        <v>51.5</v>
      </c>
      <c r="E113" s="284">
        <v>13</v>
      </c>
      <c r="F113" s="287">
        <f t="shared" si="1"/>
        <v>13.5</v>
      </c>
    </row>
    <row r="114" spans="1:6" x14ac:dyDescent="0.25">
      <c r="A114" s="23">
        <v>44302</v>
      </c>
      <c r="B114" s="284">
        <v>63</v>
      </c>
      <c r="C114" s="284">
        <v>38</v>
      </c>
      <c r="D114" s="284">
        <v>50.5</v>
      </c>
      <c r="E114" s="284">
        <v>14</v>
      </c>
      <c r="F114" s="287">
        <f t="shared" si="1"/>
        <v>14.5</v>
      </c>
    </row>
    <row r="115" spans="1:6" x14ac:dyDescent="0.25">
      <c r="A115" s="23">
        <v>44303</v>
      </c>
      <c r="B115" s="284">
        <v>60</v>
      </c>
      <c r="C115" s="284">
        <v>45</v>
      </c>
      <c r="D115" s="284">
        <v>52.5</v>
      </c>
      <c r="E115" s="284">
        <v>12</v>
      </c>
      <c r="F115" s="287">
        <f t="shared" si="1"/>
        <v>12.5</v>
      </c>
    </row>
    <row r="116" spans="1:6" x14ac:dyDescent="0.25">
      <c r="A116" s="23">
        <v>44304</v>
      </c>
      <c r="B116" s="284">
        <v>65</v>
      </c>
      <c r="C116" s="284">
        <v>38</v>
      </c>
      <c r="D116" s="284">
        <v>51.5</v>
      </c>
      <c r="E116" s="284">
        <v>13</v>
      </c>
      <c r="F116" s="287">
        <f t="shared" si="1"/>
        <v>13.5</v>
      </c>
    </row>
    <row r="117" spans="1:6" x14ac:dyDescent="0.25">
      <c r="A117" s="23">
        <v>44305</v>
      </c>
      <c r="B117" s="284">
        <v>70</v>
      </c>
      <c r="C117" s="284">
        <v>38</v>
      </c>
      <c r="D117" s="284">
        <v>54</v>
      </c>
      <c r="E117" s="284">
        <v>11</v>
      </c>
      <c r="F117" s="287">
        <f t="shared" si="1"/>
        <v>11</v>
      </c>
    </row>
    <row r="118" spans="1:6" x14ac:dyDescent="0.25">
      <c r="A118" s="23">
        <v>44306</v>
      </c>
      <c r="B118" s="284">
        <v>59</v>
      </c>
      <c r="C118" s="284">
        <v>33</v>
      </c>
      <c r="D118" s="284">
        <v>46</v>
      </c>
      <c r="E118" s="284">
        <v>19</v>
      </c>
      <c r="F118" s="287">
        <f t="shared" si="1"/>
        <v>19</v>
      </c>
    </row>
    <row r="119" spans="1:6" x14ac:dyDescent="0.25">
      <c r="A119" s="23">
        <v>44307</v>
      </c>
      <c r="B119" s="284">
        <v>56</v>
      </c>
      <c r="C119" s="284">
        <v>29</v>
      </c>
      <c r="D119" s="284">
        <v>42.5</v>
      </c>
      <c r="E119" s="284">
        <v>22</v>
      </c>
      <c r="F119" s="287">
        <f t="shared" si="1"/>
        <v>22.5</v>
      </c>
    </row>
    <row r="120" spans="1:6" x14ac:dyDescent="0.25">
      <c r="A120" s="23">
        <v>44308</v>
      </c>
      <c r="B120" s="284">
        <v>59</v>
      </c>
      <c r="C120" s="284">
        <v>32</v>
      </c>
      <c r="D120" s="284">
        <v>45.5</v>
      </c>
      <c r="E120" s="284">
        <v>19</v>
      </c>
      <c r="F120" s="287">
        <f t="shared" si="1"/>
        <v>19.5</v>
      </c>
    </row>
    <row r="121" spans="1:6" x14ac:dyDescent="0.25">
      <c r="A121" s="23">
        <v>44309</v>
      </c>
      <c r="B121" s="284">
        <v>66</v>
      </c>
      <c r="C121" s="284">
        <v>47</v>
      </c>
      <c r="D121" s="284">
        <v>56.5</v>
      </c>
      <c r="E121" s="284">
        <v>8</v>
      </c>
      <c r="F121" s="287">
        <f t="shared" si="1"/>
        <v>8.5</v>
      </c>
    </row>
    <row r="122" spans="1:6" x14ac:dyDescent="0.25">
      <c r="A122" s="23">
        <v>44310</v>
      </c>
      <c r="B122" s="284">
        <v>59</v>
      </c>
      <c r="C122" s="284">
        <v>48</v>
      </c>
      <c r="D122" s="284">
        <v>53.5</v>
      </c>
      <c r="E122" s="284">
        <v>11</v>
      </c>
      <c r="F122" s="287">
        <f t="shared" si="1"/>
        <v>11.5</v>
      </c>
    </row>
    <row r="123" spans="1:6" x14ac:dyDescent="0.25">
      <c r="A123" s="23">
        <v>44311</v>
      </c>
      <c r="B123" s="284">
        <v>70</v>
      </c>
      <c r="C123" s="284">
        <v>41</v>
      </c>
      <c r="D123" s="284">
        <v>55.5</v>
      </c>
      <c r="E123" s="284">
        <v>9</v>
      </c>
      <c r="F123" s="287">
        <f t="shared" si="1"/>
        <v>9.5</v>
      </c>
    </row>
    <row r="124" spans="1:6" x14ac:dyDescent="0.25">
      <c r="A124" s="23">
        <v>44312</v>
      </c>
      <c r="B124" s="284">
        <v>76</v>
      </c>
      <c r="C124" s="284">
        <v>47</v>
      </c>
      <c r="D124" s="284">
        <v>61.5</v>
      </c>
      <c r="E124" s="284">
        <v>3</v>
      </c>
      <c r="F124" s="287">
        <f t="shared" si="1"/>
        <v>3.5</v>
      </c>
    </row>
    <row r="125" spans="1:6" x14ac:dyDescent="0.25">
      <c r="A125" s="23">
        <v>44313</v>
      </c>
      <c r="B125" s="284">
        <v>81</v>
      </c>
      <c r="C125" s="284">
        <v>63</v>
      </c>
      <c r="D125" s="284">
        <v>72</v>
      </c>
      <c r="E125" s="284">
        <v>0</v>
      </c>
      <c r="F125" s="287">
        <f t="shared" si="1"/>
        <v>0</v>
      </c>
    </row>
    <row r="126" spans="1:6" x14ac:dyDescent="0.25">
      <c r="A126" s="23">
        <v>44314</v>
      </c>
      <c r="B126" s="284">
        <v>75</v>
      </c>
      <c r="C126" s="284">
        <v>66</v>
      </c>
      <c r="D126" s="284">
        <v>70.5</v>
      </c>
      <c r="E126" s="284">
        <v>0</v>
      </c>
      <c r="F126" s="287">
        <f t="shared" si="1"/>
        <v>0</v>
      </c>
    </row>
    <row r="127" spans="1:6" x14ac:dyDescent="0.25">
      <c r="A127" s="23">
        <v>44315</v>
      </c>
      <c r="B127" s="284">
        <v>73</v>
      </c>
      <c r="C127" s="284">
        <v>55</v>
      </c>
      <c r="D127" s="284">
        <v>64</v>
      </c>
      <c r="E127" s="284">
        <v>1</v>
      </c>
      <c r="F127" s="287">
        <f t="shared" si="1"/>
        <v>1</v>
      </c>
    </row>
    <row r="128" spans="1:6" x14ac:dyDescent="0.25">
      <c r="A128" s="23">
        <v>44316</v>
      </c>
      <c r="B128" s="284">
        <v>80</v>
      </c>
      <c r="C128" s="284">
        <v>50</v>
      </c>
      <c r="D128" s="284">
        <v>65</v>
      </c>
      <c r="E128" s="284">
        <v>0</v>
      </c>
      <c r="F128" s="287">
        <f t="shared" si="1"/>
        <v>0</v>
      </c>
    </row>
    <row r="129" spans="1:6" x14ac:dyDescent="0.25">
      <c r="A129" s="23">
        <v>44317</v>
      </c>
      <c r="B129" s="284">
        <v>79</v>
      </c>
      <c r="C129" s="284">
        <v>52</v>
      </c>
      <c r="D129" s="284">
        <v>65.5</v>
      </c>
      <c r="E129" s="284">
        <v>0</v>
      </c>
      <c r="F129" s="287">
        <f t="shared" si="1"/>
        <v>0</v>
      </c>
    </row>
    <row r="130" spans="1:6" x14ac:dyDescent="0.25">
      <c r="A130" s="23">
        <v>44318</v>
      </c>
      <c r="B130" s="284">
        <v>69</v>
      </c>
      <c r="C130" s="284">
        <v>59</v>
      </c>
      <c r="D130" s="284">
        <v>64</v>
      </c>
      <c r="E130" s="284">
        <v>1</v>
      </c>
      <c r="F130" s="287">
        <f t="shared" si="1"/>
        <v>1</v>
      </c>
    </row>
    <row r="131" spans="1:6" x14ac:dyDescent="0.25">
      <c r="A131" s="23">
        <v>44319</v>
      </c>
      <c r="B131" s="284">
        <v>80</v>
      </c>
      <c r="C131" s="284">
        <v>63</v>
      </c>
      <c r="D131" s="284">
        <v>71.5</v>
      </c>
      <c r="E131" s="284">
        <v>0</v>
      </c>
      <c r="F131" s="287">
        <f t="shared" si="1"/>
        <v>0</v>
      </c>
    </row>
    <row r="132" spans="1:6" x14ac:dyDescent="0.25">
      <c r="A132" s="23">
        <v>44320</v>
      </c>
      <c r="B132" s="284">
        <v>71</v>
      </c>
      <c r="C132" s="284">
        <v>55</v>
      </c>
      <c r="D132" s="284">
        <v>63</v>
      </c>
      <c r="E132" s="284">
        <v>2</v>
      </c>
      <c r="F132" s="287">
        <f t="shared" si="1"/>
        <v>2</v>
      </c>
    </row>
    <row r="133" spans="1:6" x14ac:dyDescent="0.25">
      <c r="A133" s="23">
        <v>44321</v>
      </c>
      <c r="B133" s="284">
        <v>69</v>
      </c>
      <c r="C133" s="284">
        <v>49</v>
      </c>
      <c r="D133" s="284">
        <v>59</v>
      </c>
      <c r="E133" s="284">
        <v>6</v>
      </c>
      <c r="F133" s="287">
        <f t="shared" si="1"/>
        <v>6</v>
      </c>
    </row>
    <row r="134" spans="1:6" x14ac:dyDescent="0.25">
      <c r="A134" s="23">
        <v>44322</v>
      </c>
      <c r="B134" s="284">
        <v>69</v>
      </c>
      <c r="C134" s="284">
        <v>47</v>
      </c>
      <c r="D134" s="284">
        <v>58</v>
      </c>
      <c r="E134" s="284">
        <v>7</v>
      </c>
      <c r="F134" s="287">
        <f t="shared" si="1"/>
        <v>7</v>
      </c>
    </row>
    <row r="135" spans="1:6" x14ac:dyDescent="0.25">
      <c r="A135" s="23">
        <v>44323</v>
      </c>
      <c r="B135" s="284">
        <v>72</v>
      </c>
      <c r="C135" s="284">
        <v>41</v>
      </c>
      <c r="D135" s="284">
        <v>56.5</v>
      </c>
      <c r="E135" s="284">
        <v>8</v>
      </c>
      <c r="F135" s="287">
        <f t="shared" si="1"/>
        <v>8.5</v>
      </c>
    </row>
    <row r="136" spans="1:6" x14ac:dyDescent="0.25">
      <c r="A136" s="23">
        <v>44324</v>
      </c>
      <c r="B136" s="284">
        <v>66</v>
      </c>
      <c r="C136" s="284">
        <v>55</v>
      </c>
      <c r="D136" s="284">
        <v>60.5</v>
      </c>
      <c r="E136" s="284">
        <v>4</v>
      </c>
      <c r="F136" s="287">
        <f t="shared" si="1"/>
        <v>4.5</v>
      </c>
    </row>
    <row r="137" spans="1:6" x14ac:dyDescent="0.25">
      <c r="A137" s="23">
        <v>44325</v>
      </c>
      <c r="B137" s="284">
        <v>70</v>
      </c>
      <c r="C137" s="284">
        <v>50</v>
      </c>
      <c r="D137" s="284">
        <v>60</v>
      </c>
      <c r="E137" s="284">
        <v>5</v>
      </c>
      <c r="F137" s="287">
        <f t="shared" si="1"/>
        <v>5</v>
      </c>
    </row>
    <row r="138" spans="1:6" x14ac:dyDescent="0.25">
      <c r="A138" s="23">
        <v>44326</v>
      </c>
      <c r="B138" s="284">
        <v>62</v>
      </c>
      <c r="C138" s="284">
        <v>46</v>
      </c>
      <c r="D138" s="284">
        <v>54</v>
      </c>
      <c r="E138" s="284">
        <v>11</v>
      </c>
      <c r="F138" s="287">
        <f t="shared" ref="F138:F201" si="2">MAX(65-D138,0)</f>
        <v>11</v>
      </c>
    </row>
    <row r="139" spans="1:6" x14ac:dyDescent="0.25">
      <c r="A139" s="23">
        <v>44327</v>
      </c>
      <c r="B139" s="284">
        <v>68</v>
      </c>
      <c r="C139" s="284">
        <v>41</v>
      </c>
      <c r="D139" s="284">
        <v>54.5</v>
      </c>
      <c r="E139" s="284">
        <v>10</v>
      </c>
      <c r="F139" s="287">
        <f t="shared" si="2"/>
        <v>10.5</v>
      </c>
    </row>
    <row r="140" spans="1:6" x14ac:dyDescent="0.25">
      <c r="A140" s="23">
        <v>44328</v>
      </c>
      <c r="B140" s="284">
        <v>67</v>
      </c>
      <c r="C140" s="284">
        <v>45</v>
      </c>
      <c r="D140" s="284">
        <v>56</v>
      </c>
      <c r="E140" s="284">
        <v>9</v>
      </c>
      <c r="F140" s="287">
        <f t="shared" si="2"/>
        <v>9</v>
      </c>
    </row>
    <row r="141" spans="1:6" x14ac:dyDescent="0.25">
      <c r="A141" s="23">
        <v>44329</v>
      </c>
      <c r="B141" s="284">
        <v>70</v>
      </c>
      <c r="C141" s="284">
        <v>40</v>
      </c>
      <c r="D141" s="284">
        <v>55</v>
      </c>
      <c r="E141" s="284">
        <v>10</v>
      </c>
      <c r="F141" s="287">
        <f t="shared" si="2"/>
        <v>10</v>
      </c>
    </row>
    <row r="142" spans="1:6" x14ac:dyDescent="0.25">
      <c r="A142" s="23">
        <v>44330</v>
      </c>
      <c r="B142" s="284">
        <v>73</v>
      </c>
      <c r="C142" s="284">
        <v>39</v>
      </c>
      <c r="D142" s="284">
        <v>56</v>
      </c>
      <c r="E142" s="284">
        <v>9</v>
      </c>
      <c r="F142" s="287">
        <f t="shared" si="2"/>
        <v>9</v>
      </c>
    </row>
    <row r="143" spans="1:6" x14ac:dyDescent="0.25">
      <c r="A143" s="23">
        <v>44331</v>
      </c>
      <c r="B143" s="284">
        <v>71</v>
      </c>
      <c r="C143" s="284">
        <v>45</v>
      </c>
      <c r="D143" s="284">
        <v>58</v>
      </c>
      <c r="E143" s="284">
        <v>7</v>
      </c>
      <c r="F143" s="287">
        <f t="shared" si="2"/>
        <v>7</v>
      </c>
    </row>
    <row r="144" spans="1:6" x14ac:dyDescent="0.25">
      <c r="A144" s="23">
        <v>44332</v>
      </c>
      <c r="B144" s="284">
        <v>81</v>
      </c>
      <c r="C144" s="284">
        <v>56</v>
      </c>
      <c r="D144" s="284">
        <v>68.5</v>
      </c>
      <c r="E144" s="284">
        <v>0</v>
      </c>
      <c r="F144" s="287">
        <f t="shared" si="2"/>
        <v>0</v>
      </c>
    </row>
    <row r="145" spans="1:6" x14ac:dyDescent="0.25">
      <c r="A145" s="23">
        <v>44333</v>
      </c>
      <c r="B145" s="284">
        <v>72</v>
      </c>
      <c r="C145" s="284">
        <v>64</v>
      </c>
      <c r="D145" s="284">
        <v>68</v>
      </c>
      <c r="E145" s="284">
        <v>0</v>
      </c>
      <c r="F145" s="287">
        <f t="shared" si="2"/>
        <v>0</v>
      </c>
    </row>
    <row r="146" spans="1:6" x14ac:dyDescent="0.25">
      <c r="A146" s="23">
        <v>44334</v>
      </c>
      <c r="B146" s="284">
        <v>75</v>
      </c>
      <c r="C146" s="284">
        <v>64</v>
      </c>
      <c r="D146" s="284">
        <v>69.5</v>
      </c>
      <c r="E146" s="284">
        <v>0</v>
      </c>
      <c r="F146" s="287">
        <f t="shared" si="2"/>
        <v>0</v>
      </c>
    </row>
    <row r="147" spans="1:6" x14ac:dyDescent="0.25">
      <c r="A147" s="23">
        <v>44335</v>
      </c>
      <c r="B147" s="284">
        <v>80</v>
      </c>
      <c r="C147" s="284">
        <v>66</v>
      </c>
      <c r="D147" s="284">
        <v>73</v>
      </c>
      <c r="E147" s="284">
        <v>0</v>
      </c>
      <c r="F147" s="287">
        <f t="shared" si="2"/>
        <v>0</v>
      </c>
    </row>
    <row r="148" spans="1:6" x14ac:dyDescent="0.25">
      <c r="A148" s="23">
        <v>44336</v>
      </c>
      <c r="B148" s="284">
        <v>85</v>
      </c>
      <c r="C148" s="284">
        <v>66</v>
      </c>
      <c r="D148" s="284">
        <v>75.5</v>
      </c>
      <c r="E148" s="284">
        <v>0</v>
      </c>
      <c r="F148" s="287">
        <f t="shared" si="2"/>
        <v>0</v>
      </c>
    </row>
    <row r="149" spans="1:6" x14ac:dyDescent="0.25">
      <c r="A149" s="23">
        <v>44337</v>
      </c>
      <c r="B149" s="284">
        <v>85</v>
      </c>
      <c r="C149" s="284">
        <v>65</v>
      </c>
      <c r="D149" s="284">
        <v>75</v>
      </c>
      <c r="E149" s="284">
        <v>0</v>
      </c>
      <c r="F149" s="287">
        <f t="shared" si="2"/>
        <v>0</v>
      </c>
    </row>
    <row r="150" spans="1:6" x14ac:dyDescent="0.25">
      <c r="A150" s="23">
        <v>44338</v>
      </c>
      <c r="B150" s="284">
        <v>88</v>
      </c>
      <c r="C150" s="284">
        <v>60</v>
      </c>
      <c r="D150" s="284">
        <v>74</v>
      </c>
      <c r="E150" s="284">
        <v>0</v>
      </c>
      <c r="F150" s="287">
        <f t="shared" si="2"/>
        <v>0</v>
      </c>
    </row>
    <row r="151" spans="1:6" x14ac:dyDescent="0.25">
      <c r="A151" s="23">
        <v>44339</v>
      </c>
      <c r="B151" s="284">
        <v>88</v>
      </c>
      <c r="C151" s="284">
        <v>60</v>
      </c>
      <c r="D151" s="284">
        <v>74</v>
      </c>
      <c r="E151" s="284">
        <v>0</v>
      </c>
      <c r="F151" s="287">
        <f t="shared" si="2"/>
        <v>0</v>
      </c>
    </row>
    <row r="152" spans="1:6" x14ac:dyDescent="0.25">
      <c r="A152" s="23">
        <v>44340</v>
      </c>
      <c r="B152" s="284">
        <v>89</v>
      </c>
      <c r="C152" s="284">
        <v>61</v>
      </c>
      <c r="D152" s="284">
        <v>75</v>
      </c>
      <c r="E152" s="284">
        <v>0</v>
      </c>
      <c r="F152" s="287">
        <f t="shared" si="2"/>
        <v>0</v>
      </c>
    </row>
    <row r="153" spans="1:6" x14ac:dyDescent="0.25">
      <c r="A153" s="23">
        <v>44341</v>
      </c>
      <c r="B153" s="284">
        <v>91</v>
      </c>
      <c r="C153" s="284">
        <v>66</v>
      </c>
      <c r="D153" s="284">
        <v>78.5</v>
      </c>
      <c r="E153" s="284">
        <v>0</v>
      </c>
      <c r="F153" s="287">
        <f t="shared" si="2"/>
        <v>0</v>
      </c>
    </row>
    <row r="154" spans="1:6" x14ac:dyDescent="0.25">
      <c r="A154" s="23">
        <v>44342</v>
      </c>
      <c r="B154" s="284">
        <v>84</v>
      </c>
      <c r="C154" s="284">
        <v>69</v>
      </c>
      <c r="D154" s="284">
        <v>76.5</v>
      </c>
      <c r="E154" s="284">
        <v>0</v>
      </c>
      <c r="F154" s="287">
        <f t="shared" si="2"/>
        <v>0</v>
      </c>
    </row>
    <row r="155" spans="1:6" x14ac:dyDescent="0.25">
      <c r="A155" s="23">
        <v>44343</v>
      </c>
      <c r="B155" s="284">
        <v>85</v>
      </c>
      <c r="C155" s="284">
        <v>65</v>
      </c>
      <c r="D155" s="284">
        <v>75</v>
      </c>
      <c r="E155" s="284">
        <v>0</v>
      </c>
      <c r="F155" s="287">
        <f t="shared" si="2"/>
        <v>0</v>
      </c>
    </row>
    <row r="156" spans="1:6" x14ac:dyDescent="0.25">
      <c r="A156" s="23">
        <v>44344</v>
      </c>
      <c r="B156" s="284">
        <v>78</v>
      </c>
      <c r="C156" s="284">
        <v>53</v>
      </c>
      <c r="D156" s="284">
        <v>65.5</v>
      </c>
      <c r="E156" s="284">
        <v>0</v>
      </c>
      <c r="F156" s="287">
        <f t="shared" si="2"/>
        <v>0</v>
      </c>
    </row>
    <row r="157" spans="1:6" x14ac:dyDescent="0.25">
      <c r="A157" s="23">
        <v>44345</v>
      </c>
      <c r="B157" s="284">
        <v>60</v>
      </c>
      <c r="C157" s="284">
        <v>49</v>
      </c>
      <c r="D157" s="284">
        <v>54.5</v>
      </c>
      <c r="E157" s="284">
        <v>10</v>
      </c>
      <c r="F157" s="287">
        <f t="shared" si="2"/>
        <v>10.5</v>
      </c>
    </row>
    <row r="158" spans="1:6" x14ac:dyDescent="0.25">
      <c r="A158" s="23">
        <v>44346</v>
      </c>
      <c r="B158" s="284">
        <v>73</v>
      </c>
      <c r="C158" s="284">
        <v>45</v>
      </c>
      <c r="D158" s="284">
        <v>59</v>
      </c>
      <c r="E158" s="284">
        <v>6</v>
      </c>
      <c r="F158" s="287">
        <f t="shared" si="2"/>
        <v>6</v>
      </c>
    </row>
    <row r="159" spans="1:6" x14ac:dyDescent="0.25">
      <c r="A159" s="23">
        <v>44347</v>
      </c>
      <c r="B159" s="284">
        <v>77</v>
      </c>
      <c r="C159" s="284">
        <v>47</v>
      </c>
      <c r="D159" s="284">
        <v>62</v>
      </c>
      <c r="E159" s="284">
        <v>3</v>
      </c>
      <c r="F159" s="287">
        <f t="shared" si="2"/>
        <v>3</v>
      </c>
    </row>
    <row r="160" spans="1:6" x14ac:dyDescent="0.25">
      <c r="A160" s="23">
        <v>44348</v>
      </c>
      <c r="B160" s="284">
        <v>67</v>
      </c>
      <c r="C160" s="284">
        <v>60</v>
      </c>
      <c r="D160" s="284">
        <v>63.5</v>
      </c>
      <c r="E160" s="284">
        <v>1</v>
      </c>
      <c r="F160" s="287">
        <f t="shared" si="2"/>
        <v>1.5</v>
      </c>
    </row>
    <row r="161" spans="1:6" x14ac:dyDescent="0.25">
      <c r="A161" s="23">
        <v>44349</v>
      </c>
      <c r="B161" s="284">
        <v>74</v>
      </c>
      <c r="C161" s="284">
        <v>63</v>
      </c>
      <c r="D161" s="284">
        <v>68.5</v>
      </c>
      <c r="E161" s="284">
        <v>0</v>
      </c>
      <c r="F161" s="287">
        <f t="shared" si="2"/>
        <v>0</v>
      </c>
    </row>
    <row r="162" spans="1:6" x14ac:dyDescent="0.25">
      <c r="A162" s="23">
        <v>44350</v>
      </c>
      <c r="B162" s="284">
        <v>81</v>
      </c>
      <c r="C162" s="284">
        <v>60</v>
      </c>
      <c r="D162" s="284">
        <v>70.5</v>
      </c>
      <c r="E162" s="284">
        <v>0</v>
      </c>
      <c r="F162" s="287">
        <f t="shared" si="2"/>
        <v>0</v>
      </c>
    </row>
    <row r="163" spans="1:6" x14ac:dyDescent="0.25">
      <c r="A163" s="23">
        <v>44351</v>
      </c>
      <c r="B163" s="284">
        <v>84</v>
      </c>
      <c r="C163" s="284">
        <v>58</v>
      </c>
      <c r="D163" s="284">
        <v>71</v>
      </c>
      <c r="E163" s="284">
        <v>0</v>
      </c>
      <c r="F163" s="287">
        <f t="shared" si="2"/>
        <v>0</v>
      </c>
    </row>
    <row r="164" spans="1:6" x14ac:dyDescent="0.25">
      <c r="A164" s="23">
        <v>44352</v>
      </c>
      <c r="B164" s="284">
        <v>87</v>
      </c>
      <c r="C164" s="284">
        <v>60</v>
      </c>
      <c r="D164" s="284">
        <v>73.5</v>
      </c>
      <c r="E164" s="284">
        <v>0</v>
      </c>
      <c r="F164" s="287">
        <f t="shared" si="2"/>
        <v>0</v>
      </c>
    </row>
    <row r="165" spans="1:6" x14ac:dyDescent="0.25">
      <c r="A165" s="23">
        <v>44353</v>
      </c>
      <c r="B165" s="284">
        <v>83</v>
      </c>
      <c r="C165" s="284">
        <v>70</v>
      </c>
      <c r="D165" s="284">
        <v>76.5</v>
      </c>
      <c r="E165" s="284">
        <v>0</v>
      </c>
      <c r="F165" s="287">
        <f t="shared" si="2"/>
        <v>0</v>
      </c>
    </row>
    <row r="166" spans="1:6" x14ac:dyDescent="0.25">
      <c r="A166" s="23">
        <v>44354</v>
      </c>
      <c r="B166" s="284">
        <v>80</v>
      </c>
      <c r="C166" s="284">
        <v>70</v>
      </c>
      <c r="D166" s="284">
        <v>75</v>
      </c>
      <c r="E166" s="284">
        <v>0</v>
      </c>
      <c r="F166" s="287">
        <f t="shared" si="2"/>
        <v>0</v>
      </c>
    </row>
    <row r="167" spans="1:6" x14ac:dyDescent="0.25">
      <c r="A167" s="23">
        <v>44355</v>
      </c>
      <c r="B167" s="284">
        <v>78</v>
      </c>
      <c r="C167" s="284">
        <v>70</v>
      </c>
      <c r="D167" s="284">
        <v>74</v>
      </c>
      <c r="E167" s="284">
        <v>0</v>
      </c>
      <c r="F167" s="287">
        <f t="shared" si="2"/>
        <v>0</v>
      </c>
    </row>
    <row r="168" spans="1:6" x14ac:dyDescent="0.25">
      <c r="A168" s="23">
        <v>44356</v>
      </c>
      <c r="B168" s="284">
        <v>85</v>
      </c>
      <c r="C168" s="284">
        <v>72</v>
      </c>
      <c r="D168" s="284">
        <v>78.5</v>
      </c>
      <c r="E168" s="284">
        <v>0</v>
      </c>
      <c r="F168" s="287">
        <f t="shared" si="2"/>
        <v>0</v>
      </c>
    </row>
    <row r="169" spans="1:6" x14ac:dyDescent="0.25">
      <c r="A169" s="23">
        <v>44357</v>
      </c>
      <c r="B169" s="284">
        <v>89</v>
      </c>
      <c r="C169" s="284">
        <v>72</v>
      </c>
      <c r="D169" s="284">
        <v>80.5</v>
      </c>
      <c r="E169" s="284">
        <v>0</v>
      </c>
      <c r="F169" s="287">
        <f t="shared" si="2"/>
        <v>0</v>
      </c>
    </row>
    <row r="170" spans="1:6" x14ac:dyDescent="0.25">
      <c r="A170" s="23">
        <v>44358</v>
      </c>
      <c r="B170" s="284">
        <v>93</v>
      </c>
      <c r="C170" s="284">
        <v>70</v>
      </c>
      <c r="D170" s="284">
        <v>81.5</v>
      </c>
      <c r="E170" s="284">
        <v>0</v>
      </c>
      <c r="F170" s="287">
        <f t="shared" si="2"/>
        <v>0</v>
      </c>
    </row>
    <row r="171" spans="1:6" x14ac:dyDescent="0.25">
      <c r="A171" s="23">
        <v>44359</v>
      </c>
      <c r="B171" s="284">
        <v>96</v>
      </c>
      <c r="C171" s="284">
        <v>71</v>
      </c>
      <c r="D171" s="284">
        <v>83.5</v>
      </c>
      <c r="E171" s="284">
        <v>0</v>
      </c>
      <c r="F171" s="287">
        <f t="shared" si="2"/>
        <v>0</v>
      </c>
    </row>
    <row r="172" spans="1:6" x14ac:dyDescent="0.25">
      <c r="A172" s="23">
        <v>44360</v>
      </c>
      <c r="B172" s="284">
        <v>93</v>
      </c>
      <c r="C172" s="284">
        <v>68</v>
      </c>
      <c r="D172" s="284">
        <v>80.5</v>
      </c>
      <c r="E172" s="284">
        <v>0</v>
      </c>
      <c r="F172" s="287">
        <f t="shared" si="2"/>
        <v>0</v>
      </c>
    </row>
    <row r="173" spans="1:6" x14ac:dyDescent="0.25">
      <c r="A173" s="23">
        <v>44361</v>
      </c>
      <c r="B173" s="284">
        <v>95</v>
      </c>
      <c r="C173" s="284">
        <v>64</v>
      </c>
      <c r="D173" s="284">
        <v>79.5</v>
      </c>
      <c r="E173" s="284">
        <v>0</v>
      </c>
      <c r="F173" s="287">
        <f t="shared" si="2"/>
        <v>0</v>
      </c>
    </row>
    <row r="174" spans="1:6" x14ac:dyDescent="0.25">
      <c r="A174" s="23">
        <v>44362</v>
      </c>
      <c r="B174" s="284">
        <v>89</v>
      </c>
      <c r="C174" s="284">
        <v>64</v>
      </c>
      <c r="D174" s="284">
        <v>76.5</v>
      </c>
      <c r="E174" s="284">
        <v>0</v>
      </c>
      <c r="F174" s="287">
        <f t="shared" si="2"/>
        <v>0</v>
      </c>
    </row>
    <row r="175" spans="1:6" x14ac:dyDescent="0.25">
      <c r="A175" s="23">
        <v>44363</v>
      </c>
      <c r="B175" s="284">
        <v>92</v>
      </c>
      <c r="C175" s="284">
        <v>64</v>
      </c>
      <c r="D175" s="284">
        <v>78</v>
      </c>
      <c r="E175" s="284">
        <v>0</v>
      </c>
      <c r="F175" s="287">
        <f t="shared" si="2"/>
        <v>0</v>
      </c>
    </row>
    <row r="176" spans="1:6" x14ac:dyDescent="0.25">
      <c r="A176" s="23">
        <v>44364</v>
      </c>
      <c r="B176" s="284">
        <v>93</v>
      </c>
      <c r="C176" s="284">
        <v>65</v>
      </c>
      <c r="D176" s="284">
        <v>79</v>
      </c>
      <c r="E176" s="284">
        <v>0</v>
      </c>
      <c r="F176" s="287">
        <f t="shared" si="2"/>
        <v>0</v>
      </c>
    </row>
    <row r="177" spans="1:6" x14ac:dyDescent="0.25">
      <c r="A177" s="23">
        <v>44365</v>
      </c>
      <c r="B177" s="284">
        <v>94</v>
      </c>
      <c r="C177" s="284">
        <v>75</v>
      </c>
      <c r="D177" s="284">
        <v>84.5</v>
      </c>
      <c r="E177" s="284">
        <v>0</v>
      </c>
      <c r="F177" s="287">
        <f t="shared" si="2"/>
        <v>0</v>
      </c>
    </row>
    <row r="178" spans="1:6" x14ac:dyDescent="0.25">
      <c r="A178" s="23">
        <v>44366</v>
      </c>
      <c r="B178" s="284">
        <v>91</v>
      </c>
      <c r="C178" s="284">
        <v>69</v>
      </c>
      <c r="D178" s="284">
        <v>80</v>
      </c>
      <c r="E178" s="284">
        <v>0</v>
      </c>
      <c r="F178" s="287">
        <f t="shared" si="2"/>
        <v>0</v>
      </c>
    </row>
    <row r="179" spans="1:6" x14ac:dyDescent="0.25">
      <c r="A179" s="23">
        <v>44367</v>
      </c>
      <c r="B179" s="284">
        <v>93</v>
      </c>
      <c r="C179" s="284">
        <v>73</v>
      </c>
      <c r="D179" s="284">
        <v>83</v>
      </c>
      <c r="E179" s="284">
        <v>0</v>
      </c>
      <c r="F179" s="287">
        <f t="shared" si="2"/>
        <v>0</v>
      </c>
    </row>
    <row r="180" spans="1:6" x14ac:dyDescent="0.25">
      <c r="A180" s="23">
        <v>44368</v>
      </c>
      <c r="B180" s="284">
        <v>83</v>
      </c>
      <c r="C180" s="284">
        <v>58</v>
      </c>
      <c r="D180" s="284">
        <v>70.5</v>
      </c>
      <c r="E180" s="284">
        <v>0</v>
      </c>
      <c r="F180" s="287">
        <f t="shared" si="2"/>
        <v>0</v>
      </c>
    </row>
    <row r="181" spans="1:6" x14ac:dyDescent="0.25">
      <c r="A181" s="23">
        <v>44369</v>
      </c>
      <c r="B181" s="284">
        <v>80</v>
      </c>
      <c r="C181" s="284">
        <v>53</v>
      </c>
      <c r="D181" s="284">
        <v>66.5</v>
      </c>
      <c r="E181" s="284">
        <v>0</v>
      </c>
      <c r="F181" s="287">
        <f t="shared" si="2"/>
        <v>0</v>
      </c>
    </row>
    <row r="182" spans="1:6" x14ac:dyDescent="0.25">
      <c r="A182" s="23">
        <v>44370</v>
      </c>
      <c r="B182" s="284">
        <v>84</v>
      </c>
      <c r="C182" s="284">
        <v>55</v>
      </c>
      <c r="D182" s="284">
        <v>69.5</v>
      </c>
      <c r="E182" s="284">
        <v>0</v>
      </c>
      <c r="F182" s="287">
        <f t="shared" si="2"/>
        <v>0</v>
      </c>
    </row>
    <row r="183" spans="1:6" x14ac:dyDescent="0.25">
      <c r="A183" s="23">
        <v>44371</v>
      </c>
      <c r="B183" s="284">
        <v>87</v>
      </c>
      <c r="C183" s="284">
        <v>68</v>
      </c>
      <c r="D183" s="284">
        <v>77.5</v>
      </c>
      <c r="E183" s="284">
        <v>0</v>
      </c>
      <c r="F183" s="287">
        <f t="shared" si="2"/>
        <v>0</v>
      </c>
    </row>
    <row r="184" spans="1:6" x14ac:dyDescent="0.25">
      <c r="A184" s="23">
        <v>44372</v>
      </c>
      <c r="B184" s="284">
        <v>91</v>
      </c>
      <c r="C184" s="284">
        <v>80</v>
      </c>
      <c r="D184" s="284">
        <v>85.5</v>
      </c>
      <c r="E184" s="284">
        <v>0</v>
      </c>
      <c r="F184" s="287">
        <f t="shared" si="2"/>
        <v>0</v>
      </c>
    </row>
    <row r="185" spans="1:6" x14ac:dyDescent="0.25">
      <c r="A185" s="23">
        <v>44373</v>
      </c>
      <c r="B185" s="284">
        <v>89</v>
      </c>
      <c r="C185" s="284">
        <v>76</v>
      </c>
      <c r="D185" s="284">
        <v>82.5</v>
      </c>
      <c r="E185" s="284">
        <v>0</v>
      </c>
      <c r="F185" s="287">
        <f t="shared" si="2"/>
        <v>0</v>
      </c>
    </row>
    <row r="186" spans="1:6" x14ac:dyDescent="0.25">
      <c r="A186" s="23">
        <v>44374</v>
      </c>
      <c r="B186" s="284">
        <v>91</v>
      </c>
      <c r="C186" s="284">
        <v>75</v>
      </c>
      <c r="D186" s="284">
        <v>83</v>
      </c>
      <c r="E186" s="284">
        <v>0</v>
      </c>
      <c r="F186" s="287">
        <f t="shared" si="2"/>
        <v>0</v>
      </c>
    </row>
    <row r="187" spans="1:6" x14ac:dyDescent="0.25">
      <c r="A187" s="23">
        <v>44375</v>
      </c>
      <c r="B187" s="284">
        <v>92</v>
      </c>
      <c r="C187" s="284">
        <v>72</v>
      </c>
      <c r="D187" s="284">
        <v>82</v>
      </c>
      <c r="E187" s="284">
        <v>0</v>
      </c>
      <c r="F187" s="287">
        <f t="shared" si="2"/>
        <v>0</v>
      </c>
    </row>
    <row r="188" spans="1:6" x14ac:dyDescent="0.25">
      <c r="A188" s="23">
        <v>44376</v>
      </c>
      <c r="B188" s="284">
        <v>94</v>
      </c>
      <c r="C188" s="284">
        <v>72</v>
      </c>
      <c r="D188" s="284">
        <v>83</v>
      </c>
      <c r="E188" s="284">
        <v>0</v>
      </c>
      <c r="F188" s="287">
        <f t="shared" si="2"/>
        <v>0</v>
      </c>
    </row>
    <row r="189" spans="1:6" x14ac:dyDescent="0.25">
      <c r="A189" s="23">
        <v>44377</v>
      </c>
      <c r="B189" s="284">
        <v>93</v>
      </c>
      <c r="C189" s="284">
        <v>70</v>
      </c>
      <c r="D189" s="284">
        <v>81.5</v>
      </c>
      <c r="E189" s="284">
        <v>0</v>
      </c>
      <c r="F189" s="287">
        <f t="shared" si="2"/>
        <v>0</v>
      </c>
    </row>
    <row r="190" spans="1:6" x14ac:dyDescent="0.25">
      <c r="A190" s="23">
        <v>44378</v>
      </c>
      <c r="B190" s="284">
        <v>84</v>
      </c>
      <c r="C190" s="284">
        <v>72</v>
      </c>
      <c r="D190" s="284">
        <v>78</v>
      </c>
      <c r="E190" s="284">
        <v>0</v>
      </c>
      <c r="F190" s="287">
        <f t="shared" si="2"/>
        <v>0</v>
      </c>
    </row>
    <row r="191" spans="1:6" x14ac:dyDescent="0.25">
      <c r="A191" s="23">
        <v>44379</v>
      </c>
      <c r="B191" s="284">
        <v>83</v>
      </c>
      <c r="C191" s="284">
        <v>62</v>
      </c>
      <c r="D191" s="284">
        <v>72.5</v>
      </c>
      <c r="E191" s="284">
        <v>0</v>
      </c>
      <c r="F191" s="287">
        <f t="shared" si="2"/>
        <v>0</v>
      </c>
    </row>
    <row r="192" spans="1:6" x14ac:dyDescent="0.25">
      <c r="A192" s="23">
        <v>44380</v>
      </c>
      <c r="B192" s="284">
        <v>83</v>
      </c>
      <c r="C192" s="284">
        <v>56</v>
      </c>
      <c r="D192" s="284">
        <v>69.5</v>
      </c>
      <c r="E192" s="284">
        <v>0</v>
      </c>
      <c r="F192" s="287">
        <f t="shared" si="2"/>
        <v>0</v>
      </c>
    </row>
    <row r="193" spans="1:6" x14ac:dyDescent="0.25">
      <c r="A193" s="23">
        <v>44381</v>
      </c>
      <c r="B193" s="284">
        <v>86</v>
      </c>
      <c r="C193" s="284">
        <v>59</v>
      </c>
      <c r="D193" s="284">
        <v>72.5</v>
      </c>
      <c r="E193" s="284">
        <v>0</v>
      </c>
      <c r="F193" s="287">
        <f t="shared" si="2"/>
        <v>0</v>
      </c>
    </row>
    <row r="194" spans="1:6" x14ac:dyDescent="0.25">
      <c r="A194" s="23">
        <v>44382</v>
      </c>
      <c r="B194" s="284">
        <v>89</v>
      </c>
      <c r="C194" s="284">
        <v>62</v>
      </c>
      <c r="D194" s="284">
        <v>75.5</v>
      </c>
      <c r="E194" s="284">
        <v>0</v>
      </c>
      <c r="F194" s="287">
        <f t="shared" si="2"/>
        <v>0</v>
      </c>
    </row>
    <row r="195" spans="1:6" x14ac:dyDescent="0.25">
      <c r="A195" s="23">
        <v>44383</v>
      </c>
      <c r="B195" s="284">
        <v>91</v>
      </c>
      <c r="C195" s="284">
        <v>67</v>
      </c>
      <c r="D195" s="284">
        <v>79</v>
      </c>
      <c r="E195" s="284">
        <v>0</v>
      </c>
      <c r="F195" s="287">
        <f t="shared" si="2"/>
        <v>0</v>
      </c>
    </row>
    <row r="196" spans="1:6" x14ac:dyDescent="0.25">
      <c r="A196" s="23">
        <v>44384</v>
      </c>
      <c r="B196" s="284">
        <v>89</v>
      </c>
      <c r="C196" s="284">
        <v>69</v>
      </c>
      <c r="D196" s="284">
        <v>79</v>
      </c>
      <c r="E196" s="284">
        <v>0</v>
      </c>
      <c r="F196" s="287">
        <f t="shared" si="2"/>
        <v>0</v>
      </c>
    </row>
    <row r="197" spans="1:6" x14ac:dyDescent="0.25">
      <c r="A197" s="23">
        <v>44385</v>
      </c>
      <c r="B197" s="284">
        <v>90</v>
      </c>
      <c r="C197" s="284">
        <v>72</v>
      </c>
      <c r="D197" s="284">
        <v>81</v>
      </c>
      <c r="E197" s="284">
        <v>0</v>
      </c>
      <c r="F197" s="287">
        <f t="shared" si="2"/>
        <v>0</v>
      </c>
    </row>
    <row r="198" spans="1:6" x14ac:dyDescent="0.25">
      <c r="A198" s="23">
        <v>44386</v>
      </c>
      <c r="B198" s="284">
        <v>91</v>
      </c>
      <c r="C198" s="284">
        <v>71</v>
      </c>
      <c r="D198" s="284">
        <v>81</v>
      </c>
      <c r="E198" s="284">
        <v>0</v>
      </c>
      <c r="F198" s="287">
        <f t="shared" si="2"/>
        <v>0</v>
      </c>
    </row>
    <row r="199" spans="1:6" x14ac:dyDescent="0.25">
      <c r="A199" s="23">
        <v>44387</v>
      </c>
      <c r="B199" s="284">
        <v>85</v>
      </c>
      <c r="C199" s="284">
        <v>69</v>
      </c>
      <c r="D199" s="284">
        <v>77</v>
      </c>
      <c r="E199" s="284">
        <v>0</v>
      </c>
      <c r="F199" s="287">
        <f t="shared" si="2"/>
        <v>0</v>
      </c>
    </row>
    <row r="200" spans="1:6" x14ac:dyDescent="0.25">
      <c r="A200" s="23">
        <v>44388</v>
      </c>
      <c r="B200" s="284">
        <v>81</v>
      </c>
      <c r="C200" s="284">
        <v>67</v>
      </c>
      <c r="D200" s="284">
        <v>74</v>
      </c>
      <c r="E200" s="284">
        <v>0</v>
      </c>
      <c r="F200" s="287">
        <f t="shared" si="2"/>
        <v>0</v>
      </c>
    </row>
    <row r="201" spans="1:6" x14ac:dyDescent="0.25">
      <c r="A201" s="23">
        <v>44389</v>
      </c>
      <c r="B201" s="284">
        <v>83</v>
      </c>
      <c r="C201" s="284">
        <v>69</v>
      </c>
      <c r="D201" s="284">
        <v>76</v>
      </c>
      <c r="E201" s="284">
        <v>0</v>
      </c>
      <c r="F201" s="287">
        <f t="shared" si="2"/>
        <v>0</v>
      </c>
    </row>
    <row r="202" spans="1:6" x14ac:dyDescent="0.25">
      <c r="A202" s="23">
        <v>44390</v>
      </c>
      <c r="B202" s="284">
        <v>85</v>
      </c>
      <c r="C202" s="284">
        <v>68</v>
      </c>
      <c r="D202" s="284">
        <v>76.5</v>
      </c>
      <c r="E202" s="284">
        <v>0</v>
      </c>
      <c r="F202" s="287">
        <f t="shared" ref="F202:F265" si="3">MAX(65-D202,0)</f>
        <v>0</v>
      </c>
    </row>
    <row r="203" spans="1:6" x14ac:dyDescent="0.25">
      <c r="A203" s="23">
        <v>44391</v>
      </c>
      <c r="B203" s="284">
        <v>88</v>
      </c>
      <c r="C203" s="284">
        <v>68</v>
      </c>
      <c r="D203" s="284">
        <v>78</v>
      </c>
      <c r="E203" s="284">
        <v>0</v>
      </c>
      <c r="F203" s="287">
        <f t="shared" si="3"/>
        <v>0</v>
      </c>
    </row>
    <row r="204" spans="1:6" x14ac:dyDescent="0.25">
      <c r="A204" s="23">
        <v>44392</v>
      </c>
      <c r="B204" s="284">
        <v>90</v>
      </c>
      <c r="C204" s="284">
        <v>73</v>
      </c>
      <c r="D204" s="284">
        <v>81.5</v>
      </c>
      <c r="E204" s="284">
        <v>0</v>
      </c>
      <c r="F204" s="287">
        <f t="shared" si="3"/>
        <v>0</v>
      </c>
    </row>
    <row r="205" spans="1:6" x14ac:dyDescent="0.25">
      <c r="A205" s="23">
        <v>44393</v>
      </c>
      <c r="B205" s="284">
        <v>85</v>
      </c>
      <c r="C205" s="284">
        <v>72</v>
      </c>
      <c r="D205" s="284">
        <v>78.5</v>
      </c>
      <c r="E205" s="284">
        <v>0</v>
      </c>
      <c r="F205" s="287">
        <f t="shared" si="3"/>
        <v>0</v>
      </c>
    </row>
    <row r="206" spans="1:6" x14ac:dyDescent="0.25">
      <c r="A206" s="23">
        <v>44394</v>
      </c>
      <c r="B206" s="284">
        <v>88</v>
      </c>
      <c r="C206" s="284">
        <v>73</v>
      </c>
      <c r="D206" s="284">
        <v>80.5</v>
      </c>
      <c r="E206" s="284">
        <v>0</v>
      </c>
      <c r="F206" s="287">
        <f t="shared" si="3"/>
        <v>0</v>
      </c>
    </row>
    <row r="207" spans="1:6" x14ac:dyDescent="0.25">
      <c r="A207" s="23">
        <v>44395</v>
      </c>
      <c r="B207" s="284">
        <v>80</v>
      </c>
      <c r="C207" s="284">
        <v>70</v>
      </c>
      <c r="D207" s="284">
        <v>75</v>
      </c>
      <c r="E207" s="284">
        <v>0</v>
      </c>
      <c r="F207" s="287">
        <f t="shared" si="3"/>
        <v>0</v>
      </c>
    </row>
    <row r="208" spans="1:6" x14ac:dyDescent="0.25">
      <c r="A208" s="23">
        <v>44396</v>
      </c>
      <c r="B208" s="284">
        <v>85</v>
      </c>
      <c r="C208" s="284">
        <v>70</v>
      </c>
      <c r="D208" s="284">
        <v>77.5</v>
      </c>
      <c r="E208" s="284">
        <v>0</v>
      </c>
      <c r="F208" s="287">
        <f t="shared" si="3"/>
        <v>0</v>
      </c>
    </row>
    <row r="209" spans="1:17" x14ac:dyDescent="0.25">
      <c r="A209" s="23">
        <v>44397</v>
      </c>
      <c r="B209" s="284">
        <v>86</v>
      </c>
      <c r="C209" s="284">
        <v>67</v>
      </c>
      <c r="D209" s="284">
        <v>76.5</v>
      </c>
      <c r="E209" s="284">
        <v>0</v>
      </c>
      <c r="F209" s="287">
        <f t="shared" si="3"/>
        <v>0</v>
      </c>
    </row>
    <row r="210" spans="1:17" x14ac:dyDescent="0.25">
      <c r="A210" s="23">
        <v>44398</v>
      </c>
      <c r="B210" s="284">
        <v>88</v>
      </c>
      <c r="C210" s="284">
        <v>65</v>
      </c>
      <c r="D210" s="284">
        <v>76.5</v>
      </c>
      <c r="E210" s="284">
        <v>0</v>
      </c>
      <c r="F210" s="287">
        <f t="shared" si="3"/>
        <v>0</v>
      </c>
    </row>
    <row r="211" spans="1:17" x14ac:dyDescent="0.25">
      <c r="A211" s="23">
        <v>44399</v>
      </c>
      <c r="B211" s="284">
        <v>89</v>
      </c>
      <c r="C211" s="284">
        <v>67</v>
      </c>
      <c r="D211" s="284">
        <v>78</v>
      </c>
      <c r="E211" s="284">
        <v>0</v>
      </c>
      <c r="F211" s="287">
        <f t="shared" si="3"/>
        <v>0</v>
      </c>
    </row>
    <row r="212" spans="1:17" x14ac:dyDescent="0.25">
      <c r="A212" s="23">
        <v>44400</v>
      </c>
      <c r="B212" s="284">
        <v>89</v>
      </c>
      <c r="C212" s="284">
        <v>69</v>
      </c>
      <c r="D212" s="284">
        <v>79</v>
      </c>
      <c r="E212" s="284">
        <v>0</v>
      </c>
      <c r="F212" s="287">
        <f t="shared" si="3"/>
        <v>0</v>
      </c>
    </row>
    <row r="213" spans="1:17" x14ac:dyDescent="0.25">
      <c r="A213" s="23">
        <v>44401</v>
      </c>
      <c r="B213" s="284">
        <v>93</v>
      </c>
      <c r="C213" s="284">
        <v>73</v>
      </c>
      <c r="D213" s="284">
        <v>83</v>
      </c>
      <c r="E213" s="284">
        <v>0</v>
      </c>
      <c r="F213" s="287">
        <f t="shared" si="3"/>
        <v>0</v>
      </c>
    </row>
    <row r="214" spans="1:17" x14ac:dyDescent="0.25">
      <c r="A214" s="23">
        <v>44402</v>
      </c>
      <c r="B214" s="284">
        <v>95</v>
      </c>
      <c r="C214" s="284">
        <v>74</v>
      </c>
      <c r="D214" s="284">
        <v>84.5</v>
      </c>
      <c r="E214" s="284">
        <v>0</v>
      </c>
      <c r="F214" s="287">
        <f t="shared" si="3"/>
        <v>0</v>
      </c>
    </row>
    <row r="215" spans="1:17" x14ac:dyDescent="0.25">
      <c r="A215" s="23">
        <v>44403</v>
      </c>
      <c r="B215" s="284">
        <v>93</v>
      </c>
      <c r="C215" s="284">
        <v>71</v>
      </c>
      <c r="D215" s="284">
        <v>82</v>
      </c>
      <c r="E215" s="284">
        <v>0</v>
      </c>
      <c r="F215" s="287">
        <f t="shared" si="3"/>
        <v>0</v>
      </c>
    </row>
    <row r="216" spans="1:17" x14ac:dyDescent="0.25">
      <c r="A216" s="23">
        <v>44404</v>
      </c>
      <c r="B216" s="284">
        <v>92</v>
      </c>
      <c r="C216" s="284">
        <v>68</v>
      </c>
      <c r="D216" s="284">
        <v>80</v>
      </c>
      <c r="E216" s="284">
        <v>0</v>
      </c>
      <c r="F216" s="287">
        <f t="shared" si="3"/>
        <v>0</v>
      </c>
    </row>
    <row r="217" spans="1:17" x14ac:dyDescent="0.25">
      <c r="A217" s="23">
        <v>44405</v>
      </c>
      <c r="B217" s="284">
        <v>92</v>
      </c>
      <c r="C217" s="284">
        <v>68</v>
      </c>
      <c r="D217" s="284">
        <v>80</v>
      </c>
      <c r="E217" s="284">
        <v>0</v>
      </c>
      <c r="F217" s="287">
        <f t="shared" si="3"/>
        <v>0</v>
      </c>
    </row>
    <row r="218" spans="1:17" x14ac:dyDescent="0.25">
      <c r="A218" s="23">
        <v>44406</v>
      </c>
      <c r="B218" s="284">
        <v>95</v>
      </c>
      <c r="C218" s="284">
        <v>72</v>
      </c>
      <c r="D218" s="284">
        <v>83.5</v>
      </c>
      <c r="E218" s="284">
        <v>0</v>
      </c>
      <c r="F218" s="287">
        <f t="shared" si="3"/>
        <v>0</v>
      </c>
    </row>
    <row r="219" spans="1:17" x14ac:dyDescent="0.25">
      <c r="A219" s="23">
        <v>44407</v>
      </c>
      <c r="B219" s="284">
        <v>90</v>
      </c>
      <c r="C219" s="284">
        <v>75</v>
      </c>
      <c r="D219" s="284">
        <v>82.5</v>
      </c>
      <c r="E219" s="284">
        <v>0</v>
      </c>
      <c r="F219" s="287">
        <f t="shared" si="3"/>
        <v>0</v>
      </c>
    </row>
    <row r="220" spans="1:17" x14ac:dyDescent="0.25">
      <c r="A220" s="23">
        <v>44408</v>
      </c>
      <c r="B220" s="284">
        <v>87</v>
      </c>
      <c r="C220" s="284">
        <v>71</v>
      </c>
      <c r="D220" s="284">
        <v>79</v>
      </c>
      <c r="E220" s="284">
        <v>0</v>
      </c>
      <c r="F220" s="287">
        <f t="shared" si="3"/>
        <v>0</v>
      </c>
      <c r="H220" t="s">
        <v>470</v>
      </c>
    </row>
    <row r="221" spans="1:17" x14ac:dyDescent="0.25">
      <c r="A221" s="23">
        <v>44409</v>
      </c>
      <c r="B221" s="284">
        <v>86</v>
      </c>
      <c r="C221" s="284">
        <v>69</v>
      </c>
      <c r="D221" s="284">
        <v>77.5</v>
      </c>
      <c r="E221" s="284">
        <v>0</v>
      </c>
      <c r="F221" s="287">
        <f t="shared" si="3"/>
        <v>0</v>
      </c>
      <c r="H221" t="s">
        <v>460</v>
      </c>
      <c r="I221" t="s">
        <v>461</v>
      </c>
      <c r="J221" t="s">
        <v>462</v>
      </c>
      <c r="K221" t="s">
        <v>463</v>
      </c>
      <c r="L221" t="s">
        <v>464</v>
      </c>
      <c r="M221" t="s">
        <v>465</v>
      </c>
      <c r="N221" t="s">
        <v>466</v>
      </c>
      <c r="O221" t="s">
        <v>467</v>
      </c>
      <c r="P221" t="s">
        <v>468</v>
      </c>
      <c r="Q221" t="s">
        <v>469</v>
      </c>
    </row>
    <row r="222" spans="1:17" x14ac:dyDescent="0.25">
      <c r="A222" s="23">
        <v>44410</v>
      </c>
      <c r="B222" s="284">
        <v>84</v>
      </c>
      <c r="C222" s="284">
        <v>63</v>
      </c>
      <c r="D222" s="284">
        <v>73.5</v>
      </c>
      <c r="E222" s="284">
        <v>0</v>
      </c>
      <c r="F222" s="287">
        <f t="shared" si="3"/>
        <v>0</v>
      </c>
      <c r="H222">
        <v>202103</v>
      </c>
      <c r="I222">
        <v>2021</v>
      </c>
      <c r="J222">
        <v>3</v>
      </c>
      <c r="K222">
        <v>2</v>
      </c>
      <c r="L222">
        <v>52</v>
      </c>
      <c r="M222">
        <v>31</v>
      </c>
      <c r="N222">
        <v>41.5</v>
      </c>
      <c r="O222">
        <v>23.5</v>
      </c>
      <c r="P222">
        <v>0</v>
      </c>
      <c r="Q222">
        <v>0</v>
      </c>
    </row>
    <row r="223" spans="1:17" x14ac:dyDescent="0.25">
      <c r="A223" s="23">
        <v>44411</v>
      </c>
      <c r="B223" s="284">
        <v>84</v>
      </c>
      <c r="C223" s="284">
        <v>59</v>
      </c>
      <c r="D223" s="284">
        <v>71.5</v>
      </c>
      <c r="E223" s="284">
        <v>0</v>
      </c>
      <c r="F223" s="287">
        <f t="shared" si="3"/>
        <v>0</v>
      </c>
    </row>
    <row r="224" spans="1:17" x14ac:dyDescent="0.25">
      <c r="A224" s="23">
        <v>44412</v>
      </c>
      <c r="B224" s="284">
        <v>85</v>
      </c>
      <c r="C224" s="284">
        <v>58</v>
      </c>
      <c r="D224" s="284">
        <v>71.5</v>
      </c>
      <c r="E224" s="284">
        <v>0</v>
      </c>
      <c r="F224" s="287">
        <f t="shared" si="3"/>
        <v>0</v>
      </c>
    </row>
    <row r="225" spans="1:6" x14ac:dyDescent="0.25">
      <c r="A225" s="23">
        <v>44413</v>
      </c>
      <c r="B225" s="284">
        <v>85</v>
      </c>
      <c r="C225" s="284">
        <v>56</v>
      </c>
      <c r="D225" s="284">
        <v>70.5</v>
      </c>
      <c r="E225" s="284">
        <v>0</v>
      </c>
      <c r="F225" s="287">
        <f t="shared" si="3"/>
        <v>0</v>
      </c>
    </row>
    <row r="226" spans="1:6" x14ac:dyDescent="0.25">
      <c r="A226" s="23">
        <v>44414</v>
      </c>
      <c r="B226" s="284">
        <v>86</v>
      </c>
      <c r="C226" s="284">
        <v>61</v>
      </c>
      <c r="D226" s="284">
        <v>73.5</v>
      </c>
      <c r="E226" s="284">
        <v>0</v>
      </c>
      <c r="F226" s="287">
        <f t="shared" si="3"/>
        <v>0</v>
      </c>
    </row>
    <row r="227" spans="1:6" x14ac:dyDescent="0.25">
      <c r="A227" s="23">
        <v>44415</v>
      </c>
      <c r="B227" s="284">
        <v>88</v>
      </c>
      <c r="C227" s="284">
        <v>65</v>
      </c>
      <c r="D227" s="284">
        <v>76.5</v>
      </c>
      <c r="E227" s="284">
        <v>0</v>
      </c>
      <c r="F227" s="287">
        <f t="shared" si="3"/>
        <v>0</v>
      </c>
    </row>
    <row r="228" spans="1:6" x14ac:dyDescent="0.25">
      <c r="A228" s="23">
        <v>44416</v>
      </c>
      <c r="B228" s="284">
        <v>89</v>
      </c>
      <c r="C228" s="284">
        <v>69</v>
      </c>
      <c r="D228" s="284">
        <v>79</v>
      </c>
      <c r="E228" s="284">
        <v>0</v>
      </c>
      <c r="F228" s="287">
        <f t="shared" si="3"/>
        <v>0</v>
      </c>
    </row>
    <row r="229" spans="1:6" x14ac:dyDescent="0.25">
      <c r="A229" s="23">
        <v>44417</v>
      </c>
      <c r="B229" s="284">
        <v>91</v>
      </c>
      <c r="C229" s="284">
        <v>70</v>
      </c>
      <c r="D229" s="284">
        <v>80.5</v>
      </c>
      <c r="E229" s="284">
        <v>0</v>
      </c>
      <c r="F229" s="287">
        <f t="shared" si="3"/>
        <v>0</v>
      </c>
    </row>
    <row r="230" spans="1:6" x14ac:dyDescent="0.25">
      <c r="A230" s="23">
        <v>44418</v>
      </c>
      <c r="B230" s="284">
        <v>92</v>
      </c>
      <c r="C230" s="284">
        <v>77</v>
      </c>
      <c r="D230" s="284">
        <v>84.5</v>
      </c>
      <c r="E230" s="284">
        <v>0</v>
      </c>
      <c r="F230" s="287">
        <f t="shared" si="3"/>
        <v>0</v>
      </c>
    </row>
    <row r="231" spans="1:6" x14ac:dyDescent="0.25">
      <c r="A231" s="23">
        <v>44419</v>
      </c>
      <c r="B231" s="284">
        <v>92</v>
      </c>
      <c r="C231" s="284">
        <v>74</v>
      </c>
      <c r="D231" s="284">
        <v>83</v>
      </c>
      <c r="E231" s="284">
        <v>0</v>
      </c>
      <c r="F231" s="287">
        <f t="shared" si="3"/>
        <v>0</v>
      </c>
    </row>
    <row r="232" spans="1:6" x14ac:dyDescent="0.25">
      <c r="A232" s="23">
        <v>44420</v>
      </c>
      <c r="B232" s="284">
        <v>92</v>
      </c>
      <c r="C232" s="284">
        <v>71</v>
      </c>
      <c r="D232" s="284">
        <v>81.5</v>
      </c>
      <c r="E232" s="284">
        <v>0</v>
      </c>
      <c r="F232" s="287">
        <f t="shared" si="3"/>
        <v>0</v>
      </c>
    </row>
    <row r="233" spans="1:6" x14ac:dyDescent="0.25">
      <c r="A233" s="23">
        <v>44421</v>
      </c>
      <c r="B233" s="284">
        <v>82</v>
      </c>
      <c r="C233" s="284">
        <v>71</v>
      </c>
      <c r="D233" s="284">
        <v>76.5</v>
      </c>
      <c r="E233" s="284">
        <v>0</v>
      </c>
      <c r="F233" s="287">
        <f t="shared" si="3"/>
        <v>0</v>
      </c>
    </row>
    <row r="234" spans="1:6" x14ac:dyDescent="0.25">
      <c r="A234" s="23">
        <v>44422</v>
      </c>
      <c r="B234" s="284">
        <v>88</v>
      </c>
      <c r="C234" s="284">
        <v>66</v>
      </c>
      <c r="D234" s="284">
        <v>77</v>
      </c>
      <c r="E234" s="284">
        <v>0</v>
      </c>
      <c r="F234" s="287">
        <f t="shared" si="3"/>
        <v>0</v>
      </c>
    </row>
    <row r="235" spans="1:6" x14ac:dyDescent="0.25">
      <c r="A235" s="23">
        <v>44423</v>
      </c>
      <c r="B235" s="284">
        <v>85</v>
      </c>
      <c r="C235" s="284">
        <v>64</v>
      </c>
      <c r="D235" s="284">
        <v>74.5</v>
      </c>
      <c r="E235" s="284">
        <v>0</v>
      </c>
      <c r="F235" s="287">
        <f t="shared" si="3"/>
        <v>0</v>
      </c>
    </row>
    <row r="236" spans="1:6" x14ac:dyDescent="0.25">
      <c r="A236" s="23">
        <v>44424</v>
      </c>
      <c r="B236" s="284">
        <v>87</v>
      </c>
      <c r="C236" s="284">
        <v>65</v>
      </c>
      <c r="D236" s="284">
        <v>76</v>
      </c>
      <c r="E236" s="284">
        <v>0</v>
      </c>
      <c r="F236" s="287">
        <f t="shared" si="3"/>
        <v>0</v>
      </c>
    </row>
    <row r="237" spans="1:6" x14ac:dyDescent="0.25">
      <c r="A237" s="23">
        <v>44425</v>
      </c>
      <c r="B237" s="284">
        <v>89</v>
      </c>
      <c r="C237" s="284">
        <v>63</v>
      </c>
      <c r="D237" s="284">
        <v>76</v>
      </c>
      <c r="E237" s="284">
        <v>0</v>
      </c>
      <c r="F237" s="287">
        <f t="shared" si="3"/>
        <v>0</v>
      </c>
    </row>
    <row r="238" spans="1:6" x14ac:dyDescent="0.25">
      <c r="A238" s="23">
        <v>44426</v>
      </c>
      <c r="B238" s="284">
        <v>79</v>
      </c>
      <c r="C238" s="284">
        <v>67</v>
      </c>
      <c r="D238" s="284">
        <v>73</v>
      </c>
      <c r="E238" s="284">
        <v>0</v>
      </c>
      <c r="F238" s="287">
        <f t="shared" si="3"/>
        <v>0</v>
      </c>
    </row>
    <row r="239" spans="1:6" x14ac:dyDescent="0.25">
      <c r="A239" s="23">
        <v>44427</v>
      </c>
      <c r="B239" s="284">
        <v>88</v>
      </c>
      <c r="C239" s="284">
        <v>69</v>
      </c>
      <c r="D239" s="284">
        <v>78.5</v>
      </c>
      <c r="E239" s="284">
        <v>0</v>
      </c>
      <c r="F239" s="287">
        <f t="shared" si="3"/>
        <v>0</v>
      </c>
    </row>
    <row r="240" spans="1:6" x14ac:dyDescent="0.25">
      <c r="A240" s="23">
        <v>44428</v>
      </c>
      <c r="B240" s="284">
        <v>82</v>
      </c>
      <c r="C240" s="284">
        <v>71</v>
      </c>
      <c r="D240" s="284">
        <v>76.5</v>
      </c>
      <c r="E240" s="284">
        <v>0</v>
      </c>
      <c r="F240" s="287">
        <f t="shared" si="3"/>
        <v>0</v>
      </c>
    </row>
    <row r="241" spans="1:6" x14ac:dyDescent="0.25">
      <c r="A241" s="23">
        <v>44429</v>
      </c>
      <c r="B241" s="284">
        <v>90</v>
      </c>
      <c r="C241" s="284">
        <v>72</v>
      </c>
      <c r="D241" s="284">
        <v>81</v>
      </c>
      <c r="E241" s="284">
        <v>0</v>
      </c>
      <c r="F241" s="287">
        <f t="shared" si="3"/>
        <v>0</v>
      </c>
    </row>
    <row r="242" spans="1:6" x14ac:dyDescent="0.25">
      <c r="A242" s="23">
        <v>44430</v>
      </c>
      <c r="B242" s="284">
        <v>92</v>
      </c>
      <c r="C242" s="284">
        <v>69</v>
      </c>
      <c r="D242" s="284">
        <v>80.5</v>
      </c>
      <c r="E242" s="284">
        <v>0</v>
      </c>
      <c r="F242" s="287">
        <f t="shared" si="3"/>
        <v>0</v>
      </c>
    </row>
    <row r="243" spans="1:6" x14ac:dyDescent="0.25">
      <c r="A243" s="23">
        <v>44431</v>
      </c>
      <c r="B243" s="284">
        <v>92</v>
      </c>
      <c r="C243" s="284">
        <v>68</v>
      </c>
      <c r="D243" s="284">
        <v>80</v>
      </c>
      <c r="E243" s="284">
        <v>0</v>
      </c>
      <c r="F243" s="287">
        <f t="shared" si="3"/>
        <v>0</v>
      </c>
    </row>
    <row r="244" spans="1:6" x14ac:dyDescent="0.25">
      <c r="A244" s="23">
        <v>44432</v>
      </c>
      <c r="B244" s="284">
        <v>93</v>
      </c>
      <c r="C244" s="284">
        <v>71</v>
      </c>
      <c r="D244" s="284">
        <v>82</v>
      </c>
      <c r="E244" s="284">
        <v>0</v>
      </c>
      <c r="F244" s="287">
        <f t="shared" si="3"/>
        <v>0</v>
      </c>
    </row>
    <row r="245" spans="1:6" x14ac:dyDescent="0.25">
      <c r="A245" s="23">
        <v>44433</v>
      </c>
      <c r="B245" s="284">
        <v>93</v>
      </c>
      <c r="C245" s="284">
        <v>71</v>
      </c>
      <c r="D245" s="284">
        <v>82</v>
      </c>
      <c r="E245" s="284">
        <v>0</v>
      </c>
      <c r="F245" s="287">
        <f t="shared" si="3"/>
        <v>0</v>
      </c>
    </row>
    <row r="246" spans="1:6" x14ac:dyDescent="0.25">
      <c r="A246" s="23">
        <v>44434</v>
      </c>
      <c r="B246" s="284">
        <v>94</v>
      </c>
      <c r="C246" s="284">
        <v>70</v>
      </c>
      <c r="D246" s="284">
        <v>82</v>
      </c>
      <c r="E246" s="284">
        <v>0</v>
      </c>
      <c r="F246" s="287">
        <f t="shared" si="3"/>
        <v>0</v>
      </c>
    </row>
    <row r="247" spans="1:6" x14ac:dyDescent="0.25">
      <c r="A247" s="23">
        <v>44435</v>
      </c>
      <c r="B247" s="284">
        <v>91</v>
      </c>
      <c r="C247" s="284">
        <v>73</v>
      </c>
      <c r="D247" s="284">
        <v>82</v>
      </c>
      <c r="E247" s="284">
        <v>0</v>
      </c>
      <c r="F247" s="287">
        <f t="shared" si="3"/>
        <v>0</v>
      </c>
    </row>
    <row r="248" spans="1:6" x14ac:dyDescent="0.25">
      <c r="A248" s="23">
        <v>44436</v>
      </c>
      <c r="B248" s="284">
        <v>91</v>
      </c>
      <c r="C248" s="284">
        <v>71</v>
      </c>
      <c r="D248" s="284">
        <v>81</v>
      </c>
      <c r="E248" s="284">
        <v>0</v>
      </c>
      <c r="F248" s="287">
        <f t="shared" si="3"/>
        <v>0</v>
      </c>
    </row>
    <row r="249" spans="1:6" x14ac:dyDescent="0.25">
      <c r="A249" s="23">
        <v>44437</v>
      </c>
      <c r="B249" s="284">
        <v>92</v>
      </c>
      <c r="C249" s="284">
        <v>73</v>
      </c>
      <c r="D249" s="284">
        <v>82.5</v>
      </c>
      <c r="E249" s="284">
        <v>0</v>
      </c>
      <c r="F249" s="287">
        <f t="shared" si="3"/>
        <v>0</v>
      </c>
    </row>
    <row r="250" spans="1:6" x14ac:dyDescent="0.25">
      <c r="A250" s="23">
        <v>44438</v>
      </c>
      <c r="B250" s="284">
        <v>87</v>
      </c>
      <c r="C250" s="284">
        <v>71</v>
      </c>
      <c r="D250" s="284">
        <v>79</v>
      </c>
      <c r="E250" s="284">
        <v>0</v>
      </c>
      <c r="F250" s="287">
        <f t="shared" si="3"/>
        <v>0</v>
      </c>
    </row>
    <row r="251" spans="1:6" x14ac:dyDescent="0.25">
      <c r="A251" s="23">
        <v>44439</v>
      </c>
      <c r="B251" s="284">
        <v>86</v>
      </c>
      <c r="C251" s="284">
        <v>70</v>
      </c>
      <c r="D251" s="284">
        <v>78</v>
      </c>
      <c r="E251" s="284">
        <v>0</v>
      </c>
      <c r="F251" s="287">
        <f t="shared" si="3"/>
        <v>0</v>
      </c>
    </row>
    <row r="252" spans="1:6" x14ac:dyDescent="0.25">
      <c r="A252" s="23">
        <v>44440</v>
      </c>
      <c r="B252" s="284">
        <v>86</v>
      </c>
      <c r="C252" s="284">
        <v>66</v>
      </c>
      <c r="D252" s="284">
        <v>76</v>
      </c>
      <c r="E252" s="284">
        <v>0</v>
      </c>
      <c r="F252" s="287">
        <f t="shared" si="3"/>
        <v>0</v>
      </c>
    </row>
    <row r="253" spans="1:6" x14ac:dyDescent="0.25">
      <c r="A253" s="23">
        <v>44441</v>
      </c>
      <c r="B253" s="284">
        <v>84</v>
      </c>
      <c r="C253" s="284">
        <v>58</v>
      </c>
      <c r="D253" s="284">
        <v>71</v>
      </c>
      <c r="E253" s="284">
        <v>0</v>
      </c>
      <c r="F253" s="287">
        <f t="shared" si="3"/>
        <v>0</v>
      </c>
    </row>
    <row r="254" spans="1:6" x14ac:dyDescent="0.25">
      <c r="A254" s="23">
        <v>44442</v>
      </c>
      <c r="B254" s="284">
        <v>84</v>
      </c>
      <c r="C254" s="284">
        <v>57</v>
      </c>
      <c r="D254" s="284">
        <v>70.5</v>
      </c>
      <c r="E254" s="284">
        <v>0</v>
      </c>
      <c r="F254" s="287">
        <f t="shared" si="3"/>
        <v>0</v>
      </c>
    </row>
    <row r="255" spans="1:6" x14ac:dyDescent="0.25">
      <c r="A255" s="23">
        <v>44443</v>
      </c>
      <c r="B255" s="284">
        <v>86</v>
      </c>
      <c r="C255" s="284">
        <v>64</v>
      </c>
      <c r="D255" s="284">
        <v>75</v>
      </c>
      <c r="E255" s="284">
        <v>0</v>
      </c>
      <c r="F255" s="287">
        <f t="shared" si="3"/>
        <v>0</v>
      </c>
    </row>
    <row r="256" spans="1:6" x14ac:dyDescent="0.25">
      <c r="A256" s="23">
        <v>44444</v>
      </c>
      <c r="B256" s="284">
        <v>82</v>
      </c>
      <c r="C256" s="284">
        <v>58</v>
      </c>
      <c r="D256" s="284">
        <v>70</v>
      </c>
      <c r="E256" s="284">
        <v>0</v>
      </c>
      <c r="F256" s="287">
        <f t="shared" si="3"/>
        <v>0</v>
      </c>
    </row>
    <row r="257" spans="1:6" x14ac:dyDescent="0.25">
      <c r="A257" s="23">
        <v>44445</v>
      </c>
      <c r="B257" s="284">
        <v>87</v>
      </c>
      <c r="C257" s="284">
        <v>55</v>
      </c>
      <c r="D257" s="284">
        <v>71</v>
      </c>
      <c r="E257" s="284">
        <v>0</v>
      </c>
      <c r="F257" s="287">
        <f t="shared" si="3"/>
        <v>0</v>
      </c>
    </row>
    <row r="258" spans="1:6" x14ac:dyDescent="0.25">
      <c r="A258" s="23">
        <v>44446</v>
      </c>
      <c r="B258" s="284">
        <v>87</v>
      </c>
      <c r="C258" s="284">
        <v>57</v>
      </c>
      <c r="D258" s="284">
        <v>72</v>
      </c>
      <c r="E258" s="284">
        <v>0</v>
      </c>
      <c r="F258" s="287">
        <f t="shared" si="3"/>
        <v>0</v>
      </c>
    </row>
    <row r="259" spans="1:6" x14ac:dyDescent="0.25">
      <c r="A259" s="23">
        <v>44447</v>
      </c>
      <c r="B259" s="284">
        <v>85</v>
      </c>
      <c r="C259" s="284">
        <v>58</v>
      </c>
      <c r="D259" s="284">
        <v>71.5</v>
      </c>
      <c r="E259" s="284">
        <v>0</v>
      </c>
      <c r="F259" s="287">
        <f t="shared" si="3"/>
        <v>0</v>
      </c>
    </row>
    <row r="260" spans="1:6" x14ac:dyDescent="0.25">
      <c r="A260" s="23">
        <v>44448</v>
      </c>
      <c r="B260" s="284">
        <v>83</v>
      </c>
      <c r="C260" s="284">
        <v>53</v>
      </c>
      <c r="D260" s="284">
        <v>68</v>
      </c>
      <c r="E260" s="284">
        <v>0</v>
      </c>
      <c r="F260" s="287">
        <f t="shared" si="3"/>
        <v>0</v>
      </c>
    </row>
    <row r="261" spans="1:6" x14ac:dyDescent="0.25">
      <c r="A261" s="23">
        <v>44449</v>
      </c>
      <c r="B261" s="284">
        <v>84</v>
      </c>
      <c r="C261" s="284">
        <v>53</v>
      </c>
      <c r="D261" s="284">
        <v>68.5</v>
      </c>
      <c r="E261" s="284">
        <v>0</v>
      </c>
      <c r="F261" s="287">
        <f t="shared" si="3"/>
        <v>0</v>
      </c>
    </row>
    <row r="262" spans="1:6" x14ac:dyDescent="0.25">
      <c r="A262" s="23">
        <v>44450</v>
      </c>
      <c r="B262" s="284">
        <v>86</v>
      </c>
      <c r="C262" s="284">
        <v>64</v>
      </c>
      <c r="D262" s="284">
        <v>75</v>
      </c>
      <c r="E262" s="284">
        <v>0</v>
      </c>
      <c r="F262" s="287">
        <f t="shared" si="3"/>
        <v>0</v>
      </c>
    </row>
    <row r="263" spans="1:6" x14ac:dyDescent="0.25">
      <c r="A263" s="23">
        <v>44451</v>
      </c>
      <c r="B263" s="284">
        <v>86</v>
      </c>
      <c r="C263" s="284">
        <v>64</v>
      </c>
      <c r="D263" s="284">
        <v>75</v>
      </c>
      <c r="E263" s="284">
        <v>0</v>
      </c>
      <c r="F263" s="287">
        <f t="shared" si="3"/>
        <v>0</v>
      </c>
    </row>
    <row r="264" spans="1:6" x14ac:dyDescent="0.25">
      <c r="A264" s="23">
        <v>44452</v>
      </c>
      <c r="B264" s="284">
        <v>90</v>
      </c>
      <c r="C264" s="284">
        <v>64</v>
      </c>
      <c r="D264" s="284">
        <v>77</v>
      </c>
      <c r="E264" s="284">
        <v>0</v>
      </c>
      <c r="F264" s="287">
        <f t="shared" si="3"/>
        <v>0</v>
      </c>
    </row>
    <row r="265" spans="1:6" x14ac:dyDescent="0.25">
      <c r="A265" s="23">
        <v>44453</v>
      </c>
      <c r="B265" s="284">
        <v>91</v>
      </c>
      <c r="C265" s="284">
        <v>72</v>
      </c>
      <c r="D265" s="284">
        <v>81.5</v>
      </c>
      <c r="E265" s="284">
        <v>0</v>
      </c>
      <c r="F265" s="287">
        <f t="shared" si="3"/>
        <v>0</v>
      </c>
    </row>
    <row r="266" spans="1:6" x14ac:dyDescent="0.25">
      <c r="A266" s="23">
        <v>44454</v>
      </c>
      <c r="B266" s="284">
        <v>85</v>
      </c>
      <c r="C266" s="284">
        <v>63</v>
      </c>
      <c r="D266" s="284">
        <v>74</v>
      </c>
      <c r="E266" s="284">
        <v>0</v>
      </c>
      <c r="F266" s="287">
        <f t="shared" ref="F266:F329" si="4">MAX(65-D266,0)</f>
        <v>0</v>
      </c>
    </row>
    <row r="267" spans="1:6" x14ac:dyDescent="0.25">
      <c r="A267" s="23">
        <v>44455</v>
      </c>
      <c r="B267" s="284">
        <v>85</v>
      </c>
      <c r="C267" s="284">
        <v>60</v>
      </c>
      <c r="D267" s="284">
        <v>72.5</v>
      </c>
      <c r="E267" s="284">
        <v>0</v>
      </c>
      <c r="F267" s="287">
        <f t="shared" si="4"/>
        <v>0</v>
      </c>
    </row>
    <row r="268" spans="1:6" x14ac:dyDescent="0.25">
      <c r="A268" s="23">
        <v>44456</v>
      </c>
      <c r="B268" s="284">
        <v>80</v>
      </c>
      <c r="C268" s="284">
        <v>64</v>
      </c>
      <c r="D268" s="284">
        <v>72</v>
      </c>
      <c r="E268" s="284">
        <v>0</v>
      </c>
      <c r="F268" s="287">
        <f t="shared" si="4"/>
        <v>0</v>
      </c>
    </row>
    <row r="269" spans="1:6" x14ac:dyDescent="0.25">
      <c r="A269" s="23">
        <v>44457</v>
      </c>
      <c r="B269" s="284">
        <v>88</v>
      </c>
      <c r="C269" s="284">
        <v>67</v>
      </c>
      <c r="D269" s="284">
        <v>77.5</v>
      </c>
      <c r="E269" s="284">
        <v>0</v>
      </c>
      <c r="F269" s="287">
        <f t="shared" si="4"/>
        <v>0</v>
      </c>
    </row>
    <row r="270" spans="1:6" x14ac:dyDescent="0.25">
      <c r="A270" s="23">
        <v>44458</v>
      </c>
      <c r="B270" s="284">
        <v>80</v>
      </c>
      <c r="C270" s="284">
        <v>66</v>
      </c>
      <c r="D270" s="284">
        <v>73</v>
      </c>
      <c r="E270" s="284">
        <v>0</v>
      </c>
      <c r="F270" s="287">
        <f t="shared" si="4"/>
        <v>0</v>
      </c>
    </row>
    <row r="271" spans="1:6" x14ac:dyDescent="0.25">
      <c r="A271" s="23">
        <v>44459</v>
      </c>
      <c r="B271" s="284">
        <v>87</v>
      </c>
      <c r="C271" s="284">
        <v>72</v>
      </c>
      <c r="D271" s="284">
        <v>79.5</v>
      </c>
      <c r="E271" s="284">
        <v>0</v>
      </c>
      <c r="F271" s="287">
        <f t="shared" si="4"/>
        <v>0</v>
      </c>
    </row>
    <row r="272" spans="1:6" x14ac:dyDescent="0.25">
      <c r="A272" s="23">
        <v>44460</v>
      </c>
      <c r="B272" s="284">
        <v>78</v>
      </c>
      <c r="C272" s="284">
        <v>61</v>
      </c>
      <c r="D272" s="284">
        <v>69.5</v>
      </c>
      <c r="E272" s="284">
        <v>0</v>
      </c>
      <c r="F272" s="287">
        <f t="shared" si="4"/>
        <v>0</v>
      </c>
    </row>
    <row r="273" spans="1:6" x14ac:dyDescent="0.25">
      <c r="A273" s="23">
        <v>44461</v>
      </c>
      <c r="B273" s="284">
        <v>74</v>
      </c>
      <c r="C273" s="284">
        <v>48</v>
      </c>
      <c r="D273" s="284">
        <v>61</v>
      </c>
      <c r="E273" s="284">
        <v>4</v>
      </c>
      <c r="F273" s="287">
        <f t="shared" si="4"/>
        <v>4</v>
      </c>
    </row>
    <row r="274" spans="1:6" x14ac:dyDescent="0.25">
      <c r="A274" s="23">
        <v>44462</v>
      </c>
      <c r="B274" s="284">
        <v>75</v>
      </c>
      <c r="C274" s="284">
        <v>42</v>
      </c>
      <c r="D274" s="284">
        <v>58.5</v>
      </c>
      <c r="E274" s="284">
        <v>6</v>
      </c>
      <c r="F274" s="287">
        <f t="shared" si="4"/>
        <v>6.5</v>
      </c>
    </row>
    <row r="275" spans="1:6" x14ac:dyDescent="0.25">
      <c r="A275" s="23">
        <v>44463</v>
      </c>
      <c r="B275" s="284">
        <v>81</v>
      </c>
      <c r="C275" s="284">
        <v>45</v>
      </c>
      <c r="D275" s="284">
        <v>63</v>
      </c>
      <c r="E275" s="284">
        <v>2</v>
      </c>
      <c r="F275" s="287">
        <f t="shared" si="4"/>
        <v>2</v>
      </c>
    </row>
    <row r="276" spans="1:6" x14ac:dyDescent="0.25">
      <c r="A276" s="23">
        <v>44464</v>
      </c>
      <c r="B276" s="284">
        <v>77</v>
      </c>
      <c r="C276" s="284">
        <v>47</v>
      </c>
      <c r="D276" s="284">
        <v>62</v>
      </c>
      <c r="E276" s="284">
        <v>3</v>
      </c>
      <c r="F276" s="287">
        <f t="shared" si="4"/>
        <v>3</v>
      </c>
    </row>
    <row r="277" spans="1:6" x14ac:dyDescent="0.25">
      <c r="A277" s="23">
        <v>44465</v>
      </c>
      <c r="B277" s="284">
        <v>84</v>
      </c>
      <c r="C277" s="284">
        <v>44</v>
      </c>
      <c r="D277" s="284">
        <v>64</v>
      </c>
      <c r="E277" s="284">
        <v>1</v>
      </c>
      <c r="F277" s="287">
        <f t="shared" si="4"/>
        <v>1</v>
      </c>
    </row>
    <row r="278" spans="1:6" x14ac:dyDescent="0.25">
      <c r="A278" s="23">
        <v>44466</v>
      </c>
      <c r="B278" s="284">
        <v>90</v>
      </c>
      <c r="C278" s="284">
        <v>61</v>
      </c>
      <c r="D278" s="284">
        <v>75.5</v>
      </c>
      <c r="E278" s="284">
        <v>0</v>
      </c>
      <c r="F278" s="287">
        <f t="shared" si="4"/>
        <v>0</v>
      </c>
    </row>
    <row r="279" spans="1:6" x14ac:dyDescent="0.25">
      <c r="A279" s="23">
        <v>44467</v>
      </c>
      <c r="B279" s="284">
        <v>89</v>
      </c>
      <c r="C279" s="284">
        <v>56</v>
      </c>
      <c r="D279" s="284">
        <v>72.5</v>
      </c>
      <c r="E279" s="284">
        <v>0</v>
      </c>
      <c r="F279" s="287">
        <f t="shared" si="4"/>
        <v>0</v>
      </c>
    </row>
    <row r="280" spans="1:6" x14ac:dyDescent="0.25">
      <c r="A280" s="23">
        <v>44468</v>
      </c>
      <c r="B280" s="284">
        <v>88</v>
      </c>
      <c r="C280" s="284">
        <v>60</v>
      </c>
      <c r="D280" s="284">
        <v>74</v>
      </c>
      <c r="E280" s="284">
        <v>0</v>
      </c>
      <c r="F280" s="287">
        <f t="shared" si="4"/>
        <v>0</v>
      </c>
    </row>
    <row r="281" spans="1:6" x14ac:dyDescent="0.25">
      <c r="A281" s="23">
        <v>44469</v>
      </c>
      <c r="B281" s="284">
        <v>82</v>
      </c>
      <c r="C281" s="284">
        <v>66</v>
      </c>
      <c r="D281" s="284">
        <v>74</v>
      </c>
      <c r="E281" s="284">
        <v>0</v>
      </c>
      <c r="F281" s="287">
        <f t="shared" si="4"/>
        <v>0</v>
      </c>
    </row>
    <row r="282" spans="1:6" x14ac:dyDescent="0.25">
      <c r="A282" s="23">
        <v>44470</v>
      </c>
      <c r="B282" s="284">
        <v>81</v>
      </c>
      <c r="C282" s="284">
        <v>67</v>
      </c>
      <c r="D282" s="284">
        <v>74</v>
      </c>
      <c r="E282" s="284">
        <v>0</v>
      </c>
      <c r="F282" s="287">
        <f t="shared" si="4"/>
        <v>0</v>
      </c>
    </row>
    <row r="283" spans="1:6" x14ac:dyDescent="0.25">
      <c r="A283" s="23">
        <v>44471</v>
      </c>
      <c r="B283" s="284">
        <v>74</v>
      </c>
      <c r="C283" s="284">
        <v>69</v>
      </c>
      <c r="D283" s="284">
        <v>71.5</v>
      </c>
      <c r="E283" s="284">
        <v>0</v>
      </c>
      <c r="F283" s="287">
        <f t="shared" si="4"/>
        <v>0</v>
      </c>
    </row>
    <row r="284" spans="1:6" x14ac:dyDescent="0.25">
      <c r="A284" s="23">
        <v>44472</v>
      </c>
      <c r="B284" s="284">
        <v>81</v>
      </c>
      <c r="C284" s="284">
        <v>62</v>
      </c>
      <c r="D284" s="284">
        <v>71.5</v>
      </c>
      <c r="E284" s="284">
        <v>0</v>
      </c>
      <c r="F284" s="287">
        <f t="shared" si="4"/>
        <v>0</v>
      </c>
    </row>
    <row r="285" spans="1:6" x14ac:dyDescent="0.25">
      <c r="A285" s="23">
        <v>44473</v>
      </c>
      <c r="B285" s="284">
        <v>83</v>
      </c>
      <c r="C285" s="284">
        <v>56</v>
      </c>
      <c r="D285" s="284">
        <v>69.5</v>
      </c>
      <c r="E285" s="284">
        <v>0</v>
      </c>
      <c r="F285" s="287">
        <f t="shared" si="4"/>
        <v>0</v>
      </c>
    </row>
    <row r="286" spans="1:6" x14ac:dyDescent="0.25">
      <c r="A286" s="23">
        <v>44474</v>
      </c>
      <c r="B286" s="284">
        <v>81</v>
      </c>
      <c r="C286" s="284">
        <v>53</v>
      </c>
      <c r="D286" s="284">
        <v>67</v>
      </c>
      <c r="E286" s="284">
        <v>0</v>
      </c>
      <c r="F286" s="287">
        <f t="shared" si="4"/>
        <v>0</v>
      </c>
    </row>
    <row r="287" spans="1:6" x14ac:dyDescent="0.25">
      <c r="A287" s="23">
        <v>44475</v>
      </c>
      <c r="B287" s="284">
        <v>79</v>
      </c>
      <c r="C287" s="284">
        <v>61</v>
      </c>
      <c r="D287" s="284">
        <v>70</v>
      </c>
      <c r="E287" s="284">
        <v>0</v>
      </c>
      <c r="F287" s="287">
        <f t="shared" si="4"/>
        <v>0</v>
      </c>
    </row>
    <row r="288" spans="1:6" x14ac:dyDescent="0.25">
      <c r="A288" s="23">
        <v>44476</v>
      </c>
      <c r="B288" s="284">
        <v>79</v>
      </c>
      <c r="C288" s="284">
        <v>60</v>
      </c>
      <c r="D288" s="284">
        <v>69.5</v>
      </c>
      <c r="E288" s="284">
        <v>0</v>
      </c>
      <c r="F288" s="287">
        <f t="shared" si="4"/>
        <v>0</v>
      </c>
    </row>
    <row r="289" spans="1:6" x14ac:dyDescent="0.25">
      <c r="A289" s="23">
        <v>44477</v>
      </c>
      <c r="B289" s="284">
        <v>85</v>
      </c>
      <c r="C289" s="284">
        <v>58</v>
      </c>
      <c r="D289" s="284">
        <v>71.5</v>
      </c>
      <c r="E289" s="284">
        <v>0</v>
      </c>
      <c r="F289" s="287">
        <f t="shared" si="4"/>
        <v>0</v>
      </c>
    </row>
    <row r="290" spans="1:6" x14ac:dyDescent="0.25">
      <c r="A290" s="23">
        <v>44478</v>
      </c>
      <c r="B290" s="284">
        <v>87</v>
      </c>
      <c r="C290" s="284">
        <v>66</v>
      </c>
      <c r="D290" s="284">
        <v>76.5</v>
      </c>
      <c r="E290" s="284">
        <v>0</v>
      </c>
      <c r="F290" s="287">
        <f t="shared" si="4"/>
        <v>0</v>
      </c>
    </row>
    <row r="291" spans="1:6" x14ac:dyDescent="0.25">
      <c r="A291" s="23">
        <v>44479</v>
      </c>
      <c r="B291" s="284">
        <v>88</v>
      </c>
      <c r="C291" s="284">
        <v>67</v>
      </c>
      <c r="D291" s="284">
        <v>77.5</v>
      </c>
      <c r="E291" s="284">
        <v>0</v>
      </c>
      <c r="F291" s="287">
        <f t="shared" si="4"/>
        <v>0</v>
      </c>
    </row>
    <row r="292" spans="1:6" x14ac:dyDescent="0.25">
      <c r="A292" s="23">
        <v>44480</v>
      </c>
      <c r="B292" s="284">
        <v>83</v>
      </c>
      <c r="C292" s="284">
        <v>59</v>
      </c>
      <c r="D292" s="284">
        <v>71</v>
      </c>
      <c r="E292" s="284">
        <v>0</v>
      </c>
      <c r="F292" s="287">
        <f t="shared" si="4"/>
        <v>0</v>
      </c>
    </row>
    <row r="293" spans="1:6" x14ac:dyDescent="0.25">
      <c r="A293" s="23">
        <v>44481</v>
      </c>
      <c r="B293" s="284">
        <v>80</v>
      </c>
      <c r="C293" s="284">
        <v>53</v>
      </c>
      <c r="D293" s="284">
        <v>66.5</v>
      </c>
      <c r="E293" s="284">
        <v>0</v>
      </c>
      <c r="F293" s="287">
        <f t="shared" si="4"/>
        <v>0</v>
      </c>
    </row>
    <row r="294" spans="1:6" x14ac:dyDescent="0.25">
      <c r="A294" s="23">
        <v>44482</v>
      </c>
      <c r="B294" s="284">
        <v>85</v>
      </c>
      <c r="C294" s="284">
        <v>63</v>
      </c>
      <c r="D294" s="284">
        <v>74</v>
      </c>
      <c r="E294" s="284">
        <v>0</v>
      </c>
      <c r="F294" s="287">
        <f t="shared" si="4"/>
        <v>0</v>
      </c>
    </row>
    <row r="295" spans="1:6" x14ac:dyDescent="0.25">
      <c r="A295" s="23">
        <v>44483</v>
      </c>
      <c r="B295" s="284">
        <v>86</v>
      </c>
      <c r="C295" s="284">
        <v>70</v>
      </c>
      <c r="D295" s="284">
        <v>78</v>
      </c>
      <c r="E295" s="284">
        <v>0</v>
      </c>
      <c r="F295" s="287">
        <f t="shared" si="4"/>
        <v>0</v>
      </c>
    </row>
    <row r="296" spans="1:6" x14ac:dyDescent="0.25">
      <c r="A296" s="23">
        <v>44484</v>
      </c>
      <c r="B296" s="284">
        <v>76</v>
      </c>
      <c r="C296" s="284">
        <v>51</v>
      </c>
      <c r="D296" s="284">
        <v>63.5</v>
      </c>
      <c r="E296" s="284">
        <v>1</v>
      </c>
      <c r="F296" s="287">
        <f t="shared" si="4"/>
        <v>1.5</v>
      </c>
    </row>
    <row r="297" spans="1:6" x14ac:dyDescent="0.25">
      <c r="A297" s="23">
        <v>44485</v>
      </c>
      <c r="B297" s="284">
        <v>68</v>
      </c>
      <c r="C297" s="284">
        <v>41</v>
      </c>
      <c r="D297" s="284">
        <v>54.5</v>
      </c>
      <c r="E297" s="284">
        <v>10</v>
      </c>
      <c r="F297" s="287">
        <f t="shared" si="4"/>
        <v>10.5</v>
      </c>
    </row>
    <row r="298" spans="1:6" x14ac:dyDescent="0.25">
      <c r="A298" s="23">
        <v>44486</v>
      </c>
      <c r="B298" s="284">
        <v>71</v>
      </c>
      <c r="C298" s="284">
        <v>36</v>
      </c>
      <c r="D298" s="284">
        <v>53.5</v>
      </c>
      <c r="E298" s="284">
        <v>11</v>
      </c>
      <c r="F298" s="287">
        <f t="shared" si="4"/>
        <v>11.5</v>
      </c>
    </row>
    <row r="299" spans="1:6" x14ac:dyDescent="0.25">
      <c r="A299" s="23">
        <v>44487</v>
      </c>
      <c r="B299" s="284">
        <v>72</v>
      </c>
      <c r="C299" s="284">
        <v>37</v>
      </c>
      <c r="D299" s="284">
        <v>54.5</v>
      </c>
      <c r="E299" s="284">
        <v>10</v>
      </c>
      <c r="F299" s="287">
        <f t="shared" si="4"/>
        <v>10.5</v>
      </c>
    </row>
    <row r="300" spans="1:6" x14ac:dyDescent="0.25">
      <c r="A300" s="23">
        <v>44488</v>
      </c>
      <c r="B300" s="284">
        <v>73</v>
      </c>
      <c r="C300" s="284">
        <v>39</v>
      </c>
      <c r="D300" s="284">
        <v>56</v>
      </c>
      <c r="E300" s="284">
        <v>9</v>
      </c>
      <c r="F300" s="287">
        <f t="shared" si="4"/>
        <v>9</v>
      </c>
    </row>
    <row r="301" spans="1:6" x14ac:dyDescent="0.25">
      <c r="A301" s="23">
        <v>44489</v>
      </c>
      <c r="B301" s="284">
        <v>78</v>
      </c>
      <c r="C301" s="284">
        <v>46</v>
      </c>
      <c r="D301" s="284">
        <v>62</v>
      </c>
      <c r="E301" s="284">
        <v>3</v>
      </c>
      <c r="F301" s="287">
        <f t="shared" si="4"/>
        <v>3</v>
      </c>
    </row>
    <row r="302" spans="1:6" x14ac:dyDescent="0.25">
      <c r="A302" s="23">
        <v>44490</v>
      </c>
      <c r="B302" s="284">
        <v>69</v>
      </c>
      <c r="C302" s="284">
        <v>53</v>
      </c>
      <c r="D302" s="284">
        <v>61</v>
      </c>
      <c r="E302" s="284">
        <v>4</v>
      </c>
      <c r="F302" s="287">
        <f t="shared" si="4"/>
        <v>4</v>
      </c>
    </row>
    <row r="303" spans="1:6" x14ac:dyDescent="0.25">
      <c r="A303" s="23">
        <v>44491</v>
      </c>
      <c r="B303" s="284">
        <v>68</v>
      </c>
      <c r="C303" s="284">
        <v>41</v>
      </c>
      <c r="D303" s="284">
        <v>54.5</v>
      </c>
      <c r="E303" s="284">
        <v>10</v>
      </c>
      <c r="F303" s="287">
        <f t="shared" si="4"/>
        <v>10.5</v>
      </c>
    </row>
    <row r="304" spans="1:6" x14ac:dyDescent="0.25">
      <c r="A304" s="23">
        <v>44492</v>
      </c>
      <c r="B304" s="284">
        <v>61</v>
      </c>
      <c r="C304" s="284">
        <v>46</v>
      </c>
      <c r="D304" s="284">
        <v>53.5</v>
      </c>
      <c r="E304" s="284">
        <v>11</v>
      </c>
      <c r="F304" s="287">
        <f t="shared" si="4"/>
        <v>11.5</v>
      </c>
    </row>
    <row r="305" spans="1:6" x14ac:dyDescent="0.25">
      <c r="A305" s="23">
        <v>44493</v>
      </c>
      <c r="B305" s="284">
        <v>81</v>
      </c>
      <c r="C305" s="284">
        <v>58</v>
      </c>
      <c r="D305" s="284">
        <v>69.5</v>
      </c>
      <c r="E305" s="284">
        <v>0</v>
      </c>
      <c r="F305" s="287">
        <f t="shared" si="4"/>
        <v>0</v>
      </c>
    </row>
    <row r="306" spans="1:6" x14ac:dyDescent="0.25">
      <c r="A306" s="23">
        <v>44494</v>
      </c>
      <c r="B306" s="284">
        <v>63</v>
      </c>
      <c r="C306" s="284">
        <v>51</v>
      </c>
      <c r="D306" s="284">
        <v>57</v>
      </c>
      <c r="E306" s="284">
        <v>8</v>
      </c>
      <c r="F306" s="287">
        <f t="shared" si="4"/>
        <v>8</v>
      </c>
    </row>
    <row r="307" spans="1:6" x14ac:dyDescent="0.25">
      <c r="A307" s="23">
        <v>44495</v>
      </c>
      <c r="B307" s="284">
        <v>65</v>
      </c>
      <c r="C307" s="284">
        <v>40</v>
      </c>
      <c r="D307" s="284">
        <v>52.5</v>
      </c>
      <c r="E307" s="284">
        <v>12</v>
      </c>
      <c r="F307" s="287">
        <f t="shared" si="4"/>
        <v>12.5</v>
      </c>
    </row>
    <row r="308" spans="1:6" x14ac:dyDescent="0.25">
      <c r="A308" s="23">
        <v>44496</v>
      </c>
      <c r="B308" s="284">
        <v>70</v>
      </c>
      <c r="C308" s="284">
        <v>46</v>
      </c>
      <c r="D308" s="284">
        <v>58</v>
      </c>
      <c r="E308" s="284">
        <v>7</v>
      </c>
      <c r="F308" s="287">
        <f t="shared" si="4"/>
        <v>7</v>
      </c>
    </row>
    <row r="309" spans="1:6" x14ac:dyDescent="0.25">
      <c r="A309" s="23">
        <v>44497</v>
      </c>
      <c r="B309" s="284">
        <v>65</v>
      </c>
      <c r="C309" s="284">
        <v>53</v>
      </c>
      <c r="D309" s="284">
        <v>59</v>
      </c>
      <c r="E309" s="284">
        <v>6</v>
      </c>
      <c r="F309" s="287">
        <f t="shared" si="4"/>
        <v>6</v>
      </c>
    </row>
    <row r="310" spans="1:6" x14ac:dyDescent="0.25">
      <c r="A310" s="23">
        <v>44498</v>
      </c>
      <c r="B310" s="284">
        <v>59</v>
      </c>
      <c r="C310" s="284">
        <v>52</v>
      </c>
      <c r="D310" s="284">
        <v>55.5</v>
      </c>
      <c r="E310" s="284">
        <v>9</v>
      </c>
      <c r="F310" s="287">
        <f t="shared" si="4"/>
        <v>9.5</v>
      </c>
    </row>
    <row r="311" spans="1:6" x14ac:dyDescent="0.25">
      <c r="A311" s="23">
        <v>44499</v>
      </c>
      <c r="B311" s="284">
        <v>60</v>
      </c>
      <c r="C311" s="284">
        <v>44</v>
      </c>
      <c r="D311" s="284">
        <v>52</v>
      </c>
      <c r="E311" s="284">
        <v>13</v>
      </c>
      <c r="F311" s="287">
        <f t="shared" si="4"/>
        <v>13</v>
      </c>
    </row>
    <row r="312" spans="1:6" x14ac:dyDescent="0.25">
      <c r="A312" s="23">
        <v>44500</v>
      </c>
      <c r="B312" s="284">
        <v>67</v>
      </c>
      <c r="C312" s="284">
        <v>39</v>
      </c>
      <c r="D312" s="284">
        <v>53</v>
      </c>
      <c r="E312" s="284">
        <v>12</v>
      </c>
      <c r="F312" s="287">
        <f t="shared" si="4"/>
        <v>12</v>
      </c>
    </row>
    <row r="313" spans="1:6" x14ac:dyDescent="0.25">
      <c r="A313" s="23">
        <v>44501</v>
      </c>
      <c r="B313" s="284">
        <v>56</v>
      </c>
      <c r="C313" s="284">
        <v>35</v>
      </c>
      <c r="D313" s="284">
        <v>45.5</v>
      </c>
      <c r="E313" s="284">
        <v>19</v>
      </c>
      <c r="F313" s="287">
        <f t="shared" si="4"/>
        <v>19.5</v>
      </c>
    </row>
    <row r="314" spans="1:6" x14ac:dyDescent="0.25">
      <c r="A314" s="23">
        <v>44502</v>
      </c>
      <c r="B314" s="284">
        <v>54</v>
      </c>
      <c r="C314" s="284">
        <v>39</v>
      </c>
      <c r="D314" s="284">
        <v>46.5</v>
      </c>
      <c r="E314" s="284">
        <v>18</v>
      </c>
      <c r="F314" s="287">
        <f t="shared" si="4"/>
        <v>18.5</v>
      </c>
    </row>
    <row r="315" spans="1:6" x14ac:dyDescent="0.25">
      <c r="A315" s="23">
        <v>44503</v>
      </c>
      <c r="B315" s="284">
        <v>53</v>
      </c>
      <c r="C315" s="284">
        <v>30</v>
      </c>
      <c r="D315" s="284">
        <v>41.5</v>
      </c>
      <c r="E315" s="284">
        <v>23</v>
      </c>
      <c r="F315" s="287">
        <f t="shared" si="4"/>
        <v>23.5</v>
      </c>
    </row>
    <row r="316" spans="1:6" x14ac:dyDescent="0.25">
      <c r="A316" s="23">
        <v>44504</v>
      </c>
      <c r="B316" s="284">
        <v>54</v>
      </c>
      <c r="C316" s="284">
        <v>26</v>
      </c>
      <c r="D316" s="284">
        <v>40</v>
      </c>
      <c r="E316" s="284">
        <v>25</v>
      </c>
      <c r="F316" s="287">
        <f t="shared" si="4"/>
        <v>25</v>
      </c>
    </row>
    <row r="317" spans="1:6" x14ac:dyDescent="0.25">
      <c r="A317" s="23">
        <v>44505</v>
      </c>
      <c r="B317" s="284">
        <v>58</v>
      </c>
      <c r="C317" s="284">
        <v>27</v>
      </c>
      <c r="D317" s="284">
        <v>42.5</v>
      </c>
      <c r="E317" s="284">
        <v>22</v>
      </c>
      <c r="F317" s="287">
        <f t="shared" si="4"/>
        <v>22.5</v>
      </c>
    </row>
    <row r="318" spans="1:6" x14ac:dyDescent="0.25">
      <c r="A318" s="23">
        <v>44506</v>
      </c>
      <c r="B318" s="284">
        <v>61</v>
      </c>
      <c r="C318" s="284">
        <v>26</v>
      </c>
      <c r="D318" s="284">
        <v>43.5</v>
      </c>
      <c r="E318" s="284">
        <v>21</v>
      </c>
      <c r="F318" s="287">
        <f t="shared" si="4"/>
        <v>21.5</v>
      </c>
    </row>
    <row r="319" spans="1:6" x14ac:dyDescent="0.25">
      <c r="A319" s="23">
        <v>44507</v>
      </c>
      <c r="B319" s="284">
        <v>65</v>
      </c>
      <c r="C319" s="284">
        <v>30</v>
      </c>
      <c r="D319" s="284">
        <v>47.5</v>
      </c>
      <c r="E319" s="284">
        <v>17</v>
      </c>
      <c r="F319" s="287">
        <f t="shared" si="4"/>
        <v>17.5</v>
      </c>
    </row>
    <row r="320" spans="1:6" x14ac:dyDescent="0.25">
      <c r="A320" s="23">
        <v>44508</v>
      </c>
      <c r="B320" s="284">
        <v>71</v>
      </c>
      <c r="C320" s="284">
        <v>35</v>
      </c>
      <c r="D320" s="284">
        <v>53</v>
      </c>
      <c r="E320" s="284">
        <v>12</v>
      </c>
      <c r="F320" s="287">
        <f t="shared" si="4"/>
        <v>12</v>
      </c>
    </row>
    <row r="321" spans="1:6" x14ac:dyDescent="0.25">
      <c r="A321" s="23">
        <v>44509</v>
      </c>
      <c r="B321" s="284">
        <v>66</v>
      </c>
      <c r="C321" s="284">
        <v>39</v>
      </c>
      <c r="D321" s="284">
        <v>52.5</v>
      </c>
      <c r="E321" s="284">
        <v>12</v>
      </c>
      <c r="F321" s="287">
        <f t="shared" si="4"/>
        <v>12.5</v>
      </c>
    </row>
    <row r="322" spans="1:6" x14ac:dyDescent="0.25">
      <c r="A322" s="23">
        <v>44510</v>
      </c>
      <c r="B322" s="284">
        <v>69</v>
      </c>
      <c r="C322" s="284">
        <v>46</v>
      </c>
      <c r="D322" s="284">
        <v>57.5</v>
      </c>
      <c r="E322" s="284">
        <v>7</v>
      </c>
      <c r="F322" s="287">
        <f t="shared" si="4"/>
        <v>7.5</v>
      </c>
    </row>
    <row r="323" spans="1:6" x14ac:dyDescent="0.25">
      <c r="A323" s="23">
        <v>44511</v>
      </c>
      <c r="B323" s="284">
        <v>63</v>
      </c>
      <c r="C323" s="284">
        <v>43</v>
      </c>
      <c r="D323" s="284">
        <v>53</v>
      </c>
      <c r="E323" s="284">
        <v>12</v>
      </c>
      <c r="F323" s="287">
        <f t="shared" si="4"/>
        <v>12</v>
      </c>
    </row>
    <row r="324" spans="1:6" x14ac:dyDescent="0.25">
      <c r="A324" s="23">
        <v>44512</v>
      </c>
      <c r="B324" s="284">
        <v>56</v>
      </c>
      <c r="C324" s="284">
        <v>37</v>
      </c>
      <c r="D324" s="284">
        <v>46.5</v>
      </c>
      <c r="E324" s="284">
        <v>18</v>
      </c>
      <c r="F324" s="287">
        <f t="shared" si="4"/>
        <v>18.5</v>
      </c>
    </row>
    <row r="325" spans="1:6" x14ac:dyDescent="0.25">
      <c r="A325" s="23">
        <v>44513</v>
      </c>
      <c r="B325" s="284">
        <v>46</v>
      </c>
      <c r="C325" s="284">
        <v>29</v>
      </c>
      <c r="D325" s="284">
        <v>37.5</v>
      </c>
      <c r="E325" s="284">
        <v>27</v>
      </c>
      <c r="F325" s="287">
        <f t="shared" si="4"/>
        <v>27.5</v>
      </c>
    </row>
    <row r="326" spans="1:6" x14ac:dyDescent="0.25">
      <c r="A326" s="23">
        <v>44514</v>
      </c>
      <c r="B326" s="284">
        <v>60</v>
      </c>
      <c r="C326" s="284">
        <v>34</v>
      </c>
      <c r="D326" s="284">
        <v>47</v>
      </c>
      <c r="E326" s="284">
        <v>18</v>
      </c>
      <c r="F326" s="287">
        <f t="shared" si="4"/>
        <v>18</v>
      </c>
    </row>
    <row r="327" spans="1:6" x14ac:dyDescent="0.25">
      <c r="A327" s="23">
        <v>44515</v>
      </c>
      <c r="B327" s="284">
        <v>58</v>
      </c>
      <c r="C327" s="284">
        <v>32</v>
      </c>
      <c r="D327" s="284">
        <v>45</v>
      </c>
      <c r="E327" s="284">
        <v>20</v>
      </c>
      <c r="F327" s="287">
        <f t="shared" si="4"/>
        <v>20</v>
      </c>
    </row>
    <row r="328" spans="1:6" x14ac:dyDescent="0.25">
      <c r="A328" s="23">
        <v>44516</v>
      </c>
      <c r="B328" s="284">
        <v>66</v>
      </c>
      <c r="C328" s="284">
        <v>36</v>
      </c>
      <c r="D328" s="284">
        <v>51</v>
      </c>
      <c r="E328" s="284">
        <v>14</v>
      </c>
      <c r="F328" s="287">
        <f t="shared" si="4"/>
        <v>14</v>
      </c>
    </row>
    <row r="329" spans="1:6" x14ac:dyDescent="0.25">
      <c r="A329" s="23">
        <v>44517</v>
      </c>
      <c r="B329" s="284">
        <v>68</v>
      </c>
      <c r="C329" s="284">
        <v>45</v>
      </c>
      <c r="D329" s="284">
        <v>56.5</v>
      </c>
      <c r="E329" s="284">
        <v>8</v>
      </c>
      <c r="F329" s="287">
        <f t="shared" si="4"/>
        <v>8.5</v>
      </c>
    </row>
    <row r="330" spans="1:6" x14ac:dyDescent="0.25">
      <c r="A330" s="23">
        <v>44518</v>
      </c>
      <c r="B330" s="284">
        <v>53</v>
      </c>
      <c r="C330" s="284">
        <v>32</v>
      </c>
      <c r="D330" s="284">
        <v>42.5</v>
      </c>
      <c r="E330" s="284">
        <v>22</v>
      </c>
      <c r="F330" s="287">
        <f t="shared" ref="F330:F373" si="5">MAX(65-D330,0)</f>
        <v>22.5</v>
      </c>
    </row>
    <row r="331" spans="1:6" x14ac:dyDescent="0.25">
      <c r="A331" s="23">
        <v>44519</v>
      </c>
      <c r="B331" s="284">
        <v>48</v>
      </c>
      <c r="C331" s="284">
        <v>27</v>
      </c>
      <c r="D331" s="284">
        <v>37.5</v>
      </c>
      <c r="E331" s="284">
        <v>27</v>
      </c>
      <c r="F331" s="287">
        <f t="shared" si="5"/>
        <v>27.5</v>
      </c>
    </row>
    <row r="332" spans="1:6" x14ac:dyDescent="0.25">
      <c r="A332" s="23">
        <v>44520</v>
      </c>
      <c r="B332" s="284">
        <v>55</v>
      </c>
      <c r="C332" s="284">
        <v>37</v>
      </c>
      <c r="D332" s="284">
        <v>46</v>
      </c>
      <c r="E332" s="284">
        <v>19</v>
      </c>
      <c r="F332" s="287">
        <f t="shared" si="5"/>
        <v>19</v>
      </c>
    </row>
    <row r="333" spans="1:6" x14ac:dyDescent="0.25">
      <c r="A333" s="23">
        <v>44521</v>
      </c>
      <c r="B333" s="284">
        <v>56</v>
      </c>
      <c r="C333" s="284">
        <v>37</v>
      </c>
      <c r="D333" s="284">
        <v>46.5</v>
      </c>
      <c r="E333" s="284">
        <v>18</v>
      </c>
      <c r="F333" s="287">
        <f t="shared" si="5"/>
        <v>18.5</v>
      </c>
    </row>
    <row r="334" spans="1:6" x14ac:dyDescent="0.25">
      <c r="A334" s="23">
        <v>44522</v>
      </c>
      <c r="B334" s="284">
        <v>46</v>
      </c>
      <c r="C334" s="284">
        <v>27</v>
      </c>
      <c r="D334" s="284">
        <v>36.5</v>
      </c>
      <c r="E334" s="284">
        <v>28</v>
      </c>
      <c r="F334" s="287">
        <f t="shared" si="5"/>
        <v>28.5</v>
      </c>
    </row>
    <row r="335" spans="1:6" x14ac:dyDescent="0.25">
      <c r="A335" s="23">
        <v>44523</v>
      </c>
      <c r="B335" s="284">
        <v>49</v>
      </c>
      <c r="C335" s="284">
        <v>24</v>
      </c>
      <c r="D335" s="284">
        <v>36.5</v>
      </c>
      <c r="E335" s="284">
        <v>28</v>
      </c>
      <c r="F335" s="287">
        <f t="shared" si="5"/>
        <v>28.5</v>
      </c>
    </row>
    <row r="336" spans="1:6" x14ac:dyDescent="0.25">
      <c r="A336" s="23">
        <v>44524</v>
      </c>
      <c r="B336" s="284">
        <v>62</v>
      </c>
      <c r="C336" s="284">
        <v>37</v>
      </c>
      <c r="D336" s="284">
        <v>49.5</v>
      </c>
      <c r="E336" s="284">
        <v>15</v>
      </c>
      <c r="F336" s="287">
        <f t="shared" si="5"/>
        <v>15.5</v>
      </c>
    </row>
    <row r="337" spans="1:6" x14ac:dyDescent="0.25">
      <c r="A337" s="23">
        <v>44525</v>
      </c>
      <c r="B337" s="284">
        <v>55</v>
      </c>
      <c r="C337" s="284">
        <v>29</v>
      </c>
      <c r="D337" s="284">
        <v>42</v>
      </c>
      <c r="E337" s="284">
        <v>23</v>
      </c>
      <c r="F337" s="287">
        <f t="shared" si="5"/>
        <v>23</v>
      </c>
    </row>
    <row r="338" spans="1:6" x14ac:dyDescent="0.25">
      <c r="A338" s="23">
        <v>44526</v>
      </c>
      <c r="B338" s="284">
        <v>40</v>
      </c>
      <c r="C338" s="284">
        <v>24</v>
      </c>
      <c r="D338" s="284">
        <v>32</v>
      </c>
      <c r="E338" s="284">
        <v>33</v>
      </c>
      <c r="F338" s="287">
        <f t="shared" si="5"/>
        <v>33</v>
      </c>
    </row>
    <row r="339" spans="1:6" x14ac:dyDescent="0.25">
      <c r="A339" s="23">
        <v>44527</v>
      </c>
      <c r="B339" s="284">
        <v>56</v>
      </c>
      <c r="C339" s="284">
        <v>30</v>
      </c>
      <c r="D339" s="284">
        <v>43</v>
      </c>
      <c r="E339" s="284">
        <v>22</v>
      </c>
      <c r="F339" s="287">
        <f t="shared" si="5"/>
        <v>22</v>
      </c>
    </row>
    <row r="340" spans="1:6" x14ac:dyDescent="0.25">
      <c r="A340" s="23">
        <v>44528</v>
      </c>
      <c r="B340" s="284">
        <v>56</v>
      </c>
      <c r="C340" s="284">
        <v>29</v>
      </c>
      <c r="D340" s="284">
        <v>42.5</v>
      </c>
      <c r="E340" s="284">
        <v>22</v>
      </c>
      <c r="F340" s="287">
        <f t="shared" si="5"/>
        <v>22.5</v>
      </c>
    </row>
    <row r="341" spans="1:6" x14ac:dyDescent="0.25">
      <c r="A341" s="23">
        <v>44529</v>
      </c>
      <c r="B341" s="284">
        <v>51</v>
      </c>
      <c r="C341" s="284">
        <v>24</v>
      </c>
      <c r="D341" s="284">
        <v>37.5</v>
      </c>
      <c r="E341" s="284">
        <v>27</v>
      </c>
      <c r="F341" s="287">
        <f t="shared" si="5"/>
        <v>27.5</v>
      </c>
    </row>
    <row r="342" spans="1:6" x14ac:dyDescent="0.25">
      <c r="A342" s="23">
        <v>44530</v>
      </c>
      <c r="B342" s="284">
        <v>63</v>
      </c>
      <c r="C342" s="284">
        <v>31</v>
      </c>
      <c r="D342" s="284">
        <v>47</v>
      </c>
      <c r="E342" s="284">
        <v>18</v>
      </c>
      <c r="F342" s="287">
        <f t="shared" si="5"/>
        <v>18</v>
      </c>
    </row>
    <row r="343" spans="1:6" x14ac:dyDescent="0.25">
      <c r="A343" s="23">
        <v>44531</v>
      </c>
      <c r="B343" s="284">
        <v>59</v>
      </c>
      <c r="C343" s="284">
        <v>37</v>
      </c>
      <c r="D343" s="284">
        <v>48</v>
      </c>
      <c r="E343" s="284">
        <v>17</v>
      </c>
      <c r="F343" s="287">
        <f t="shared" si="5"/>
        <v>17</v>
      </c>
    </row>
    <row r="344" spans="1:6" x14ac:dyDescent="0.25">
      <c r="A344" s="23">
        <v>44532</v>
      </c>
      <c r="B344" s="284">
        <v>72</v>
      </c>
      <c r="C344" s="284">
        <v>35</v>
      </c>
      <c r="D344" s="284">
        <v>53.5</v>
      </c>
      <c r="E344" s="284">
        <v>11</v>
      </c>
      <c r="F344" s="287">
        <f t="shared" si="5"/>
        <v>11.5</v>
      </c>
    </row>
    <row r="345" spans="1:6" x14ac:dyDescent="0.25">
      <c r="A345" s="23">
        <v>44533</v>
      </c>
      <c r="B345" s="284">
        <v>72</v>
      </c>
      <c r="C345" s="284">
        <v>36</v>
      </c>
      <c r="D345" s="284">
        <v>54</v>
      </c>
      <c r="E345" s="284">
        <v>11</v>
      </c>
      <c r="F345" s="287">
        <f t="shared" si="5"/>
        <v>11</v>
      </c>
    </row>
    <row r="346" spans="1:6" x14ac:dyDescent="0.25">
      <c r="A346" s="23">
        <v>44534</v>
      </c>
      <c r="B346" s="284">
        <v>61</v>
      </c>
      <c r="C346" s="284">
        <v>43</v>
      </c>
      <c r="D346" s="284">
        <v>52</v>
      </c>
      <c r="E346" s="284">
        <v>13</v>
      </c>
      <c r="F346" s="287">
        <f t="shared" si="5"/>
        <v>13</v>
      </c>
    </row>
    <row r="347" spans="1:6" x14ac:dyDescent="0.25">
      <c r="A347" s="23">
        <v>44535</v>
      </c>
      <c r="B347" s="284">
        <v>67</v>
      </c>
      <c r="C347" s="284">
        <v>44</v>
      </c>
      <c r="D347" s="284">
        <v>55.5</v>
      </c>
      <c r="E347" s="284">
        <v>9</v>
      </c>
      <c r="F347" s="287">
        <f t="shared" si="5"/>
        <v>9.5</v>
      </c>
    </row>
    <row r="348" spans="1:6" x14ac:dyDescent="0.25">
      <c r="A348" s="23">
        <v>44536</v>
      </c>
      <c r="B348" s="284">
        <v>60</v>
      </c>
      <c r="C348" s="284">
        <v>30</v>
      </c>
      <c r="D348" s="284">
        <v>45</v>
      </c>
      <c r="E348" s="284">
        <v>20</v>
      </c>
      <c r="F348" s="287">
        <f t="shared" si="5"/>
        <v>20</v>
      </c>
    </row>
    <row r="349" spans="1:6" x14ac:dyDescent="0.25">
      <c r="A349" s="23">
        <v>44537</v>
      </c>
      <c r="B349" s="284">
        <v>38</v>
      </c>
      <c r="C349" s="284">
        <v>28</v>
      </c>
      <c r="D349" s="284">
        <v>33</v>
      </c>
      <c r="E349" s="284">
        <v>32</v>
      </c>
      <c r="F349" s="287">
        <f t="shared" si="5"/>
        <v>32</v>
      </c>
    </row>
    <row r="350" spans="1:6" x14ac:dyDescent="0.25">
      <c r="A350" s="23">
        <v>44538</v>
      </c>
      <c r="B350" s="284">
        <v>51</v>
      </c>
      <c r="C350" s="284">
        <v>27</v>
      </c>
      <c r="D350" s="284">
        <v>39</v>
      </c>
      <c r="E350" s="284">
        <v>26</v>
      </c>
      <c r="F350" s="287">
        <f t="shared" si="5"/>
        <v>26</v>
      </c>
    </row>
    <row r="351" spans="1:6" x14ac:dyDescent="0.25">
      <c r="A351" s="23">
        <v>44539</v>
      </c>
      <c r="B351" s="284">
        <v>57</v>
      </c>
      <c r="C351" s="284">
        <v>37</v>
      </c>
      <c r="D351" s="284">
        <v>47</v>
      </c>
      <c r="E351" s="284">
        <v>18</v>
      </c>
      <c r="F351" s="287">
        <f t="shared" si="5"/>
        <v>18</v>
      </c>
    </row>
    <row r="352" spans="1:6" x14ac:dyDescent="0.25">
      <c r="A352" s="23">
        <v>44540</v>
      </c>
      <c r="B352" s="284">
        <v>73</v>
      </c>
      <c r="C352" s="284">
        <v>56</v>
      </c>
      <c r="D352" s="284">
        <v>64.5</v>
      </c>
      <c r="E352" s="284">
        <v>0</v>
      </c>
      <c r="F352" s="287">
        <f t="shared" si="5"/>
        <v>0.5</v>
      </c>
    </row>
    <row r="353" spans="1:6" x14ac:dyDescent="0.25">
      <c r="A353" s="23">
        <v>44541</v>
      </c>
      <c r="B353" s="284">
        <v>69</v>
      </c>
      <c r="C353" s="284">
        <v>29</v>
      </c>
      <c r="D353" s="284">
        <v>49</v>
      </c>
      <c r="E353" s="284">
        <v>16</v>
      </c>
      <c r="F353" s="287">
        <f t="shared" si="5"/>
        <v>16</v>
      </c>
    </row>
    <row r="354" spans="1:6" x14ac:dyDescent="0.25">
      <c r="A354" s="23">
        <v>44542</v>
      </c>
      <c r="B354" s="284">
        <v>50</v>
      </c>
      <c r="C354" s="284">
        <v>25</v>
      </c>
      <c r="D354" s="284">
        <v>37.5</v>
      </c>
      <c r="E354" s="284">
        <v>27</v>
      </c>
      <c r="F354" s="287">
        <f t="shared" si="5"/>
        <v>27.5</v>
      </c>
    </row>
    <row r="355" spans="1:6" x14ac:dyDescent="0.25">
      <c r="A355" s="23">
        <v>44543</v>
      </c>
      <c r="B355" s="284">
        <v>54</v>
      </c>
      <c r="C355" s="284">
        <v>28</v>
      </c>
      <c r="D355" s="284">
        <v>41</v>
      </c>
      <c r="E355" s="284">
        <v>24</v>
      </c>
      <c r="F355" s="287">
        <f t="shared" si="5"/>
        <v>24</v>
      </c>
    </row>
    <row r="356" spans="1:6" x14ac:dyDescent="0.25">
      <c r="A356" s="23">
        <v>44544</v>
      </c>
      <c r="B356" s="284">
        <v>66</v>
      </c>
      <c r="C356" s="284">
        <v>35</v>
      </c>
      <c r="D356" s="284">
        <v>50.5</v>
      </c>
      <c r="E356" s="284">
        <v>14</v>
      </c>
      <c r="F356" s="287">
        <f t="shared" si="5"/>
        <v>14.5</v>
      </c>
    </row>
    <row r="357" spans="1:6" x14ac:dyDescent="0.25">
      <c r="A357" s="23">
        <v>44545</v>
      </c>
      <c r="B357" s="284">
        <v>64</v>
      </c>
      <c r="C357" s="284">
        <v>60</v>
      </c>
      <c r="D357" s="284">
        <v>62</v>
      </c>
      <c r="E357" s="284">
        <v>3</v>
      </c>
      <c r="F357" s="287">
        <f t="shared" si="5"/>
        <v>3</v>
      </c>
    </row>
    <row r="358" spans="1:6" x14ac:dyDescent="0.25">
      <c r="A358" s="23">
        <v>44546</v>
      </c>
      <c r="B358" s="284">
        <v>65</v>
      </c>
      <c r="C358" s="284">
        <v>42</v>
      </c>
      <c r="D358" s="284">
        <v>53.5</v>
      </c>
      <c r="E358" s="284">
        <v>11</v>
      </c>
      <c r="F358" s="287">
        <f t="shared" si="5"/>
        <v>11.5</v>
      </c>
    </row>
    <row r="359" spans="1:6" x14ac:dyDescent="0.25">
      <c r="A359" s="23">
        <v>44547</v>
      </c>
      <c r="B359" s="284">
        <v>52</v>
      </c>
      <c r="C359" s="284">
        <v>42</v>
      </c>
      <c r="D359" s="284">
        <v>47</v>
      </c>
      <c r="E359" s="284">
        <v>18</v>
      </c>
      <c r="F359" s="287">
        <f t="shared" si="5"/>
        <v>18</v>
      </c>
    </row>
    <row r="360" spans="1:6" x14ac:dyDescent="0.25">
      <c r="A360" s="23">
        <v>44548</v>
      </c>
      <c r="B360" s="284">
        <v>58</v>
      </c>
      <c r="C360" s="284">
        <v>34</v>
      </c>
      <c r="D360" s="284">
        <v>46</v>
      </c>
      <c r="E360" s="284">
        <v>19</v>
      </c>
      <c r="F360" s="287">
        <f t="shared" si="5"/>
        <v>19</v>
      </c>
    </row>
    <row r="361" spans="1:6" x14ac:dyDescent="0.25">
      <c r="A361" s="23">
        <v>44549</v>
      </c>
      <c r="B361" s="284">
        <v>44</v>
      </c>
      <c r="C361" s="284">
        <v>28</v>
      </c>
      <c r="D361" s="284">
        <v>36</v>
      </c>
      <c r="E361" s="284">
        <v>29</v>
      </c>
      <c r="F361" s="287">
        <f t="shared" si="5"/>
        <v>29</v>
      </c>
    </row>
    <row r="362" spans="1:6" x14ac:dyDescent="0.25">
      <c r="A362" s="23">
        <v>44550</v>
      </c>
      <c r="B362" s="284">
        <v>45</v>
      </c>
      <c r="C362" s="284">
        <v>25</v>
      </c>
      <c r="D362" s="284">
        <v>35</v>
      </c>
      <c r="E362" s="284">
        <v>30</v>
      </c>
      <c r="F362" s="287">
        <f t="shared" si="5"/>
        <v>30</v>
      </c>
    </row>
    <row r="363" spans="1:6" x14ac:dyDescent="0.25">
      <c r="A363" s="23">
        <v>44551</v>
      </c>
      <c r="B363" s="284">
        <v>51</v>
      </c>
      <c r="C363" s="284">
        <v>26</v>
      </c>
      <c r="D363" s="284">
        <v>38.5</v>
      </c>
      <c r="E363" s="284">
        <v>26</v>
      </c>
      <c r="F363" s="287">
        <f t="shared" si="5"/>
        <v>26.5</v>
      </c>
    </row>
    <row r="364" spans="1:6" x14ac:dyDescent="0.25">
      <c r="A364" s="23">
        <v>44552</v>
      </c>
      <c r="B364" s="284">
        <v>46</v>
      </c>
      <c r="C364" s="284">
        <v>27</v>
      </c>
      <c r="D364" s="284">
        <v>36.5</v>
      </c>
      <c r="E364" s="284">
        <v>28</v>
      </c>
      <c r="F364" s="287">
        <f t="shared" si="5"/>
        <v>28.5</v>
      </c>
    </row>
    <row r="365" spans="1:6" x14ac:dyDescent="0.25">
      <c r="A365" s="23">
        <v>44553</v>
      </c>
      <c r="B365" s="284">
        <v>56</v>
      </c>
      <c r="C365" s="284">
        <v>27</v>
      </c>
      <c r="D365" s="284">
        <v>41.5</v>
      </c>
      <c r="E365" s="284">
        <v>23</v>
      </c>
      <c r="F365" s="287">
        <f t="shared" si="5"/>
        <v>23.5</v>
      </c>
    </row>
    <row r="366" spans="1:6" x14ac:dyDescent="0.25">
      <c r="A366" s="23">
        <v>44554</v>
      </c>
      <c r="B366" s="284">
        <v>65</v>
      </c>
      <c r="C366" s="284">
        <v>54</v>
      </c>
      <c r="D366" s="284">
        <v>59.5</v>
      </c>
      <c r="E366" s="284">
        <v>5</v>
      </c>
      <c r="F366" s="287">
        <f t="shared" si="5"/>
        <v>5.5</v>
      </c>
    </row>
    <row r="367" spans="1:6" x14ac:dyDescent="0.25">
      <c r="A367" s="23">
        <v>44555</v>
      </c>
      <c r="B367" s="284">
        <v>74</v>
      </c>
      <c r="C367" s="284">
        <v>47</v>
      </c>
      <c r="D367" s="284">
        <v>60.5</v>
      </c>
      <c r="E367" s="284">
        <v>4</v>
      </c>
      <c r="F367" s="287">
        <f t="shared" si="5"/>
        <v>4.5</v>
      </c>
    </row>
    <row r="368" spans="1:6" x14ac:dyDescent="0.25">
      <c r="A368" s="23">
        <v>44556</v>
      </c>
      <c r="B368" s="284">
        <v>68</v>
      </c>
      <c r="C368" s="284">
        <v>38</v>
      </c>
      <c r="D368" s="284">
        <v>53</v>
      </c>
      <c r="E368" s="284">
        <v>12</v>
      </c>
      <c r="F368" s="287">
        <f t="shared" si="5"/>
        <v>12</v>
      </c>
    </row>
    <row r="369" spans="1:6" x14ac:dyDescent="0.25">
      <c r="A369" s="23">
        <v>44557</v>
      </c>
      <c r="B369" s="284">
        <v>73</v>
      </c>
      <c r="C369" s="284">
        <v>52</v>
      </c>
      <c r="D369" s="284">
        <v>62.5</v>
      </c>
      <c r="E369" s="284">
        <v>2</v>
      </c>
      <c r="F369" s="287">
        <f t="shared" si="5"/>
        <v>2.5</v>
      </c>
    </row>
    <row r="370" spans="1:6" x14ac:dyDescent="0.25">
      <c r="A370" s="23">
        <v>44558</v>
      </c>
      <c r="B370" s="284">
        <v>68</v>
      </c>
      <c r="C370" s="284">
        <v>51</v>
      </c>
      <c r="D370" s="284">
        <v>59.5</v>
      </c>
      <c r="E370" s="284">
        <v>5</v>
      </c>
      <c r="F370" s="287">
        <f t="shared" si="5"/>
        <v>5.5</v>
      </c>
    </row>
    <row r="371" spans="1:6" x14ac:dyDescent="0.25">
      <c r="A371" s="23">
        <v>44559</v>
      </c>
      <c r="B371" s="284">
        <v>55</v>
      </c>
      <c r="C371" s="284">
        <v>41</v>
      </c>
      <c r="D371" s="284">
        <v>48</v>
      </c>
      <c r="E371" s="284">
        <v>17</v>
      </c>
      <c r="F371" s="287">
        <f t="shared" si="5"/>
        <v>17</v>
      </c>
    </row>
    <row r="372" spans="1:6" x14ac:dyDescent="0.25">
      <c r="A372" s="23">
        <v>44560</v>
      </c>
      <c r="B372" s="284">
        <v>54</v>
      </c>
      <c r="C372" s="284">
        <v>45</v>
      </c>
      <c r="D372" s="284">
        <v>49.5</v>
      </c>
      <c r="E372" s="284">
        <v>15</v>
      </c>
      <c r="F372" s="287">
        <f t="shared" si="5"/>
        <v>15.5</v>
      </c>
    </row>
    <row r="373" spans="1:6" x14ac:dyDescent="0.25">
      <c r="A373" s="23">
        <v>44561</v>
      </c>
      <c r="B373" s="284">
        <v>66</v>
      </c>
      <c r="C373" s="284">
        <v>51</v>
      </c>
      <c r="D373" s="284">
        <v>58.5</v>
      </c>
      <c r="E373" s="284">
        <v>6</v>
      </c>
      <c r="F373" s="287">
        <f t="shared" si="5"/>
        <v>6.5</v>
      </c>
    </row>
    <row r="374" spans="1:6" x14ac:dyDescent="0.25">
      <c r="A374" s="23"/>
      <c r="B374" s="284"/>
      <c r="C374" s="284"/>
      <c r="D374" s="284"/>
      <c r="E374" s="284"/>
      <c r="F374" s="287"/>
    </row>
    <row r="375" spans="1:6" x14ac:dyDescent="0.25">
      <c r="A375" s="284" t="s">
        <v>384</v>
      </c>
      <c r="B375" s="284"/>
      <c r="C375" s="284"/>
      <c r="D375" s="284"/>
      <c r="E375" s="284">
        <v>3872</v>
      </c>
      <c r="F375" s="287">
        <f>SUM(F9:F374)</f>
        <v>3924</v>
      </c>
    </row>
    <row r="376" spans="1:6" x14ac:dyDescent="0.25">
      <c r="A376" s="284" t="s">
        <v>385</v>
      </c>
      <c r="B376" s="284">
        <v>365</v>
      </c>
      <c r="C376" s="284">
        <v>365</v>
      </c>
      <c r="D376" s="284">
        <v>365</v>
      </c>
      <c r="E376" s="284">
        <v>365</v>
      </c>
    </row>
    <row r="377" spans="1:6" x14ac:dyDescent="0.25">
      <c r="A377" s="284" t="s">
        <v>386</v>
      </c>
      <c r="B377" s="284">
        <v>69.3</v>
      </c>
      <c r="C377" s="284">
        <v>48.1</v>
      </c>
      <c r="D377" s="284">
        <v>58.7</v>
      </c>
      <c r="E377" s="284">
        <v>10.6</v>
      </c>
      <c r="F377" s="284"/>
    </row>
    <row r="378" spans="1:6" x14ac:dyDescent="0.25">
      <c r="A378" s="284" t="s">
        <v>387</v>
      </c>
      <c r="B378" s="284">
        <v>71</v>
      </c>
      <c r="C378" s="284">
        <v>49</v>
      </c>
      <c r="D378" s="284">
        <v>59.5</v>
      </c>
      <c r="E378" s="284">
        <v>5</v>
      </c>
      <c r="F378" s="284"/>
    </row>
    <row r="379" spans="1:6" x14ac:dyDescent="0.25">
      <c r="A379" s="284" t="s">
        <v>388</v>
      </c>
      <c r="B379" s="284">
        <v>9</v>
      </c>
      <c r="C379" s="284">
        <v>-5</v>
      </c>
      <c r="D379" s="284">
        <v>4</v>
      </c>
      <c r="E379" s="284">
        <v>0</v>
      </c>
      <c r="F379" s="284"/>
    </row>
    <row r="380" spans="1:6" x14ac:dyDescent="0.25">
      <c r="A380" s="284" t="s">
        <v>389</v>
      </c>
      <c r="B380" s="284">
        <v>96</v>
      </c>
      <c r="C380" s="284">
        <v>80</v>
      </c>
      <c r="D380" s="284">
        <v>85</v>
      </c>
      <c r="E380" s="284">
        <v>60</v>
      </c>
      <c r="F380" s="284"/>
    </row>
    <row r="381" spans="1:6" x14ac:dyDescent="0.25">
      <c r="A381" s="284"/>
      <c r="B381" s="284"/>
      <c r="C381" s="284"/>
      <c r="D381" s="284"/>
      <c r="E381" s="284"/>
      <c r="F381" s="284"/>
    </row>
    <row r="382" spans="1:6" x14ac:dyDescent="0.25">
      <c r="A382" s="284" t="s">
        <v>390</v>
      </c>
      <c r="B382" s="284"/>
      <c r="C382" s="284"/>
      <c r="D382" s="284"/>
      <c r="E382" s="284"/>
      <c r="F382" s="284"/>
    </row>
    <row r="383" spans="1:6" x14ac:dyDescent="0.25">
      <c r="A383" s="284" t="s">
        <v>391</v>
      </c>
      <c r="B383" s="284"/>
      <c r="C383" s="284"/>
      <c r="D383" s="284"/>
      <c r="E383" s="284"/>
      <c r="F383" s="284"/>
    </row>
    <row r="384" spans="1:6" x14ac:dyDescent="0.25">
      <c r="A384" s="284"/>
      <c r="B384" s="284"/>
      <c r="C384" s="284"/>
      <c r="D384" s="284"/>
      <c r="E384" s="284"/>
      <c r="F384" s="284"/>
    </row>
    <row r="385" spans="1:6" x14ac:dyDescent="0.25">
      <c r="A385" s="284" t="s">
        <v>392</v>
      </c>
      <c r="B385" s="284"/>
      <c r="C385" s="284"/>
      <c r="D385" s="284"/>
      <c r="E385" s="284"/>
      <c r="F385" s="284"/>
    </row>
    <row r="386" spans="1:6" x14ac:dyDescent="0.25">
      <c r="A386" s="284" t="s">
        <v>393</v>
      </c>
      <c r="B386" s="284"/>
      <c r="C386" s="284"/>
      <c r="D386" s="284"/>
      <c r="E386" s="284"/>
      <c r="F386" s="284"/>
    </row>
    <row r="387" spans="1:6" x14ac:dyDescent="0.25">
      <c r="A387" s="284"/>
      <c r="B387" s="284"/>
      <c r="C387" s="284"/>
      <c r="D387" s="284"/>
      <c r="E387" s="284"/>
      <c r="F387" s="284"/>
    </row>
    <row r="388" spans="1:6" x14ac:dyDescent="0.25">
      <c r="A388" s="284"/>
      <c r="B388" s="284"/>
      <c r="C388" s="284"/>
      <c r="D388" s="284"/>
      <c r="E388" s="284"/>
      <c r="F388" s="284"/>
    </row>
    <row r="389" spans="1:6" x14ac:dyDescent="0.25">
      <c r="A389" s="284" t="s">
        <v>394</v>
      </c>
      <c r="B389" s="284" t="s">
        <v>395</v>
      </c>
      <c r="C389" s="284" t="s">
        <v>396</v>
      </c>
      <c r="D389" s="284"/>
      <c r="E389" s="284"/>
      <c r="F389" s="284"/>
    </row>
    <row r="390" spans="1:6" x14ac:dyDescent="0.25">
      <c r="A390" s="284"/>
      <c r="B390" s="284"/>
      <c r="C390" s="284"/>
      <c r="D390" s="284"/>
      <c r="E390" s="284"/>
      <c r="F390" s="284"/>
    </row>
    <row r="391" spans="1:6" x14ac:dyDescent="0.25">
      <c r="A391" s="284" t="s">
        <v>397</v>
      </c>
      <c r="B391" s="284"/>
      <c r="C391" s="284"/>
      <c r="D391" s="284"/>
      <c r="E391" s="284"/>
      <c r="F391" s="284"/>
    </row>
    <row r="392" spans="1:6" x14ac:dyDescent="0.25">
      <c r="A392" s="284" t="s">
        <v>398</v>
      </c>
      <c r="B392" s="284"/>
      <c r="C392" s="284"/>
      <c r="D392" s="284"/>
      <c r="E392" s="284"/>
      <c r="F392" s="284"/>
    </row>
    <row r="393" spans="1:6" x14ac:dyDescent="0.25">
      <c r="A393" s="284" t="s">
        <v>472</v>
      </c>
      <c r="B393" s="284"/>
      <c r="C393" s="284"/>
      <c r="D393" s="284"/>
      <c r="E393" s="284"/>
      <c r="F393" s="284"/>
    </row>
    <row r="394" spans="1:6" x14ac:dyDescent="0.25">
      <c r="A394" s="284" t="s">
        <v>448</v>
      </c>
      <c r="B394" s="284"/>
      <c r="C394" s="284"/>
      <c r="D394" s="284"/>
      <c r="E394" s="284"/>
      <c r="F394" s="284"/>
    </row>
  </sheetData>
  <hyperlinks>
    <hyperlink ref="A1" r:id="rId1" display="https://mrcc.illinois.edu/CLIMATE/Station/Daily/StnDyBTD2.jsp" xr:uid="{5BDFA0B9-A2EA-4F3F-999B-5D23D1E99D52}"/>
  </hyperlinks>
  <pageMargins left="0.7" right="0.7" top="0.75" bottom="0.75" header="0.3" footer="0.3"/>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B3:AS48"/>
  <sheetViews>
    <sheetView workbookViewId="0">
      <selection activeCell="L2" sqref="L2"/>
    </sheetView>
  </sheetViews>
  <sheetFormatPr defaultColWidth="9.140625" defaultRowHeight="15" x14ac:dyDescent="0.25"/>
  <cols>
    <col min="1" max="1" width="9.140625" style="280"/>
    <col min="2" max="2" width="5" style="280" customWidth="1"/>
    <col min="3" max="3" width="9.28515625" style="280" bestFit="1" customWidth="1"/>
    <col min="4" max="4" width="10.7109375" style="280" customWidth="1"/>
    <col min="5" max="5" width="9.42578125" style="280" bestFit="1" customWidth="1"/>
    <col min="6" max="7" width="9.140625" style="280" bestFit="1" customWidth="1"/>
    <col min="8" max="8" width="7.140625" style="280" customWidth="1"/>
    <col min="9" max="9" width="7.42578125" style="280" customWidth="1"/>
    <col min="10" max="10" width="7.7109375" style="280" customWidth="1"/>
    <col min="11" max="11" width="8" style="280" customWidth="1"/>
    <col min="12" max="12" width="7.5703125" style="280" bestFit="1" customWidth="1"/>
    <col min="13" max="14" width="9.140625" style="280" bestFit="1" customWidth="1"/>
    <col min="15" max="15" width="11.28515625" style="280" bestFit="1" customWidth="1"/>
    <col min="16" max="18" width="9.140625" style="280"/>
    <col min="19" max="19" width="10.28515625" style="280" bestFit="1" customWidth="1"/>
    <col min="20" max="21" width="9.28515625" style="280" bestFit="1" customWidth="1"/>
    <col min="22" max="22" width="9.140625" style="280" bestFit="1" customWidth="1"/>
    <col min="23" max="23" width="10.140625" style="280" bestFit="1" customWidth="1"/>
    <col min="24" max="24" width="10.5703125" style="280" bestFit="1" customWidth="1"/>
    <col min="25" max="26" width="10.85546875" style="280" bestFit="1" customWidth="1"/>
    <col min="27" max="27" width="10.5703125" style="280" bestFit="1" customWidth="1"/>
    <col min="28" max="29" width="9.28515625" style="280" bestFit="1" customWidth="1"/>
    <col min="30" max="30" width="12.5703125" style="280" bestFit="1" customWidth="1"/>
    <col min="31" max="33" width="9.140625" style="280"/>
    <col min="34" max="34" width="10.7109375" style="280" customWidth="1"/>
    <col min="35" max="35" width="12" style="280" bestFit="1" customWidth="1"/>
    <col min="36" max="44" width="10.7109375" style="280" customWidth="1"/>
    <col min="45" max="45" width="12" style="280" bestFit="1" customWidth="1"/>
    <col min="46" max="16384" width="9.140625" style="280"/>
  </cols>
  <sheetData>
    <row r="3" spans="3:45" ht="15.75" thickBot="1" x14ac:dyDescent="0.3"/>
    <row r="4" spans="3:45" x14ac:dyDescent="0.25">
      <c r="C4" s="164"/>
      <c r="D4" s="378" t="s">
        <v>287</v>
      </c>
      <c r="E4" s="378"/>
      <c r="F4" s="378"/>
      <c r="G4" s="378"/>
      <c r="H4" s="378"/>
      <c r="I4" s="378"/>
      <c r="J4" s="378"/>
      <c r="K4" s="378"/>
      <c r="L4" s="378"/>
      <c r="M4" s="378"/>
      <c r="N4" s="378"/>
      <c r="O4" s="379"/>
      <c r="R4" s="164"/>
      <c r="S4" s="378" t="s">
        <v>287</v>
      </c>
      <c r="T4" s="378"/>
      <c r="U4" s="378"/>
      <c r="V4" s="378"/>
      <c r="W4" s="378"/>
      <c r="X4" s="378"/>
      <c r="Y4" s="378"/>
      <c r="Z4" s="378"/>
      <c r="AA4" s="378"/>
      <c r="AB4" s="378"/>
      <c r="AC4" s="378"/>
      <c r="AD4" s="379"/>
      <c r="AG4" s="164"/>
      <c r="AH4" s="378" t="s">
        <v>287</v>
      </c>
      <c r="AI4" s="378"/>
      <c r="AJ4" s="378"/>
      <c r="AK4" s="378"/>
      <c r="AL4" s="378"/>
      <c r="AM4" s="378"/>
      <c r="AN4" s="378"/>
      <c r="AO4" s="378"/>
      <c r="AP4" s="378"/>
      <c r="AQ4" s="378"/>
      <c r="AR4" s="378"/>
      <c r="AS4" s="379"/>
    </row>
    <row r="5" spans="3:45" x14ac:dyDescent="0.25">
      <c r="C5" s="165"/>
      <c r="D5" s="380" t="s">
        <v>288</v>
      </c>
      <c r="E5" s="380"/>
      <c r="F5" s="380"/>
      <c r="G5" s="380"/>
      <c r="H5" s="380"/>
      <c r="I5" s="380"/>
      <c r="J5" s="380"/>
      <c r="K5" s="380"/>
      <c r="L5" s="380"/>
      <c r="M5" s="380"/>
      <c r="N5" s="380"/>
      <c r="O5" s="381"/>
      <c r="R5" s="165"/>
      <c r="S5" s="380" t="s">
        <v>289</v>
      </c>
      <c r="T5" s="380"/>
      <c r="U5" s="380"/>
      <c r="V5" s="380"/>
      <c r="W5" s="380"/>
      <c r="X5" s="380"/>
      <c r="Y5" s="380"/>
      <c r="Z5" s="380"/>
      <c r="AA5" s="380"/>
      <c r="AB5" s="380"/>
      <c r="AC5" s="380"/>
      <c r="AD5" s="381"/>
      <c r="AG5" s="165"/>
      <c r="AH5" s="380" t="s">
        <v>290</v>
      </c>
      <c r="AI5" s="380"/>
      <c r="AJ5" s="380"/>
      <c r="AK5" s="380"/>
      <c r="AL5" s="380"/>
      <c r="AM5" s="380"/>
      <c r="AN5" s="380"/>
      <c r="AO5" s="380"/>
      <c r="AP5" s="380"/>
      <c r="AQ5" s="380"/>
      <c r="AR5" s="380"/>
      <c r="AS5" s="381"/>
    </row>
    <row r="6" spans="3:45" x14ac:dyDescent="0.25">
      <c r="C6" s="165"/>
      <c r="D6" s="380" t="s">
        <v>291</v>
      </c>
      <c r="E6" s="380"/>
      <c r="F6" s="380"/>
      <c r="G6" s="380"/>
      <c r="H6" s="380"/>
      <c r="I6" s="380"/>
      <c r="J6" s="380"/>
      <c r="K6" s="380"/>
      <c r="L6" s="380"/>
      <c r="M6" s="380"/>
      <c r="N6" s="380"/>
      <c r="O6" s="381"/>
      <c r="R6" s="165"/>
      <c r="S6" s="380" t="s">
        <v>292</v>
      </c>
      <c r="T6" s="380"/>
      <c r="U6" s="380"/>
      <c r="V6" s="380"/>
      <c r="W6" s="380"/>
      <c r="X6" s="380"/>
      <c r="Y6" s="380"/>
      <c r="Z6" s="380"/>
      <c r="AA6" s="380"/>
      <c r="AB6" s="380"/>
      <c r="AC6" s="380"/>
      <c r="AD6" s="381"/>
      <c r="AG6" s="165"/>
      <c r="AH6" s="380" t="s">
        <v>291</v>
      </c>
      <c r="AI6" s="380"/>
      <c r="AJ6" s="380"/>
      <c r="AK6" s="380"/>
      <c r="AL6" s="380"/>
      <c r="AM6" s="380"/>
      <c r="AN6" s="380"/>
      <c r="AO6" s="380"/>
      <c r="AP6" s="380"/>
      <c r="AQ6" s="380"/>
      <c r="AR6" s="380"/>
      <c r="AS6" s="381"/>
    </row>
    <row r="7" spans="3:45" x14ac:dyDescent="0.25">
      <c r="C7" s="165"/>
      <c r="D7" s="380"/>
      <c r="E7" s="380"/>
      <c r="F7" s="380"/>
      <c r="G7" s="380"/>
      <c r="H7" s="380"/>
      <c r="I7" s="380"/>
      <c r="J7" s="380"/>
      <c r="K7" s="380"/>
      <c r="L7" s="380"/>
      <c r="M7" s="380"/>
      <c r="N7" s="380"/>
      <c r="O7" s="381"/>
      <c r="R7" s="165"/>
      <c r="S7" s="380"/>
      <c r="T7" s="380"/>
      <c r="U7" s="380"/>
      <c r="V7" s="380"/>
      <c r="W7" s="380"/>
      <c r="X7" s="380"/>
      <c r="Y7" s="380"/>
      <c r="Z7" s="380"/>
      <c r="AA7" s="380"/>
      <c r="AB7" s="380"/>
      <c r="AC7" s="380"/>
      <c r="AD7" s="381"/>
      <c r="AG7" s="165"/>
      <c r="AH7" s="380" t="s">
        <v>293</v>
      </c>
      <c r="AI7" s="380"/>
      <c r="AJ7" s="380"/>
      <c r="AK7" s="380"/>
      <c r="AL7" s="380"/>
      <c r="AM7" s="380"/>
      <c r="AN7" s="380"/>
      <c r="AO7" s="380"/>
      <c r="AP7" s="380"/>
      <c r="AQ7" s="380"/>
      <c r="AR7" s="380"/>
      <c r="AS7" s="381"/>
    </row>
    <row r="8" spans="3:45" x14ac:dyDescent="0.25">
      <c r="C8" s="165"/>
      <c r="D8" s="278" t="s">
        <v>170</v>
      </c>
      <c r="E8" s="278" t="s">
        <v>171</v>
      </c>
      <c r="F8" s="278" t="s">
        <v>172</v>
      </c>
      <c r="G8" s="278" t="s">
        <v>173</v>
      </c>
      <c r="H8" s="278" t="s">
        <v>3</v>
      </c>
      <c r="I8" s="278" t="s">
        <v>174</v>
      </c>
      <c r="J8" s="278" t="s">
        <v>175</v>
      </c>
      <c r="K8" s="278" t="s">
        <v>176</v>
      </c>
      <c r="L8" s="278" t="s">
        <v>166</v>
      </c>
      <c r="M8" s="278" t="s">
        <v>167</v>
      </c>
      <c r="N8" s="278" t="s">
        <v>168</v>
      </c>
      <c r="O8" s="279" t="s">
        <v>169</v>
      </c>
      <c r="R8" s="165"/>
      <c r="S8" s="278" t="s">
        <v>170</v>
      </c>
      <c r="T8" s="278" t="s">
        <v>171</v>
      </c>
      <c r="U8" s="278" t="s">
        <v>172</v>
      </c>
      <c r="V8" s="278" t="s">
        <v>173</v>
      </c>
      <c r="W8" s="278" t="s">
        <v>3</v>
      </c>
      <c r="X8" s="278" t="s">
        <v>174</v>
      </c>
      <c r="Y8" s="278" t="s">
        <v>175</v>
      </c>
      <c r="Z8" s="278" t="s">
        <v>176</v>
      </c>
      <c r="AA8" s="278" t="s">
        <v>166</v>
      </c>
      <c r="AB8" s="278" t="s">
        <v>167</v>
      </c>
      <c r="AC8" s="278" t="s">
        <v>168</v>
      </c>
      <c r="AD8" s="279" t="s">
        <v>169</v>
      </c>
      <c r="AG8" s="165"/>
      <c r="AH8" s="278" t="s">
        <v>170</v>
      </c>
      <c r="AI8" s="278" t="s">
        <v>171</v>
      </c>
      <c r="AJ8" s="278" t="s">
        <v>172</v>
      </c>
      <c r="AK8" s="278" t="s">
        <v>173</v>
      </c>
      <c r="AL8" s="278" t="s">
        <v>3</v>
      </c>
      <c r="AM8" s="278" t="s">
        <v>174</v>
      </c>
      <c r="AN8" s="278" t="s">
        <v>175</v>
      </c>
      <c r="AO8" s="278" t="s">
        <v>176</v>
      </c>
      <c r="AP8" s="278" t="s">
        <v>166</v>
      </c>
      <c r="AQ8" s="278" t="s">
        <v>167</v>
      </c>
      <c r="AR8" s="278" t="s">
        <v>168</v>
      </c>
      <c r="AS8" s="279" t="s">
        <v>169</v>
      </c>
    </row>
    <row r="9" spans="3:45" x14ac:dyDescent="0.25">
      <c r="C9" s="165"/>
      <c r="D9" s="281">
        <v>1</v>
      </c>
      <c r="E9" s="281">
        <v>2</v>
      </c>
      <c r="F9" s="281">
        <v>3</v>
      </c>
      <c r="G9" s="281">
        <v>4</v>
      </c>
      <c r="H9" s="281">
        <v>5</v>
      </c>
      <c r="I9" s="281">
        <v>6</v>
      </c>
      <c r="J9" s="281">
        <v>7</v>
      </c>
      <c r="K9" s="281">
        <v>8</v>
      </c>
      <c r="L9" s="281">
        <v>9</v>
      </c>
      <c r="M9" s="281">
        <v>10</v>
      </c>
      <c r="N9" s="281">
        <v>11</v>
      </c>
      <c r="O9" s="279">
        <v>12</v>
      </c>
      <c r="R9" s="165"/>
      <c r="S9" s="281">
        <v>1</v>
      </c>
      <c r="T9" s="281">
        <v>2</v>
      </c>
      <c r="U9" s="281">
        <v>3</v>
      </c>
      <c r="V9" s="281">
        <v>4</v>
      </c>
      <c r="W9" s="281">
        <v>5</v>
      </c>
      <c r="X9" s="281">
        <v>6</v>
      </c>
      <c r="Y9" s="281">
        <v>7</v>
      </c>
      <c r="Z9" s="281">
        <v>8</v>
      </c>
      <c r="AA9" s="281">
        <v>9</v>
      </c>
      <c r="AB9" s="281">
        <v>10</v>
      </c>
      <c r="AC9" s="281">
        <v>11</v>
      </c>
      <c r="AD9" s="166">
        <v>12</v>
      </c>
      <c r="AG9" s="165"/>
      <c r="AH9" s="281">
        <v>1</v>
      </c>
      <c r="AI9" s="281">
        <v>2</v>
      </c>
      <c r="AJ9" s="281">
        <v>3</v>
      </c>
      <c r="AK9" s="281">
        <v>4</v>
      </c>
      <c r="AL9" s="281">
        <v>5</v>
      </c>
      <c r="AM9" s="281">
        <v>6</v>
      </c>
      <c r="AN9" s="281">
        <v>7</v>
      </c>
      <c r="AO9" s="281">
        <v>8</v>
      </c>
      <c r="AP9" s="281">
        <v>9</v>
      </c>
      <c r="AQ9" s="281">
        <v>10</v>
      </c>
      <c r="AR9" s="281">
        <v>11</v>
      </c>
      <c r="AS9" s="166">
        <v>12</v>
      </c>
    </row>
    <row r="10" spans="3:45" x14ac:dyDescent="0.25">
      <c r="C10" s="167">
        <v>1</v>
      </c>
      <c r="D10" s="236">
        <v>5.5</v>
      </c>
      <c r="E10" s="236">
        <v>23</v>
      </c>
      <c r="F10" s="236">
        <v>30.9</v>
      </c>
      <c r="G10" s="236">
        <v>22.5</v>
      </c>
      <c r="H10" s="236">
        <v>0</v>
      </c>
      <c r="I10" s="236">
        <v>3.5</v>
      </c>
      <c r="J10" s="236">
        <v>0</v>
      </c>
      <c r="K10" s="236">
        <v>0</v>
      </c>
      <c r="L10" s="236">
        <v>0</v>
      </c>
      <c r="M10" s="236">
        <v>0</v>
      </c>
      <c r="N10" s="236">
        <v>17.899999999999999</v>
      </c>
      <c r="O10" s="168">
        <v>29.1</v>
      </c>
      <c r="R10" s="167">
        <v>1</v>
      </c>
      <c r="S10" s="237">
        <v>5.5</v>
      </c>
      <c r="T10" s="237">
        <v>23</v>
      </c>
      <c r="U10" s="237">
        <v>30.9</v>
      </c>
      <c r="V10" s="237">
        <v>22.5</v>
      </c>
      <c r="W10" s="237">
        <v>0</v>
      </c>
      <c r="X10" s="237">
        <v>3.5</v>
      </c>
      <c r="Y10" s="237">
        <v>0</v>
      </c>
      <c r="Z10" s="237">
        <v>0</v>
      </c>
      <c r="AA10" s="237">
        <v>0</v>
      </c>
      <c r="AB10" s="237">
        <v>0</v>
      </c>
      <c r="AC10" s="237">
        <v>17.899999999999999</v>
      </c>
      <c r="AD10" s="169">
        <v>29.1</v>
      </c>
      <c r="AG10" s="167">
        <v>1</v>
      </c>
      <c r="AH10" s="236">
        <v>59.5</v>
      </c>
      <c r="AI10" s="236">
        <v>42</v>
      </c>
      <c r="AJ10" s="236">
        <v>58.9</v>
      </c>
      <c r="AK10" s="236">
        <v>42.4</v>
      </c>
      <c r="AL10" s="236">
        <v>66.099999999999994</v>
      </c>
      <c r="AM10" s="236">
        <v>65.900000000000006</v>
      </c>
      <c r="AN10" s="236">
        <v>79.3</v>
      </c>
      <c r="AO10" s="236">
        <v>80.8</v>
      </c>
      <c r="AP10" s="236">
        <v>77.099999999999994</v>
      </c>
      <c r="AQ10" s="236">
        <v>73.099999999999994</v>
      </c>
      <c r="AR10" s="236">
        <v>45.7</v>
      </c>
      <c r="AS10" s="168">
        <v>52.4</v>
      </c>
    </row>
    <row r="11" spans="3:45" x14ac:dyDescent="0.25">
      <c r="C11" s="167">
        <v>2</v>
      </c>
      <c r="D11" s="236">
        <v>33</v>
      </c>
      <c r="E11" s="236">
        <v>24.9</v>
      </c>
      <c r="F11" s="236">
        <v>33.799999999999997</v>
      </c>
      <c r="G11" s="236">
        <v>26.6</v>
      </c>
      <c r="H11" s="236">
        <v>0</v>
      </c>
      <c r="I11" s="236">
        <v>0</v>
      </c>
      <c r="J11" s="236">
        <v>0</v>
      </c>
      <c r="K11" s="236">
        <v>0</v>
      </c>
      <c r="L11" s="236">
        <v>0</v>
      </c>
      <c r="M11" s="236">
        <v>0.7</v>
      </c>
      <c r="N11" s="236">
        <v>16.3</v>
      </c>
      <c r="O11" s="168">
        <v>24.2</v>
      </c>
      <c r="R11" s="167">
        <v>2</v>
      </c>
      <c r="S11" s="237">
        <v>33</v>
      </c>
      <c r="T11" s="237">
        <v>24.9</v>
      </c>
      <c r="U11" s="237">
        <v>33.799999999999997</v>
      </c>
      <c r="V11" s="237">
        <v>26.6</v>
      </c>
      <c r="W11" s="237">
        <v>0</v>
      </c>
      <c r="X11" s="237">
        <v>0</v>
      </c>
      <c r="Y11" s="237">
        <v>0</v>
      </c>
      <c r="Z11" s="237">
        <v>0</v>
      </c>
      <c r="AA11" s="237">
        <v>0</v>
      </c>
      <c r="AB11" s="237">
        <v>0.7</v>
      </c>
      <c r="AC11" s="237">
        <v>16.3</v>
      </c>
      <c r="AD11" s="169">
        <v>24.2</v>
      </c>
      <c r="AG11" s="167">
        <v>2</v>
      </c>
      <c r="AH11" s="236">
        <v>32</v>
      </c>
      <c r="AI11" s="236">
        <v>40.1</v>
      </c>
      <c r="AJ11" s="236">
        <v>34.1</v>
      </c>
      <c r="AK11" s="236">
        <v>42.5</v>
      </c>
      <c r="AL11" s="236">
        <v>68.2</v>
      </c>
      <c r="AM11" s="236">
        <v>61.5</v>
      </c>
      <c r="AN11" s="236">
        <v>77.900000000000006</v>
      </c>
      <c r="AO11" s="236">
        <v>76.599999999999994</v>
      </c>
      <c r="AP11" s="236">
        <v>76.8</v>
      </c>
      <c r="AQ11" s="236">
        <v>67.2</v>
      </c>
      <c r="AR11" s="236">
        <v>47.1</v>
      </c>
      <c r="AS11" s="168">
        <v>35.9</v>
      </c>
    </row>
    <row r="12" spans="3:45" x14ac:dyDescent="0.25">
      <c r="C12" s="167">
        <v>3</v>
      </c>
      <c r="D12" s="236">
        <v>37.5</v>
      </c>
      <c r="E12" s="236">
        <v>25.7</v>
      </c>
      <c r="F12" s="236">
        <v>26.3</v>
      </c>
      <c r="G12" s="236">
        <v>15.6</v>
      </c>
      <c r="H12" s="236">
        <v>0</v>
      </c>
      <c r="I12" s="236">
        <v>0</v>
      </c>
      <c r="J12" s="236">
        <v>0.1</v>
      </c>
      <c r="K12" s="236">
        <v>0</v>
      </c>
      <c r="L12" s="236">
        <v>0</v>
      </c>
      <c r="M12" s="236">
        <v>0</v>
      </c>
      <c r="N12" s="236">
        <v>24.9</v>
      </c>
      <c r="O12" s="168">
        <v>22.2</v>
      </c>
      <c r="R12" s="167">
        <v>3</v>
      </c>
      <c r="S12" s="237">
        <v>37.5</v>
      </c>
      <c r="T12" s="237">
        <v>25.7</v>
      </c>
      <c r="U12" s="237">
        <v>26.3</v>
      </c>
      <c r="V12" s="237">
        <v>15.6</v>
      </c>
      <c r="W12" s="237">
        <v>0</v>
      </c>
      <c r="X12" s="237">
        <v>0</v>
      </c>
      <c r="Y12" s="237">
        <v>0.1</v>
      </c>
      <c r="Z12" s="237">
        <v>0</v>
      </c>
      <c r="AA12" s="237">
        <v>0</v>
      </c>
      <c r="AB12" s="237">
        <v>0</v>
      </c>
      <c r="AC12" s="237">
        <v>24.9</v>
      </c>
      <c r="AD12" s="169">
        <v>22.2</v>
      </c>
      <c r="AG12" s="167">
        <v>3</v>
      </c>
      <c r="AH12" s="236">
        <v>27.5</v>
      </c>
      <c r="AI12" s="236">
        <v>39.299999999999997</v>
      </c>
      <c r="AJ12" s="236">
        <v>31.2</v>
      </c>
      <c r="AK12" s="236">
        <v>38.4</v>
      </c>
      <c r="AL12" s="236">
        <v>67.400000000000006</v>
      </c>
      <c r="AM12" s="236">
        <v>67.2</v>
      </c>
      <c r="AN12" s="236">
        <v>69.5</v>
      </c>
      <c r="AO12" s="236">
        <v>71.3</v>
      </c>
      <c r="AP12" s="236">
        <v>66.2</v>
      </c>
      <c r="AQ12" s="236">
        <v>64.3</v>
      </c>
      <c r="AR12" s="236">
        <v>48.7</v>
      </c>
      <c r="AS12" s="168">
        <v>40.799999999999997</v>
      </c>
    </row>
    <row r="13" spans="3:45" x14ac:dyDescent="0.25">
      <c r="C13" s="167">
        <v>4</v>
      </c>
      <c r="D13" s="236">
        <v>33.700000000000003</v>
      </c>
      <c r="E13" s="236">
        <v>20.9</v>
      </c>
      <c r="F13" s="236">
        <v>20</v>
      </c>
      <c r="G13" s="236">
        <v>9.6999999999999993</v>
      </c>
      <c r="H13" s="236">
        <v>0</v>
      </c>
      <c r="I13" s="236">
        <v>0</v>
      </c>
      <c r="J13" s="236">
        <v>0</v>
      </c>
      <c r="K13" s="236">
        <v>0</v>
      </c>
      <c r="L13" s="236">
        <v>0</v>
      </c>
      <c r="M13" s="236">
        <v>5.0999999999999996</v>
      </c>
      <c r="N13" s="236">
        <v>26.1</v>
      </c>
      <c r="O13" s="168">
        <v>25.6</v>
      </c>
      <c r="R13" s="167">
        <v>4</v>
      </c>
      <c r="S13" s="237">
        <v>33.700000000000003</v>
      </c>
      <c r="T13" s="237">
        <v>20.9</v>
      </c>
      <c r="U13" s="237">
        <v>20</v>
      </c>
      <c r="V13" s="237">
        <v>9.6999999999999993</v>
      </c>
      <c r="W13" s="237">
        <v>0</v>
      </c>
      <c r="X13" s="237">
        <v>0</v>
      </c>
      <c r="Y13" s="237">
        <v>0</v>
      </c>
      <c r="Z13" s="237">
        <v>0</v>
      </c>
      <c r="AA13" s="237">
        <v>0</v>
      </c>
      <c r="AB13" s="237">
        <v>5.0999999999999996</v>
      </c>
      <c r="AC13" s="237">
        <v>26.1</v>
      </c>
      <c r="AD13" s="169">
        <v>25.6</v>
      </c>
      <c r="AG13" s="167">
        <v>4</v>
      </c>
      <c r="AH13" s="236">
        <v>31.3</v>
      </c>
      <c r="AI13" s="236">
        <v>44.1</v>
      </c>
      <c r="AJ13" s="236">
        <v>38.700000000000003</v>
      </c>
      <c r="AK13" s="236">
        <v>49.4</v>
      </c>
      <c r="AL13" s="236">
        <v>71.900000000000006</v>
      </c>
      <c r="AM13" s="236">
        <v>69.3</v>
      </c>
      <c r="AN13" s="236">
        <v>67.3</v>
      </c>
      <c r="AO13" s="236">
        <v>67.599999999999994</v>
      </c>
      <c r="AP13" s="236">
        <v>65.400000000000006</v>
      </c>
      <c r="AQ13" s="236">
        <v>65.2</v>
      </c>
      <c r="AR13" s="236">
        <v>40.1</v>
      </c>
      <c r="AS13" s="168">
        <v>42.8</v>
      </c>
    </row>
    <row r="14" spans="3:45" x14ac:dyDescent="0.25">
      <c r="C14" s="167">
        <v>5</v>
      </c>
      <c r="D14" s="236">
        <v>23.1</v>
      </c>
      <c r="E14" s="236">
        <v>21.9</v>
      </c>
      <c r="F14" s="236">
        <v>41.4</v>
      </c>
      <c r="G14" s="236">
        <v>4.5</v>
      </c>
      <c r="H14" s="236">
        <v>2.1</v>
      </c>
      <c r="I14" s="236">
        <v>0</v>
      </c>
      <c r="J14" s="236">
        <v>0</v>
      </c>
      <c r="K14" s="236">
        <v>0.9</v>
      </c>
      <c r="L14" s="236">
        <v>0.2</v>
      </c>
      <c r="M14" s="236">
        <v>5.9</v>
      </c>
      <c r="N14" s="236">
        <v>23.1</v>
      </c>
      <c r="O14" s="168">
        <v>21.3</v>
      </c>
      <c r="R14" s="167">
        <v>5</v>
      </c>
      <c r="S14" s="237">
        <v>23.1</v>
      </c>
      <c r="T14" s="237">
        <v>21.9</v>
      </c>
      <c r="U14" s="237">
        <v>41.4</v>
      </c>
      <c r="V14" s="237">
        <v>4.5</v>
      </c>
      <c r="W14" s="237">
        <v>2.1</v>
      </c>
      <c r="X14" s="237">
        <v>0</v>
      </c>
      <c r="Y14" s="237">
        <v>0</v>
      </c>
      <c r="Z14" s="237">
        <v>0.9</v>
      </c>
      <c r="AA14" s="237">
        <v>0.2</v>
      </c>
      <c r="AB14" s="237">
        <v>5.9</v>
      </c>
      <c r="AC14" s="237">
        <v>23.1</v>
      </c>
      <c r="AD14" s="169">
        <v>21.3</v>
      </c>
      <c r="AG14" s="167">
        <v>5</v>
      </c>
      <c r="AH14" s="236">
        <v>41.9</v>
      </c>
      <c r="AI14" s="236">
        <v>43.1</v>
      </c>
      <c r="AJ14" s="236">
        <v>45</v>
      </c>
      <c r="AK14" s="236">
        <v>55.3</v>
      </c>
      <c r="AL14" s="236">
        <v>66.599999999999994</v>
      </c>
      <c r="AM14" s="236">
        <v>71.2</v>
      </c>
      <c r="AN14" s="236">
        <v>70.900000000000006</v>
      </c>
      <c r="AO14" s="236">
        <v>69.099999999999994</v>
      </c>
      <c r="AP14" s="236">
        <v>73.599999999999994</v>
      </c>
      <c r="AQ14" s="236">
        <v>59.9</v>
      </c>
      <c r="AR14" s="236">
        <v>38.9</v>
      </c>
      <c r="AS14" s="168">
        <v>39.4</v>
      </c>
    </row>
    <row r="15" spans="3:45" x14ac:dyDescent="0.25">
      <c r="C15" s="167">
        <v>6</v>
      </c>
      <c r="D15" s="236">
        <v>42.1</v>
      </c>
      <c r="E15" s="236">
        <v>24</v>
      </c>
      <c r="F15" s="236">
        <v>29.6</v>
      </c>
      <c r="G15" s="236">
        <v>0</v>
      </c>
      <c r="H15" s="236">
        <v>3.8</v>
      </c>
      <c r="I15" s="236">
        <v>0</v>
      </c>
      <c r="J15" s="236">
        <v>0</v>
      </c>
      <c r="K15" s="236">
        <v>0</v>
      </c>
      <c r="L15" s="236">
        <v>0</v>
      </c>
      <c r="M15" s="236">
        <v>2.5</v>
      </c>
      <c r="N15" s="236">
        <v>19.8</v>
      </c>
      <c r="O15" s="168">
        <v>32.200000000000003</v>
      </c>
      <c r="R15" s="167">
        <v>6</v>
      </c>
      <c r="S15" s="237">
        <v>42.1</v>
      </c>
      <c r="T15" s="237">
        <v>24</v>
      </c>
      <c r="U15" s="237">
        <v>29.6</v>
      </c>
      <c r="V15" s="237">
        <v>0</v>
      </c>
      <c r="W15" s="237">
        <v>3.8</v>
      </c>
      <c r="X15" s="237">
        <v>0</v>
      </c>
      <c r="Y15" s="237">
        <v>0</v>
      </c>
      <c r="Z15" s="237">
        <v>0</v>
      </c>
      <c r="AA15" s="237">
        <v>0</v>
      </c>
      <c r="AB15" s="237">
        <v>2.5</v>
      </c>
      <c r="AC15" s="237">
        <v>19.8</v>
      </c>
      <c r="AD15" s="169">
        <v>32.200000000000003</v>
      </c>
      <c r="AG15" s="167">
        <v>6</v>
      </c>
      <c r="AH15" s="236">
        <v>22.9</v>
      </c>
      <c r="AI15" s="236">
        <v>41</v>
      </c>
      <c r="AJ15" s="236">
        <v>23.6</v>
      </c>
      <c r="AK15" s="236">
        <v>60.5</v>
      </c>
      <c r="AL15" s="236">
        <v>62.9</v>
      </c>
      <c r="AM15" s="236">
        <v>72</v>
      </c>
      <c r="AN15" s="236">
        <v>74.099999999999994</v>
      </c>
      <c r="AO15" s="236">
        <v>64.5</v>
      </c>
      <c r="AP15" s="236">
        <v>64.8</v>
      </c>
      <c r="AQ15" s="236">
        <v>59.1</v>
      </c>
      <c r="AR15" s="236">
        <v>41.9</v>
      </c>
      <c r="AS15" s="168">
        <v>43.7</v>
      </c>
    </row>
    <row r="16" spans="3:45" x14ac:dyDescent="0.25">
      <c r="C16" s="167">
        <v>7</v>
      </c>
      <c r="D16" s="236">
        <v>55.9</v>
      </c>
      <c r="E16" s="236">
        <v>31.1</v>
      </c>
      <c r="F16" s="236">
        <v>28.6</v>
      </c>
      <c r="G16" s="236">
        <v>0</v>
      </c>
      <c r="H16" s="236">
        <v>4.5</v>
      </c>
      <c r="I16" s="236">
        <v>0</v>
      </c>
      <c r="J16" s="236">
        <v>0</v>
      </c>
      <c r="K16" s="236">
        <v>0</v>
      </c>
      <c r="L16" s="236">
        <v>0</v>
      </c>
      <c r="M16" s="236">
        <v>4.3</v>
      </c>
      <c r="N16" s="236">
        <v>11.6</v>
      </c>
      <c r="O16" s="168">
        <v>54.3</v>
      </c>
      <c r="R16" s="167">
        <v>7</v>
      </c>
      <c r="S16" s="237">
        <v>55.9</v>
      </c>
      <c r="T16" s="237">
        <v>31.1</v>
      </c>
      <c r="U16" s="237">
        <v>28.6</v>
      </c>
      <c r="V16" s="237">
        <v>0</v>
      </c>
      <c r="W16" s="237">
        <v>4.5</v>
      </c>
      <c r="X16" s="237">
        <v>0</v>
      </c>
      <c r="Y16" s="237">
        <v>0</v>
      </c>
      <c r="Z16" s="237">
        <v>0</v>
      </c>
      <c r="AA16" s="237">
        <v>0</v>
      </c>
      <c r="AB16" s="237">
        <v>4.3</v>
      </c>
      <c r="AC16" s="237">
        <v>11.6</v>
      </c>
      <c r="AD16" s="169">
        <v>54.3</v>
      </c>
      <c r="AG16" s="167">
        <v>7</v>
      </c>
      <c r="AH16" s="236">
        <v>9.1</v>
      </c>
      <c r="AI16" s="236">
        <v>33.9</v>
      </c>
      <c r="AJ16" s="236">
        <v>35.4</v>
      </c>
      <c r="AK16" s="236">
        <v>67.099999999999994</v>
      </c>
      <c r="AL16" s="236">
        <v>61.2</v>
      </c>
      <c r="AM16" s="236">
        <v>73.8</v>
      </c>
      <c r="AN16" s="236">
        <v>79.599999999999994</v>
      </c>
      <c r="AO16" s="236">
        <v>72.400000000000006</v>
      </c>
      <c r="AP16" s="236">
        <v>67</v>
      </c>
      <c r="AQ16" s="236">
        <v>62.5</v>
      </c>
      <c r="AR16" s="236">
        <v>45.2</v>
      </c>
      <c r="AS16" s="168">
        <v>32.799999999999997</v>
      </c>
    </row>
    <row r="17" spans="3:45" x14ac:dyDescent="0.25">
      <c r="C17" s="167">
        <v>8</v>
      </c>
      <c r="D17" s="236">
        <v>32.200000000000003</v>
      </c>
      <c r="E17" s="236">
        <v>27.2</v>
      </c>
      <c r="F17" s="236">
        <v>25.3</v>
      </c>
      <c r="G17" s="236">
        <v>7.2</v>
      </c>
      <c r="H17" s="236">
        <v>0</v>
      </c>
      <c r="I17" s="236">
        <v>0</v>
      </c>
      <c r="J17" s="236">
        <v>0</v>
      </c>
      <c r="K17" s="236">
        <v>0</v>
      </c>
      <c r="L17" s="236">
        <v>0</v>
      </c>
      <c r="M17" s="236">
        <v>0</v>
      </c>
      <c r="N17" s="236">
        <v>6.2</v>
      </c>
      <c r="O17" s="168">
        <v>35.6</v>
      </c>
      <c r="R17" s="167">
        <v>8</v>
      </c>
      <c r="S17" s="237">
        <v>32.200000000000003</v>
      </c>
      <c r="T17" s="237">
        <v>27.2</v>
      </c>
      <c r="U17" s="237">
        <v>25.3</v>
      </c>
      <c r="V17" s="237">
        <v>7.2</v>
      </c>
      <c r="W17" s="237">
        <v>0</v>
      </c>
      <c r="X17" s="237">
        <v>0</v>
      </c>
      <c r="Y17" s="237">
        <v>0</v>
      </c>
      <c r="Z17" s="237">
        <v>0</v>
      </c>
      <c r="AA17" s="237">
        <v>0</v>
      </c>
      <c r="AB17" s="237">
        <v>0</v>
      </c>
      <c r="AC17" s="237">
        <v>6.2</v>
      </c>
      <c r="AD17" s="169">
        <v>35.6</v>
      </c>
      <c r="AG17" s="167">
        <v>8</v>
      </c>
      <c r="AH17" s="236">
        <v>32.799999999999997</v>
      </c>
      <c r="AI17" s="236">
        <v>37.799999999999997</v>
      </c>
      <c r="AJ17" s="236">
        <v>36.4</v>
      </c>
      <c r="AK17" s="236">
        <v>68.400000000000006</v>
      </c>
      <c r="AL17" s="236">
        <v>60.5</v>
      </c>
      <c r="AM17" s="236">
        <v>73.3</v>
      </c>
      <c r="AN17" s="236">
        <v>80.099999999999994</v>
      </c>
      <c r="AO17" s="236">
        <v>74.8</v>
      </c>
      <c r="AP17" s="236">
        <v>68.2</v>
      </c>
      <c r="AQ17" s="236">
        <v>60.7</v>
      </c>
      <c r="AR17" s="236">
        <v>53.4</v>
      </c>
      <c r="AS17" s="168">
        <v>10.7</v>
      </c>
    </row>
    <row r="18" spans="3:45" x14ac:dyDescent="0.25">
      <c r="C18" s="167">
        <v>9</v>
      </c>
      <c r="D18" s="236">
        <v>26</v>
      </c>
      <c r="E18" s="236">
        <v>28.1</v>
      </c>
      <c r="F18" s="236">
        <v>19</v>
      </c>
      <c r="G18" s="236">
        <v>0</v>
      </c>
      <c r="H18" s="236">
        <v>0.6</v>
      </c>
      <c r="I18" s="236">
        <v>0</v>
      </c>
      <c r="J18" s="236">
        <v>0</v>
      </c>
      <c r="K18" s="236">
        <v>0</v>
      </c>
      <c r="L18" s="236">
        <v>2.7</v>
      </c>
      <c r="M18" s="236">
        <v>0</v>
      </c>
      <c r="N18" s="236">
        <v>7.9</v>
      </c>
      <c r="O18" s="168">
        <v>30.5</v>
      </c>
      <c r="R18" s="167">
        <v>9</v>
      </c>
      <c r="S18" s="237">
        <v>26</v>
      </c>
      <c r="T18" s="237">
        <v>28.1</v>
      </c>
      <c r="U18" s="237">
        <v>19</v>
      </c>
      <c r="V18" s="237">
        <v>0</v>
      </c>
      <c r="W18" s="237">
        <v>0.6</v>
      </c>
      <c r="X18" s="237">
        <v>0</v>
      </c>
      <c r="Y18" s="237">
        <v>0</v>
      </c>
      <c r="Z18" s="237">
        <v>0</v>
      </c>
      <c r="AA18" s="237">
        <v>2.7</v>
      </c>
      <c r="AB18" s="237">
        <v>0</v>
      </c>
      <c r="AC18" s="237">
        <v>7.9</v>
      </c>
      <c r="AD18" s="169">
        <v>30.5</v>
      </c>
      <c r="AG18" s="167">
        <v>9</v>
      </c>
      <c r="AH18" s="236">
        <v>39</v>
      </c>
      <c r="AI18" s="236">
        <v>36.9</v>
      </c>
      <c r="AJ18" s="236">
        <v>39.700000000000003</v>
      </c>
      <c r="AK18" s="236">
        <v>57.8</v>
      </c>
      <c r="AL18" s="236">
        <v>65.099999999999994</v>
      </c>
      <c r="AM18" s="236">
        <v>72.7</v>
      </c>
      <c r="AN18" s="236">
        <v>82.3</v>
      </c>
      <c r="AO18" s="236">
        <v>78.099999999999994</v>
      </c>
      <c r="AP18" s="236">
        <v>67.599999999999994</v>
      </c>
      <c r="AQ18" s="236">
        <v>66</v>
      </c>
      <c r="AR18" s="236">
        <v>58.8</v>
      </c>
      <c r="AS18" s="168">
        <v>29.4</v>
      </c>
    </row>
    <row r="19" spans="3:45" x14ac:dyDescent="0.25">
      <c r="C19" s="167">
        <v>10</v>
      </c>
      <c r="D19" s="236">
        <v>31.4</v>
      </c>
      <c r="E19" s="236">
        <v>28.9</v>
      </c>
      <c r="F19" s="236">
        <v>2.5</v>
      </c>
      <c r="G19" s="236">
        <v>3.6</v>
      </c>
      <c r="H19" s="236">
        <v>14.2</v>
      </c>
      <c r="I19" s="236">
        <v>0</v>
      </c>
      <c r="J19" s="236">
        <v>0</v>
      </c>
      <c r="K19" s="236">
        <v>0</v>
      </c>
      <c r="L19" s="236">
        <v>1.7</v>
      </c>
      <c r="M19" s="236">
        <v>0</v>
      </c>
      <c r="N19" s="236">
        <v>0.1</v>
      </c>
      <c r="O19" s="168">
        <v>5.2</v>
      </c>
      <c r="R19" s="167">
        <v>10</v>
      </c>
      <c r="S19" s="237">
        <v>31.4</v>
      </c>
      <c r="T19" s="237">
        <v>28.9</v>
      </c>
      <c r="U19" s="237">
        <v>2.5</v>
      </c>
      <c r="V19" s="237">
        <v>3.6</v>
      </c>
      <c r="W19" s="237">
        <v>14.2</v>
      </c>
      <c r="X19" s="237">
        <v>0</v>
      </c>
      <c r="Y19" s="237">
        <v>0</v>
      </c>
      <c r="Z19" s="237">
        <v>0</v>
      </c>
      <c r="AA19" s="237">
        <v>1.7</v>
      </c>
      <c r="AB19" s="237">
        <v>0</v>
      </c>
      <c r="AC19" s="237">
        <v>0.1</v>
      </c>
      <c r="AD19" s="169">
        <v>5.2</v>
      </c>
      <c r="AG19" s="167">
        <v>10</v>
      </c>
      <c r="AH19" s="236">
        <v>33.6</v>
      </c>
      <c r="AI19" s="236">
        <v>36.1</v>
      </c>
      <c r="AJ19" s="236">
        <v>46</v>
      </c>
      <c r="AK19" s="236">
        <v>69.7</v>
      </c>
      <c r="AL19" s="236">
        <v>64.400000000000006</v>
      </c>
      <c r="AM19" s="236">
        <v>76</v>
      </c>
      <c r="AN19" s="236">
        <v>82.8</v>
      </c>
      <c r="AO19" s="236">
        <v>79.3</v>
      </c>
      <c r="AP19" s="236">
        <v>62.3</v>
      </c>
      <c r="AQ19" s="236">
        <v>70.099999999999994</v>
      </c>
      <c r="AR19" s="236">
        <v>57.1</v>
      </c>
      <c r="AS19" s="168">
        <v>34.5</v>
      </c>
    </row>
    <row r="20" spans="3:45" x14ac:dyDescent="0.25">
      <c r="C20" s="167">
        <v>11</v>
      </c>
      <c r="D20" s="236">
        <v>30.1</v>
      </c>
      <c r="E20" s="236">
        <v>30</v>
      </c>
      <c r="F20" s="236">
        <v>0</v>
      </c>
      <c r="G20" s="236">
        <v>2.8</v>
      </c>
      <c r="H20" s="236">
        <v>10.9</v>
      </c>
      <c r="I20" s="236">
        <v>0</v>
      </c>
      <c r="J20" s="236">
        <v>0</v>
      </c>
      <c r="K20" s="236">
        <v>0</v>
      </c>
      <c r="L20" s="236">
        <v>0</v>
      </c>
      <c r="M20" s="236">
        <v>1.6</v>
      </c>
      <c r="N20" s="236">
        <v>4.2</v>
      </c>
      <c r="O20" s="168">
        <v>27.7</v>
      </c>
      <c r="R20" s="167">
        <v>11</v>
      </c>
      <c r="S20" s="237">
        <v>30.1</v>
      </c>
      <c r="T20" s="237">
        <v>30</v>
      </c>
      <c r="U20" s="237">
        <v>0</v>
      </c>
      <c r="V20" s="237">
        <v>2.8</v>
      </c>
      <c r="W20" s="237">
        <v>10.9</v>
      </c>
      <c r="X20" s="237">
        <v>0</v>
      </c>
      <c r="Y20" s="237">
        <v>0</v>
      </c>
      <c r="Z20" s="237">
        <v>0</v>
      </c>
      <c r="AA20" s="237">
        <v>0</v>
      </c>
      <c r="AB20" s="237">
        <v>1.6</v>
      </c>
      <c r="AC20" s="237">
        <v>4.2</v>
      </c>
      <c r="AD20" s="169">
        <v>27.7</v>
      </c>
      <c r="AG20" s="167">
        <v>11</v>
      </c>
      <c r="AH20" s="236">
        <v>34.9</v>
      </c>
      <c r="AI20" s="236">
        <v>35</v>
      </c>
      <c r="AJ20" s="236">
        <v>62.5</v>
      </c>
      <c r="AK20" s="236">
        <v>61.4</v>
      </c>
      <c r="AL20" s="236">
        <v>50.8</v>
      </c>
      <c r="AM20" s="236">
        <v>78</v>
      </c>
      <c r="AN20" s="236">
        <v>76.900000000000006</v>
      </c>
      <c r="AO20" s="236">
        <v>86.9</v>
      </c>
      <c r="AP20" s="236">
        <v>63.3</v>
      </c>
      <c r="AQ20" s="236">
        <v>72</v>
      </c>
      <c r="AR20" s="236">
        <v>66.3</v>
      </c>
      <c r="AS20" s="168">
        <v>59.9</v>
      </c>
    </row>
    <row r="21" spans="3:45" x14ac:dyDescent="0.25">
      <c r="C21" s="167">
        <v>12</v>
      </c>
      <c r="D21" s="236">
        <v>16.2</v>
      </c>
      <c r="E21" s="236">
        <v>32.200000000000003</v>
      </c>
      <c r="F21" s="236">
        <v>16.399999999999999</v>
      </c>
      <c r="G21" s="236">
        <v>5.5</v>
      </c>
      <c r="H21" s="236">
        <v>6.5</v>
      </c>
      <c r="I21" s="236">
        <v>0</v>
      </c>
      <c r="J21" s="236">
        <v>0</v>
      </c>
      <c r="K21" s="236">
        <v>0</v>
      </c>
      <c r="L21" s="236">
        <v>0</v>
      </c>
      <c r="M21" s="236">
        <v>6.9</v>
      </c>
      <c r="N21" s="236">
        <v>15.5</v>
      </c>
      <c r="O21" s="168">
        <v>38.5</v>
      </c>
      <c r="R21" s="167">
        <v>12</v>
      </c>
      <c r="S21" s="237">
        <v>16.2</v>
      </c>
      <c r="T21" s="237">
        <v>32.200000000000003</v>
      </c>
      <c r="U21" s="237">
        <v>16.399999999999999</v>
      </c>
      <c r="V21" s="237">
        <v>5.5</v>
      </c>
      <c r="W21" s="237">
        <v>6.5</v>
      </c>
      <c r="X21" s="237">
        <v>0</v>
      </c>
      <c r="Y21" s="237">
        <v>0</v>
      </c>
      <c r="Z21" s="237">
        <v>0</v>
      </c>
      <c r="AA21" s="237">
        <v>0</v>
      </c>
      <c r="AB21" s="237">
        <v>6.9</v>
      </c>
      <c r="AC21" s="237">
        <v>15.5</v>
      </c>
      <c r="AD21" s="169">
        <v>38.5</v>
      </c>
      <c r="AG21" s="167">
        <v>12</v>
      </c>
      <c r="AH21" s="236">
        <v>48.8</v>
      </c>
      <c r="AI21" s="236">
        <v>32.799999999999997</v>
      </c>
      <c r="AJ21" s="236">
        <v>68.900000000000006</v>
      </c>
      <c r="AK21" s="236">
        <v>62.2</v>
      </c>
      <c r="AL21" s="236">
        <v>54.1</v>
      </c>
      <c r="AM21" s="236">
        <v>78.8</v>
      </c>
      <c r="AN21" s="236">
        <v>72.099999999999994</v>
      </c>
      <c r="AO21" s="236">
        <v>84.5</v>
      </c>
      <c r="AP21" s="236">
        <v>74.3</v>
      </c>
      <c r="AQ21" s="236">
        <v>63.4</v>
      </c>
      <c r="AR21" s="236">
        <v>60.8</v>
      </c>
      <c r="AS21" s="168">
        <v>37.299999999999997</v>
      </c>
    </row>
    <row r="22" spans="3:45" x14ac:dyDescent="0.25">
      <c r="C22" s="167">
        <v>13</v>
      </c>
      <c r="D22" s="236">
        <v>11.7</v>
      </c>
      <c r="E22" s="236">
        <v>39.299999999999997</v>
      </c>
      <c r="F22" s="236">
        <v>12.1</v>
      </c>
      <c r="G22" s="236">
        <v>0.8</v>
      </c>
      <c r="H22" s="236">
        <v>7.5</v>
      </c>
      <c r="I22" s="236">
        <v>0</v>
      </c>
      <c r="J22" s="236">
        <v>0</v>
      </c>
      <c r="K22" s="236">
        <v>0</v>
      </c>
      <c r="L22" s="236">
        <v>0</v>
      </c>
      <c r="M22" s="236">
        <v>0</v>
      </c>
      <c r="N22" s="236">
        <v>29.5</v>
      </c>
      <c r="O22" s="168">
        <v>34.4</v>
      </c>
      <c r="R22" s="167">
        <v>13</v>
      </c>
      <c r="S22" s="237">
        <v>11.7</v>
      </c>
      <c r="T22" s="237">
        <v>39.299999999999997</v>
      </c>
      <c r="U22" s="237">
        <v>12.1</v>
      </c>
      <c r="V22" s="237">
        <v>0.8</v>
      </c>
      <c r="W22" s="237">
        <v>7.5</v>
      </c>
      <c r="X22" s="237">
        <v>0</v>
      </c>
      <c r="Y22" s="237">
        <v>0</v>
      </c>
      <c r="Z22" s="237">
        <v>0</v>
      </c>
      <c r="AA22" s="237">
        <v>0</v>
      </c>
      <c r="AB22" s="237">
        <v>0</v>
      </c>
      <c r="AC22" s="237">
        <v>29.5</v>
      </c>
      <c r="AD22" s="169">
        <v>34.4</v>
      </c>
      <c r="AG22" s="167">
        <v>13</v>
      </c>
      <c r="AH22" s="236">
        <v>53.3</v>
      </c>
      <c r="AI22" s="236">
        <v>25.7</v>
      </c>
      <c r="AJ22" s="236">
        <v>48.6</v>
      </c>
      <c r="AK22" s="236">
        <v>59.5</v>
      </c>
      <c r="AL22" s="236">
        <v>58.5</v>
      </c>
      <c r="AM22" s="236">
        <v>83</v>
      </c>
      <c r="AN22" s="236">
        <v>74.8</v>
      </c>
      <c r="AO22" s="236">
        <v>81.2</v>
      </c>
      <c r="AP22" s="236">
        <v>75.099999999999994</v>
      </c>
      <c r="AQ22" s="236">
        <v>58.1</v>
      </c>
      <c r="AR22" s="236">
        <v>49.5</v>
      </c>
      <c r="AS22" s="168">
        <v>26.5</v>
      </c>
    </row>
    <row r="23" spans="3:45" x14ac:dyDescent="0.25">
      <c r="C23" s="167">
        <v>14</v>
      </c>
      <c r="D23" s="236">
        <v>25.1</v>
      </c>
      <c r="E23" s="236">
        <v>41.3</v>
      </c>
      <c r="F23" s="236">
        <v>15.4</v>
      </c>
      <c r="G23" s="236">
        <v>6.4</v>
      </c>
      <c r="H23" s="236">
        <v>5.5</v>
      </c>
      <c r="I23" s="236">
        <v>0</v>
      </c>
      <c r="J23" s="236">
        <v>0</v>
      </c>
      <c r="K23" s="236">
        <v>0</v>
      </c>
      <c r="L23" s="236">
        <v>0</v>
      </c>
      <c r="M23" s="236">
        <v>0</v>
      </c>
      <c r="N23" s="236">
        <v>13.8</v>
      </c>
      <c r="O23" s="168">
        <v>26.3</v>
      </c>
      <c r="R23" s="167">
        <v>14</v>
      </c>
      <c r="S23" s="237">
        <v>25.1</v>
      </c>
      <c r="T23" s="237">
        <v>41.3</v>
      </c>
      <c r="U23" s="237">
        <v>15.4</v>
      </c>
      <c r="V23" s="237">
        <v>6.4</v>
      </c>
      <c r="W23" s="237">
        <v>5.5</v>
      </c>
      <c r="X23" s="237">
        <v>0</v>
      </c>
      <c r="Y23" s="237">
        <v>0</v>
      </c>
      <c r="Z23" s="237">
        <v>0</v>
      </c>
      <c r="AA23" s="237">
        <v>0</v>
      </c>
      <c r="AB23" s="237">
        <v>0</v>
      </c>
      <c r="AC23" s="237">
        <v>13.8</v>
      </c>
      <c r="AD23" s="169">
        <v>26.3</v>
      </c>
      <c r="AG23" s="167">
        <v>14</v>
      </c>
      <c r="AH23" s="236">
        <v>39.9</v>
      </c>
      <c r="AI23" s="236">
        <v>23.7</v>
      </c>
      <c r="AJ23" s="236">
        <v>52.9</v>
      </c>
      <c r="AK23" s="236">
        <v>64.2</v>
      </c>
      <c r="AL23" s="236">
        <v>57.5</v>
      </c>
      <c r="AM23" s="236">
        <v>78.400000000000006</v>
      </c>
      <c r="AN23" s="236">
        <v>75.3</v>
      </c>
      <c r="AO23" s="236">
        <v>75.3</v>
      </c>
      <c r="AP23" s="236">
        <v>77.599999999999994</v>
      </c>
      <c r="AQ23" s="236">
        <v>68.3</v>
      </c>
      <c r="AR23" s="236">
        <v>35.5</v>
      </c>
      <c r="AS23" s="168">
        <v>30.6</v>
      </c>
    </row>
    <row r="24" spans="3:45" x14ac:dyDescent="0.25">
      <c r="C24" s="167">
        <v>15</v>
      </c>
      <c r="D24" s="236">
        <v>27.8</v>
      </c>
      <c r="E24" s="236">
        <v>44.9</v>
      </c>
      <c r="F24" s="236">
        <v>11.2</v>
      </c>
      <c r="G24" s="236">
        <v>13.8</v>
      </c>
      <c r="H24" s="236">
        <v>2.9</v>
      </c>
      <c r="I24" s="236">
        <v>0</v>
      </c>
      <c r="J24" s="236">
        <v>0</v>
      </c>
      <c r="K24" s="236">
        <v>0</v>
      </c>
      <c r="L24" s="236">
        <v>0</v>
      </c>
      <c r="M24" s="236">
        <v>7.7</v>
      </c>
      <c r="N24" s="236">
        <v>18.8</v>
      </c>
      <c r="O24" s="168">
        <v>14</v>
      </c>
      <c r="R24" s="167">
        <v>15</v>
      </c>
      <c r="S24" s="237">
        <v>27.8</v>
      </c>
      <c r="T24" s="237">
        <v>44.9</v>
      </c>
      <c r="U24" s="237">
        <v>11.2</v>
      </c>
      <c r="V24" s="237">
        <v>13.8</v>
      </c>
      <c r="W24" s="237">
        <v>2.9</v>
      </c>
      <c r="X24" s="237">
        <v>0</v>
      </c>
      <c r="Y24" s="237">
        <v>0</v>
      </c>
      <c r="Z24" s="237">
        <v>0</v>
      </c>
      <c r="AA24" s="237">
        <v>0</v>
      </c>
      <c r="AB24" s="237">
        <v>7.7</v>
      </c>
      <c r="AC24" s="237">
        <v>18.8</v>
      </c>
      <c r="AD24" s="169">
        <v>14</v>
      </c>
      <c r="AG24" s="167">
        <v>15</v>
      </c>
      <c r="AH24" s="236">
        <v>37.200000000000003</v>
      </c>
      <c r="AI24" s="236">
        <v>20.100000000000001</v>
      </c>
      <c r="AJ24" s="236">
        <v>49.6</v>
      </c>
      <c r="AK24" s="236">
        <v>58.6</v>
      </c>
      <c r="AL24" s="236">
        <v>59.5</v>
      </c>
      <c r="AM24" s="236">
        <v>76.900000000000006</v>
      </c>
      <c r="AN24" s="236">
        <v>78.400000000000006</v>
      </c>
      <c r="AO24" s="236">
        <v>76.099999999999994</v>
      </c>
      <c r="AP24" s="236">
        <v>81.7</v>
      </c>
      <c r="AQ24" s="236">
        <v>75.900000000000006</v>
      </c>
      <c r="AR24" s="236">
        <v>51.2</v>
      </c>
      <c r="AS24" s="168">
        <v>38.700000000000003</v>
      </c>
    </row>
    <row r="25" spans="3:45" x14ac:dyDescent="0.25">
      <c r="C25" s="167">
        <v>16</v>
      </c>
      <c r="D25" s="236">
        <v>30.8</v>
      </c>
      <c r="E25" s="236">
        <v>53</v>
      </c>
      <c r="F25" s="236">
        <v>14.4</v>
      </c>
      <c r="G25" s="236">
        <v>14.6</v>
      </c>
      <c r="H25" s="236">
        <v>0</v>
      </c>
      <c r="I25" s="236">
        <v>0</v>
      </c>
      <c r="J25" s="236">
        <v>0</v>
      </c>
      <c r="K25" s="236">
        <v>0</v>
      </c>
      <c r="L25" s="236">
        <v>0</v>
      </c>
      <c r="M25" s="236">
        <v>16</v>
      </c>
      <c r="N25" s="236">
        <v>9</v>
      </c>
      <c r="O25" s="168">
        <v>23.1</v>
      </c>
      <c r="R25" s="167">
        <v>16</v>
      </c>
      <c r="S25" s="237">
        <v>30.8</v>
      </c>
      <c r="T25" s="237">
        <v>53</v>
      </c>
      <c r="U25" s="237">
        <v>14.4</v>
      </c>
      <c r="V25" s="237">
        <v>14.6</v>
      </c>
      <c r="W25" s="237">
        <v>0</v>
      </c>
      <c r="X25" s="237">
        <v>0</v>
      </c>
      <c r="Y25" s="237">
        <v>0</v>
      </c>
      <c r="Z25" s="237">
        <v>0</v>
      </c>
      <c r="AA25" s="237">
        <v>0</v>
      </c>
      <c r="AB25" s="237">
        <v>16</v>
      </c>
      <c r="AC25" s="237">
        <v>9</v>
      </c>
      <c r="AD25" s="169">
        <v>23.1</v>
      </c>
      <c r="AG25" s="167">
        <v>16</v>
      </c>
      <c r="AH25" s="236">
        <v>34.200000000000003</v>
      </c>
      <c r="AI25" s="236">
        <v>12</v>
      </c>
      <c r="AJ25" s="236">
        <v>53.8</v>
      </c>
      <c r="AK25" s="236">
        <v>51.2</v>
      </c>
      <c r="AL25" s="236">
        <v>62.1</v>
      </c>
      <c r="AM25" s="236">
        <v>74.3</v>
      </c>
      <c r="AN25" s="236">
        <v>83.1</v>
      </c>
      <c r="AO25" s="236">
        <v>73.099999999999994</v>
      </c>
      <c r="AP25" s="236">
        <v>71.900000000000006</v>
      </c>
      <c r="AQ25" s="236">
        <v>57.3</v>
      </c>
      <c r="AR25" s="236">
        <v>46.2</v>
      </c>
      <c r="AS25" s="168">
        <v>51</v>
      </c>
    </row>
    <row r="26" spans="3:45" x14ac:dyDescent="0.25">
      <c r="C26" s="167">
        <v>17</v>
      </c>
      <c r="D26" s="236">
        <v>26.8</v>
      </c>
      <c r="E26" s="236">
        <v>37.5</v>
      </c>
      <c r="F26" s="236">
        <v>10.1</v>
      </c>
      <c r="G26" s="236">
        <v>12</v>
      </c>
      <c r="H26" s="236">
        <v>0</v>
      </c>
      <c r="I26" s="236">
        <v>0</v>
      </c>
      <c r="J26" s="236">
        <v>0</v>
      </c>
      <c r="K26" s="236">
        <v>0</v>
      </c>
      <c r="L26" s="236">
        <v>0</v>
      </c>
      <c r="M26" s="236">
        <v>18</v>
      </c>
      <c r="N26" s="236">
        <v>1.9</v>
      </c>
      <c r="O26" s="168">
        <v>29.8</v>
      </c>
      <c r="R26" s="167">
        <v>17</v>
      </c>
      <c r="S26" s="237">
        <v>26.8</v>
      </c>
      <c r="T26" s="237">
        <v>37.5</v>
      </c>
      <c r="U26" s="237">
        <v>10.1</v>
      </c>
      <c r="V26" s="237">
        <v>12</v>
      </c>
      <c r="W26" s="237">
        <v>0</v>
      </c>
      <c r="X26" s="237">
        <v>0</v>
      </c>
      <c r="Y26" s="237">
        <v>0</v>
      </c>
      <c r="Z26" s="237">
        <v>0</v>
      </c>
      <c r="AA26" s="237">
        <v>0</v>
      </c>
      <c r="AB26" s="237">
        <v>18</v>
      </c>
      <c r="AC26" s="237">
        <v>1.9</v>
      </c>
      <c r="AD26" s="169">
        <v>29.8</v>
      </c>
      <c r="AG26" s="167">
        <v>17</v>
      </c>
      <c r="AH26" s="236">
        <v>38.200000000000003</v>
      </c>
      <c r="AI26" s="236">
        <v>27.5</v>
      </c>
      <c r="AJ26" s="236">
        <v>50.6</v>
      </c>
      <c r="AK26" s="236">
        <v>50.4</v>
      </c>
      <c r="AL26" s="236">
        <v>70.5</v>
      </c>
      <c r="AM26" s="236">
        <v>75.599999999999994</v>
      </c>
      <c r="AN26" s="236">
        <v>79.2</v>
      </c>
      <c r="AO26" s="236">
        <v>73.8</v>
      </c>
      <c r="AP26" s="236">
        <v>69.7</v>
      </c>
      <c r="AQ26" s="236">
        <v>49</v>
      </c>
      <c r="AR26" s="236">
        <v>56</v>
      </c>
      <c r="AS26" s="168">
        <v>41.9</v>
      </c>
    </row>
    <row r="27" spans="3:45" x14ac:dyDescent="0.25">
      <c r="C27" s="167">
        <v>18</v>
      </c>
      <c r="D27" s="236">
        <v>20.3</v>
      </c>
      <c r="E27" s="236">
        <v>34.299999999999997</v>
      </c>
      <c r="F27" s="236">
        <v>18.100000000000001</v>
      </c>
      <c r="G27" s="236">
        <v>12.8</v>
      </c>
      <c r="H27" s="236">
        <v>0</v>
      </c>
      <c r="I27" s="236">
        <v>0</v>
      </c>
      <c r="J27" s="236">
        <v>0</v>
      </c>
      <c r="K27" s="236">
        <v>0</v>
      </c>
      <c r="L27" s="236">
        <v>0</v>
      </c>
      <c r="M27" s="236">
        <v>15.2</v>
      </c>
      <c r="N27" s="236">
        <v>22.4</v>
      </c>
      <c r="O27" s="168">
        <v>31.2</v>
      </c>
      <c r="R27" s="167">
        <v>18</v>
      </c>
      <c r="S27" s="237">
        <v>20.3</v>
      </c>
      <c r="T27" s="237">
        <v>34.299999999999997</v>
      </c>
      <c r="U27" s="237">
        <v>18.100000000000001</v>
      </c>
      <c r="V27" s="237">
        <v>12.8</v>
      </c>
      <c r="W27" s="237">
        <v>0</v>
      </c>
      <c r="X27" s="237">
        <v>0</v>
      </c>
      <c r="Y27" s="237">
        <v>0</v>
      </c>
      <c r="Z27" s="237">
        <v>0</v>
      </c>
      <c r="AA27" s="237">
        <v>0</v>
      </c>
      <c r="AB27" s="237">
        <v>15.2</v>
      </c>
      <c r="AC27" s="237">
        <v>22.4</v>
      </c>
      <c r="AD27" s="169">
        <v>31.2</v>
      </c>
      <c r="AG27" s="167">
        <v>18</v>
      </c>
      <c r="AH27" s="236">
        <v>44.7</v>
      </c>
      <c r="AI27" s="236">
        <v>30.7</v>
      </c>
      <c r="AJ27" s="236">
        <v>54.9</v>
      </c>
      <c r="AK27" s="236">
        <v>53</v>
      </c>
      <c r="AL27" s="236">
        <v>69.7</v>
      </c>
      <c r="AM27" s="236">
        <v>76.5</v>
      </c>
      <c r="AN27" s="236">
        <v>81.900000000000006</v>
      </c>
      <c r="AO27" s="236">
        <v>74.400000000000006</v>
      </c>
      <c r="AP27" s="236">
        <v>68.900000000000006</v>
      </c>
      <c r="AQ27" s="236">
        <v>47</v>
      </c>
      <c r="AR27" s="236">
        <v>63.1</v>
      </c>
      <c r="AS27" s="168">
        <v>35.200000000000003</v>
      </c>
    </row>
    <row r="28" spans="3:45" x14ac:dyDescent="0.25">
      <c r="C28" s="167">
        <v>19</v>
      </c>
      <c r="D28" s="236">
        <v>29.2</v>
      </c>
      <c r="E28" s="236">
        <v>35.6</v>
      </c>
      <c r="F28" s="236">
        <v>27.4</v>
      </c>
      <c r="G28" s="236">
        <v>10.5</v>
      </c>
      <c r="H28" s="236">
        <v>0</v>
      </c>
      <c r="I28" s="236">
        <v>0</v>
      </c>
      <c r="J28" s="236">
        <v>0</v>
      </c>
      <c r="K28" s="236">
        <v>0</v>
      </c>
      <c r="L28" s="236">
        <v>0</v>
      </c>
      <c r="M28" s="236">
        <v>12.2</v>
      </c>
      <c r="N28" s="236">
        <v>28.1</v>
      </c>
      <c r="O28" s="168">
        <v>42.8</v>
      </c>
      <c r="R28" s="167">
        <v>19</v>
      </c>
      <c r="S28" s="237">
        <v>29.2</v>
      </c>
      <c r="T28" s="237">
        <v>35.6</v>
      </c>
      <c r="U28" s="237">
        <v>27.4</v>
      </c>
      <c r="V28" s="237">
        <v>10.5</v>
      </c>
      <c r="W28" s="237">
        <v>0</v>
      </c>
      <c r="X28" s="237">
        <v>0</v>
      </c>
      <c r="Y28" s="237">
        <v>0</v>
      </c>
      <c r="Z28" s="237">
        <v>0</v>
      </c>
      <c r="AA28" s="237">
        <v>0</v>
      </c>
      <c r="AB28" s="237">
        <v>12.2</v>
      </c>
      <c r="AC28" s="237">
        <v>28.1</v>
      </c>
      <c r="AD28" s="169">
        <v>42.8</v>
      </c>
      <c r="AG28" s="167">
        <v>19</v>
      </c>
      <c r="AH28" s="236">
        <v>35.799999999999997</v>
      </c>
      <c r="AI28" s="236">
        <v>29.4</v>
      </c>
      <c r="AJ28" s="236">
        <v>46.9</v>
      </c>
      <c r="AK28" s="236">
        <v>52.2</v>
      </c>
      <c r="AL28" s="236">
        <v>71.2</v>
      </c>
      <c r="AM28" s="236">
        <v>84.1</v>
      </c>
      <c r="AN28" s="236">
        <v>73.2</v>
      </c>
      <c r="AO28" s="236">
        <v>70.3</v>
      </c>
      <c r="AP28" s="236">
        <v>78.900000000000006</v>
      </c>
      <c r="AQ28" s="236">
        <v>49.8</v>
      </c>
      <c r="AR28" s="236">
        <v>42.6</v>
      </c>
      <c r="AS28" s="168">
        <v>33.799999999999997</v>
      </c>
    </row>
    <row r="29" spans="3:45" x14ac:dyDescent="0.25">
      <c r="C29" s="167">
        <v>20</v>
      </c>
      <c r="D29" s="236">
        <v>49.5</v>
      </c>
      <c r="E29" s="236">
        <v>33.1</v>
      </c>
      <c r="F29" s="236">
        <v>21.7</v>
      </c>
      <c r="G29" s="236">
        <v>17</v>
      </c>
      <c r="H29" s="236">
        <v>0</v>
      </c>
      <c r="I29" s="236">
        <v>0</v>
      </c>
      <c r="J29" s="236">
        <v>0</v>
      </c>
      <c r="K29" s="236">
        <v>0</v>
      </c>
      <c r="L29" s="236">
        <v>0</v>
      </c>
      <c r="M29" s="236">
        <v>8.3000000000000007</v>
      </c>
      <c r="N29" s="236">
        <v>17.2</v>
      </c>
      <c r="O29" s="168">
        <v>46.4</v>
      </c>
      <c r="R29" s="167">
        <v>20</v>
      </c>
      <c r="S29" s="237">
        <v>49.5</v>
      </c>
      <c r="T29" s="237">
        <v>33.1</v>
      </c>
      <c r="U29" s="237">
        <v>21.7</v>
      </c>
      <c r="V29" s="237">
        <v>17</v>
      </c>
      <c r="W29" s="237">
        <v>0</v>
      </c>
      <c r="X29" s="237">
        <v>0</v>
      </c>
      <c r="Y29" s="237">
        <v>0</v>
      </c>
      <c r="Z29" s="237">
        <v>0</v>
      </c>
      <c r="AA29" s="237">
        <v>0</v>
      </c>
      <c r="AB29" s="237">
        <v>8.3000000000000007</v>
      </c>
      <c r="AC29" s="237">
        <v>17.2</v>
      </c>
      <c r="AD29" s="169">
        <v>46.4</v>
      </c>
      <c r="AG29" s="167">
        <v>20</v>
      </c>
      <c r="AH29" s="236">
        <v>15.5</v>
      </c>
      <c r="AI29" s="236">
        <v>31.9</v>
      </c>
      <c r="AJ29" s="236">
        <v>37.6</v>
      </c>
      <c r="AK29" s="236">
        <v>54.5</v>
      </c>
      <c r="AL29" s="236">
        <v>72.400000000000006</v>
      </c>
      <c r="AM29" s="236">
        <v>77.400000000000006</v>
      </c>
      <c r="AN29" s="236">
        <v>77.400000000000006</v>
      </c>
      <c r="AO29" s="236">
        <v>77.599999999999994</v>
      </c>
      <c r="AP29" s="236">
        <v>71.2</v>
      </c>
      <c r="AQ29" s="236">
        <v>52.8</v>
      </c>
      <c r="AR29" s="236">
        <v>36.9</v>
      </c>
      <c r="AS29" s="168">
        <v>22.2</v>
      </c>
    </row>
    <row r="30" spans="3:45" x14ac:dyDescent="0.25">
      <c r="C30" s="167">
        <v>21</v>
      </c>
      <c r="D30" s="236">
        <v>46.1</v>
      </c>
      <c r="E30" s="236">
        <v>26.5</v>
      </c>
      <c r="F30" s="236">
        <v>20.8</v>
      </c>
      <c r="G30" s="236">
        <v>19.899999999999999</v>
      </c>
      <c r="H30" s="236">
        <v>0</v>
      </c>
      <c r="I30" s="236">
        <v>0</v>
      </c>
      <c r="J30" s="236">
        <v>0</v>
      </c>
      <c r="K30" s="236">
        <v>0</v>
      </c>
      <c r="L30" s="236">
        <v>0.9</v>
      </c>
      <c r="M30" s="236">
        <v>8.9</v>
      </c>
      <c r="N30" s="236">
        <v>14.7</v>
      </c>
      <c r="O30" s="168">
        <v>37</v>
      </c>
      <c r="R30" s="167">
        <v>21</v>
      </c>
      <c r="S30" s="237">
        <v>46.1</v>
      </c>
      <c r="T30" s="237">
        <v>26.5</v>
      </c>
      <c r="U30" s="237">
        <v>20.8</v>
      </c>
      <c r="V30" s="237">
        <v>19.899999999999999</v>
      </c>
      <c r="W30" s="237">
        <v>0</v>
      </c>
      <c r="X30" s="237">
        <v>0</v>
      </c>
      <c r="Y30" s="237">
        <v>0</v>
      </c>
      <c r="Z30" s="237">
        <v>0</v>
      </c>
      <c r="AA30" s="237">
        <v>0.9</v>
      </c>
      <c r="AB30" s="237">
        <v>8.9</v>
      </c>
      <c r="AC30" s="237">
        <v>14.7</v>
      </c>
      <c r="AD30" s="169">
        <v>37</v>
      </c>
      <c r="AG30" s="167">
        <v>21</v>
      </c>
      <c r="AH30" s="236">
        <v>18.899999999999999</v>
      </c>
      <c r="AI30" s="236">
        <v>38.5</v>
      </c>
      <c r="AJ30" s="236">
        <v>43.3</v>
      </c>
      <c r="AK30" s="236">
        <v>48</v>
      </c>
      <c r="AL30" s="236">
        <v>76.8</v>
      </c>
      <c r="AM30" s="236">
        <v>80.900000000000006</v>
      </c>
      <c r="AN30" s="236">
        <v>75.7</v>
      </c>
      <c r="AO30" s="236">
        <v>75.7</v>
      </c>
      <c r="AP30" s="236">
        <v>79.8</v>
      </c>
      <c r="AQ30" s="236">
        <v>56.7</v>
      </c>
      <c r="AR30" s="236">
        <v>47.8</v>
      </c>
      <c r="AS30" s="168">
        <v>18.600000000000001</v>
      </c>
    </row>
    <row r="31" spans="3:45" x14ac:dyDescent="0.25">
      <c r="C31" s="167">
        <v>22</v>
      </c>
      <c r="D31" s="236">
        <v>38.9</v>
      </c>
      <c r="E31" s="236">
        <v>18.399999999999999</v>
      </c>
      <c r="F31" s="236">
        <v>17.2</v>
      </c>
      <c r="G31" s="236">
        <v>18.399999999999999</v>
      </c>
      <c r="H31" s="236">
        <v>0</v>
      </c>
      <c r="I31" s="236">
        <v>0.1</v>
      </c>
      <c r="J31" s="236">
        <v>0</v>
      </c>
      <c r="K31" s="236">
        <v>0</v>
      </c>
      <c r="L31" s="236">
        <v>8.9</v>
      </c>
      <c r="M31" s="236">
        <v>14</v>
      </c>
      <c r="N31" s="236">
        <v>33.200000000000003</v>
      </c>
      <c r="O31" s="168">
        <v>40.6</v>
      </c>
      <c r="R31" s="167">
        <v>22</v>
      </c>
      <c r="S31" s="237">
        <v>38.9</v>
      </c>
      <c r="T31" s="237">
        <v>18.399999999999999</v>
      </c>
      <c r="U31" s="237">
        <v>17.2</v>
      </c>
      <c r="V31" s="237">
        <v>18.399999999999999</v>
      </c>
      <c r="W31" s="237">
        <v>0</v>
      </c>
      <c r="X31" s="237">
        <v>0.1</v>
      </c>
      <c r="Y31" s="237">
        <v>0</v>
      </c>
      <c r="Z31" s="237">
        <v>0</v>
      </c>
      <c r="AA31" s="237">
        <v>8.9</v>
      </c>
      <c r="AB31" s="237">
        <v>14</v>
      </c>
      <c r="AC31" s="237">
        <v>33.200000000000003</v>
      </c>
      <c r="AD31" s="169">
        <v>40.6</v>
      </c>
      <c r="AG31" s="167">
        <v>22</v>
      </c>
      <c r="AH31" s="236">
        <v>26.1</v>
      </c>
      <c r="AI31" s="236">
        <v>46.6</v>
      </c>
      <c r="AJ31" s="236">
        <v>44.2</v>
      </c>
      <c r="AK31" s="236">
        <v>45.1</v>
      </c>
      <c r="AL31" s="236">
        <v>74.3</v>
      </c>
      <c r="AM31" s="236">
        <v>70.400000000000006</v>
      </c>
      <c r="AN31" s="236">
        <v>76.3</v>
      </c>
      <c r="AO31" s="236">
        <v>80.2</v>
      </c>
      <c r="AP31" s="236">
        <v>64.099999999999994</v>
      </c>
      <c r="AQ31" s="236">
        <v>56.1</v>
      </c>
      <c r="AR31" s="236">
        <v>50.3</v>
      </c>
      <c r="AS31" s="168">
        <v>28</v>
      </c>
    </row>
    <row r="32" spans="3:45" x14ac:dyDescent="0.25">
      <c r="C32" s="167">
        <v>23</v>
      </c>
      <c r="D32" s="236">
        <v>24.2</v>
      </c>
      <c r="E32" s="236">
        <v>15</v>
      </c>
      <c r="F32" s="236">
        <v>6.4</v>
      </c>
      <c r="G32" s="236">
        <v>7.9</v>
      </c>
      <c r="H32" s="236">
        <v>0</v>
      </c>
      <c r="I32" s="236">
        <v>0</v>
      </c>
      <c r="J32" s="236">
        <v>0</v>
      </c>
      <c r="K32" s="236">
        <v>0</v>
      </c>
      <c r="L32" s="236">
        <v>12.6</v>
      </c>
      <c r="M32" s="236">
        <v>17</v>
      </c>
      <c r="N32" s="236">
        <v>31.1</v>
      </c>
      <c r="O32" s="168">
        <v>33.200000000000003</v>
      </c>
      <c r="R32" s="167">
        <v>23</v>
      </c>
      <c r="S32" s="237">
        <v>24.2</v>
      </c>
      <c r="T32" s="237">
        <v>15</v>
      </c>
      <c r="U32" s="237">
        <v>6.4</v>
      </c>
      <c r="V32" s="237">
        <v>7.9</v>
      </c>
      <c r="W32" s="237">
        <v>0</v>
      </c>
      <c r="X32" s="237">
        <v>0</v>
      </c>
      <c r="Y32" s="237">
        <v>0</v>
      </c>
      <c r="Z32" s="237">
        <v>0</v>
      </c>
      <c r="AA32" s="237">
        <v>12.6</v>
      </c>
      <c r="AB32" s="237">
        <v>17</v>
      </c>
      <c r="AC32" s="237">
        <v>31.1</v>
      </c>
      <c r="AD32" s="169">
        <v>33.200000000000003</v>
      </c>
      <c r="AG32" s="167">
        <v>23</v>
      </c>
      <c r="AH32" s="236">
        <v>40.799999999999997</v>
      </c>
      <c r="AI32" s="236">
        <v>50</v>
      </c>
      <c r="AJ32" s="236">
        <v>47.8</v>
      </c>
      <c r="AK32" s="236">
        <v>46.6</v>
      </c>
      <c r="AL32" s="236">
        <v>73</v>
      </c>
      <c r="AM32" s="236">
        <v>65.5</v>
      </c>
      <c r="AN32" s="236">
        <v>78.8</v>
      </c>
      <c r="AO32" s="236">
        <v>79.599999999999994</v>
      </c>
      <c r="AP32" s="236">
        <v>56.1</v>
      </c>
      <c r="AQ32" s="236">
        <v>51</v>
      </c>
      <c r="AR32" s="236">
        <v>31.8</v>
      </c>
      <c r="AS32" s="168">
        <v>24.4</v>
      </c>
    </row>
    <row r="33" spans="2:45" x14ac:dyDescent="0.25">
      <c r="C33" s="167">
        <v>24</v>
      </c>
      <c r="D33" s="236">
        <v>18.5</v>
      </c>
      <c r="E33" s="236">
        <v>11.2</v>
      </c>
      <c r="F33" s="236">
        <v>4.7</v>
      </c>
      <c r="G33" s="236">
        <v>11.3</v>
      </c>
      <c r="H33" s="236">
        <v>0</v>
      </c>
      <c r="I33" s="236">
        <v>0</v>
      </c>
      <c r="J33" s="236">
        <v>0</v>
      </c>
      <c r="K33" s="236">
        <v>0</v>
      </c>
      <c r="L33" s="236">
        <v>5.2</v>
      </c>
      <c r="M33" s="236">
        <v>3.4</v>
      </c>
      <c r="N33" s="236">
        <v>10.3</v>
      </c>
      <c r="O33" s="168">
        <v>19</v>
      </c>
      <c r="R33" s="167">
        <v>24</v>
      </c>
      <c r="S33" s="237">
        <v>18.5</v>
      </c>
      <c r="T33" s="237">
        <v>11.2</v>
      </c>
      <c r="U33" s="237">
        <v>4.7</v>
      </c>
      <c r="V33" s="237">
        <v>11.3</v>
      </c>
      <c r="W33" s="237">
        <v>0</v>
      </c>
      <c r="X33" s="237">
        <v>0</v>
      </c>
      <c r="Y33" s="237">
        <v>0</v>
      </c>
      <c r="Z33" s="237">
        <v>0</v>
      </c>
      <c r="AA33" s="237">
        <v>5.2</v>
      </c>
      <c r="AB33" s="237">
        <v>3.4</v>
      </c>
      <c r="AC33" s="237">
        <v>10.3</v>
      </c>
      <c r="AD33" s="169">
        <v>19</v>
      </c>
      <c r="AG33" s="167">
        <v>24</v>
      </c>
      <c r="AH33" s="236">
        <v>46.5</v>
      </c>
      <c r="AI33" s="236">
        <v>53.8</v>
      </c>
      <c r="AJ33" s="236">
        <v>58.6</v>
      </c>
      <c r="AK33" s="236">
        <v>57.1</v>
      </c>
      <c r="AL33" s="236">
        <v>73.599999999999994</v>
      </c>
      <c r="AM33" s="236">
        <v>68.400000000000006</v>
      </c>
      <c r="AN33" s="236">
        <v>80.400000000000006</v>
      </c>
      <c r="AO33" s="236">
        <v>78.900000000000006</v>
      </c>
      <c r="AP33" s="236">
        <v>52.4</v>
      </c>
      <c r="AQ33" s="236">
        <v>48</v>
      </c>
      <c r="AR33" s="236">
        <v>33.9</v>
      </c>
      <c r="AS33" s="168">
        <v>31.8</v>
      </c>
    </row>
    <row r="34" spans="2:45" x14ac:dyDescent="0.25">
      <c r="B34" s="238"/>
      <c r="C34" s="167">
        <v>25</v>
      </c>
      <c r="D34" s="236">
        <v>35.299999999999997</v>
      </c>
      <c r="E34" s="236">
        <v>16.7</v>
      </c>
      <c r="F34" s="236">
        <v>9.1999999999999993</v>
      </c>
      <c r="G34" s="236">
        <v>8.8000000000000007</v>
      </c>
      <c r="H34" s="236">
        <v>0</v>
      </c>
      <c r="I34" s="236">
        <v>0</v>
      </c>
      <c r="J34" s="236">
        <v>0</v>
      </c>
      <c r="K34" s="236">
        <v>0</v>
      </c>
      <c r="L34" s="236">
        <v>6.7</v>
      </c>
      <c r="M34" s="236">
        <v>11.3</v>
      </c>
      <c r="N34" s="236">
        <v>24.1</v>
      </c>
      <c r="O34" s="168">
        <v>15.7</v>
      </c>
      <c r="R34" s="167">
        <v>25</v>
      </c>
      <c r="S34" s="237">
        <v>35.299999999999997</v>
      </c>
      <c r="T34" s="237">
        <v>16.7</v>
      </c>
      <c r="U34" s="237">
        <v>9.1999999999999993</v>
      </c>
      <c r="V34" s="237">
        <v>8.8000000000000007</v>
      </c>
      <c r="W34" s="237">
        <v>0</v>
      </c>
      <c r="X34" s="237">
        <v>0</v>
      </c>
      <c r="Y34" s="237">
        <v>0</v>
      </c>
      <c r="Z34" s="237">
        <v>0</v>
      </c>
      <c r="AA34" s="237">
        <v>6.7</v>
      </c>
      <c r="AB34" s="237">
        <v>11.3</v>
      </c>
      <c r="AC34" s="237">
        <v>24.1</v>
      </c>
      <c r="AD34" s="169">
        <v>15.7</v>
      </c>
      <c r="AG34" s="167">
        <v>25</v>
      </c>
      <c r="AH34" s="236">
        <v>29.7</v>
      </c>
      <c r="AI34" s="236">
        <v>48.3</v>
      </c>
      <c r="AJ34" s="236">
        <v>60.3</v>
      </c>
      <c r="AK34" s="236">
        <v>53.7</v>
      </c>
      <c r="AL34" s="236">
        <v>75</v>
      </c>
      <c r="AM34" s="236">
        <v>75</v>
      </c>
      <c r="AN34" s="236">
        <v>84.7</v>
      </c>
      <c r="AO34" s="236">
        <v>81.7</v>
      </c>
      <c r="AP34" s="236">
        <v>59.8</v>
      </c>
      <c r="AQ34" s="236">
        <v>61.6</v>
      </c>
      <c r="AR34" s="236">
        <v>54.7</v>
      </c>
      <c r="AS34" s="168">
        <v>46</v>
      </c>
    </row>
    <row r="35" spans="2:45" x14ac:dyDescent="0.25">
      <c r="B35" s="238"/>
      <c r="C35" s="167">
        <v>26</v>
      </c>
      <c r="D35" s="236">
        <v>44</v>
      </c>
      <c r="E35" s="236">
        <v>19.7</v>
      </c>
      <c r="F35" s="236">
        <v>13.2</v>
      </c>
      <c r="G35" s="236">
        <v>1.7</v>
      </c>
      <c r="H35" s="236">
        <v>0</v>
      </c>
      <c r="I35" s="236">
        <v>0</v>
      </c>
      <c r="J35" s="236">
        <v>0</v>
      </c>
      <c r="K35" s="236">
        <v>0</v>
      </c>
      <c r="L35" s="236">
        <v>3.5</v>
      </c>
      <c r="M35" s="236">
        <v>20.6</v>
      </c>
      <c r="N35" s="236">
        <v>37.9</v>
      </c>
      <c r="O35" s="168">
        <v>25</v>
      </c>
      <c r="R35" s="167">
        <v>26</v>
      </c>
      <c r="S35" s="237">
        <v>44</v>
      </c>
      <c r="T35" s="237">
        <v>19.7</v>
      </c>
      <c r="U35" s="237">
        <v>13.2</v>
      </c>
      <c r="V35" s="237">
        <v>1.7</v>
      </c>
      <c r="W35" s="237">
        <v>0</v>
      </c>
      <c r="X35" s="237">
        <v>0</v>
      </c>
      <c r="Y35" s="237">
        <v>0</v>
      </c>
      <c r="Z35" s="237">
        <v>0</v>
      </c>
      <c r="AA35" s="237">
        <v>3.5</v>
      </c>
      <c r="AB35" s="237">
        <v>20.6</v>
      </c>
      <c r="AC35" s="237">
        <v>37.9</v>
      </c>
      <c r="AD35" s="169">
        <v>25</v>
      </c>
      <c r="AG35" s="167">
        <v>26</v>
      </c>
      <c r="AH35" s="236">
        <v>21</v>
      </c>
      <c r="AI35" s="236">
        <v>45.3</v>
      </c>
      <c r="AJ35" s="236">
        <v>55.8</v>
      </c>
      <c r="AK35" s="236">
        <v>56.2</v>
      </c>
      <c r="AL35" s="236">
        <v>80.8</v>
      </c>
      <c r="AM35" s="236">
        <v>85.6</v>
      </c>
      <c r="AN35" s="236">
        <v>87.3</v>
      </c>
      <c r="AO35" s="236">
        <v>82.2</v>
      </c>
      <c r="AP35" s="236">
        <v>58.3</v>
      </c>
      <c r="AQ35" s="236">
        <v>53.7</v>
      </c>
      <c r="AR35" s="236">
        <v>40.9</v>
      </c>
      <c r="AS35" s="168">
        <v>49.3</v>
      </c>
    </row>
    <row r="36" spans="2:45" x14ac:dyDescent="0.25">
      <c r="B36" s="238"/>
      <c r="C36" s="167">
        <v>27</v>
      </c>
      <c r="D36" s="236">
        <v>34.5</v>
      </c>
      <c r="E36" s="236">
        <v>13.4</v>
      </c>
      <c r="F36" s="236">
        <v>0.2</v>
      </c>
      <c r="G36" s="236">
        <v>0</v>
      </c>
      <c r="H36" s="236">
        <v>0</v>
      </c>
      <c r="I36" s="236">
        <v>0</v>
      </c>
      <c r="J36" s="236">
        <v>0</v>
      </c>
      <c r="K36" s="236">
        <v>0</v>
      </c>
      <c r="L36" s="236">
        <v>0</v>
      </c>
      <c r="M36" s="236">
        <v>10.6</v>
      </c>
      <c r="N36" s="236">
        <v>20.8</v>
      </c>
      <c r="O36" s="168">
        <v>10.8</v>
      </c>
      <c r="R36" s="167">
        <v>27</v>
      </c>
      <c r="S36" s="237">
        <v>34.5</v>
      </c>
      <c r="T36" s="237">
        <v>13.4</v>
      </c>
      <c r="U36" s="237">
        <v>0.2</v>
      </c>
      <c r="V36" s="237">
        <v>0</v>
      </c>
      <c r="W36" s="237">
        <v>0</v>
      </c>
      <c r="X36" s="237">
        <v>0</v>
      </c>
      <c r="Y36" s="237">
        <v>0</v>
      </c>
      <c r="Z36" s="237">
        <v>0</v>
      </c>
      <c r="AA36" s="237">
        <v>0</v>
      </c>
      <c r="AB36" s="237">
        <v>10.6</v>
      </c>
      <c r="AC36" s="237">
        <v>20.8</v>
      </c>
      <c r="AD36" s="169">
        <v>10.8</v>
      </c>
      <c r="AG36" s="167">
        <v>27</v>
      </c>
      <c r="AH36" s="236">
        <v>30.5</v>
      </c>
      <c r="AI36" s="236">
        <v>51.6</v>
      </c>
      <c r="AJ36" s="236">
        <v>51.8</v>
      </c>
      <c r="AK36" s="236">
        <v>63.3</v>
      </c>
      <c r="AL36" s="236">
        <v>78.400000000000006</v>
      </c>
      <c r="AM36" s="236">
        <v>80.3</v>
      </c>
      <c r="AN36" s="236">
        <v>83.5</v>
      </c>
      <c r="AO36" s="236">
        <v>82.6</v>
      </c>
      <c r="AP36" s="236">
        <v>61.5</v>
      </c>
      <c r="AQ36" s="236">
        <v>44.4</v>
      </c>
      <c r="AR36" s="236">
        <v>27.1</v>
      </c>
      <c r="AS36" s="168">
        <v>40</v>
      </c>
    </row>
    <row r="37" spans="2:45" x14ac:dyDescent="0.25">
      <c r="B37" s="238"/>
      <c r="C37" s="167">
        <v>28</v>
      </c>
      <c r="D37" s="236">
        <v>36.4</v>
      </c>
      <c r="E37" s="236">
        <v>6.2</v>
      </c>
      <c r="F37" s="236">
        <v>24.3</v>
      </c>
      <c r="G37" s="236">
        <v>0</v>
      </c>
      <c r="H37" s="236">
        <v>0</v>
      </c>
      <c r="I37" s="236">
        <v>0</v>
      </c>
      <c r="J37" s="236">
        <v>0</v>
      </c>
      <c r="K37" s="236">
        <v>0</v>
      </c>
      <c r="L37" s="236">
        <v>0</v>
      </c>
      <c r="M37" s="236">
        <v>9.6999999999999993</v>
      </c>
      <c r="N37" s="236">
        <v>21.7</v>
      </c>
      <c r="O37" s="168">
        <v>17.3</v>
      </c>
      <c r="R37" s="167">
        <v>28</v>
      </c>
      <c r="S37" s="237">
        <v>36.4</v>
      </c>
      <c r="T37" s="237">
        <v>6.2</v>
      </c>
      <c r="U37" s="237">
        <v>24.3</v>
      </c>
      <c r="V37" s="237">
        <v>0</v>
      </c>
      <c r="W37" s="237">
        <v>0</v>
      </c>
      <c r="X37" s="237">
        <v>0</v>
      </c>
      <c r="Y37" s="237">
        <v>0</v>
      </c>
      <c r="Z37" s="237">
        <v>0</v>
      </c>
      <c r="AA37" s="237">
        <v>0</v>
      </c>
      <c r="AB37" s="237">
        <v>9.6999999999999993</v>
      </c>
      <c r="AC37" s="237">
        <v>21.7</v>
      </c>
      <c r="AD37" s="169">
        <v>17.3</v>
      </c>
      <c r="AG37" s="167">
        <v>28</v>
      </c>
      <c r="AH37" s="236">
        <v>28.6</v>
      </c>
      <c r="AI37" s="236">
        <v>58.9</v>
      </c>
      <c r="AJ37" s="236">
        <v>65.400000000000006</v>
      </c>
      <c r="AK37" s="236">
        <v>74.099999999999994</v>
      </c>
      <c r="AL37" s="236">
        <v>75.900000000000006</v>
      </c>
      <c r="AM37" s="236">
        <v>81.400000000000006</v>
      </c>
      <c r="AN37" s="236">
        <v>81.099999999999994</v>
      </c>
      <c r="AO37" s="236">
        <v>83.2</v>
      </c>
      <c r="AP37" s="236">
        <v>76</v>
      </c>
      <c r="AQ37" s="236">
        <v>54.4</v>
      </c>
      <c r="AR37" s="236">
        <v>44.2</v>
      </c>
      <c r="AS37" s="168">
        <v>54.2</v>
      </c>
    </row>
    <row r="38" spans="2:45" x14ac:dyDescent="0.25">
      <c r="B38" s="238"/>
      <c r="C38" s="167">
        <v>29</v>
      </c>
      <c r="D38" s="236">
        <v>40.4</v>
      </c>
      <c r="E38" s="236">
        <v>0</v>
      </c>
      <c r="F38" s="236">
        <v>23.5</v>
      </c>
      <c r="G38" s="236">
        <v>0.1</v>
      </c>
      <c r="H38" s="236">
        <v>9</v>
      </c>
      <c r="I38" s="236">
        <v>0</v>
      </c>
      <c r="J38" s="236">
        <v>0</v>
      </c>
      <c r="K38" s="236">
        <v>0</v>
      </c>
      <c r="L38" s="236">
        <v>0</v>
      </c>
      <c r="M38" s="236">
        <v>13</v>
      </c>
      <c r="N38" s="236">
        <v>27.1</v>
      </c>
      <c r="O38" s="168">
        <v>28.4</v>
      </c>
      <c r="R38" s="167">
        <v>29</v>
      </c>
      <c r="S38" s="237">
        <v>40.4</v>
      </c>
      <c r="T38" s="237">
        <v>0</v>
      </c>
      <c r="U38" s="237">
        <v>23.5</v>
      </c>
      <c r="V38" s="237">
        <v>0.1</v>
      </c>
      <c r="W38" s="237">
        <v>9</v>
      </c>
      <c r="X38" s="237">
        <v>0</v>
      </c>
      <c r="Y38" s="237">
        <v>0</v>
      </c>
      <c r="Z38" s="237">
        <v>0</v>
      </c>
      <c r="AA38" s="237">
        <v>0</v>
      </c>
      <c r="AB38" s="237">
        <v>13</v>
      </c>
      <c r="AC38" s="237">
        <v>27.1</v>
      </c>
      <c r="AD38" s="169">
        <v>28.4</v>
      </c>
      <c r="AG38" s="167">
        <v>29</v>
      </c>
      <c r="AH38" s="236">
        <v>24.6</v>
      </c>
      <c r="AI38" s="236"/>
      <c r="AJ38" s="236">
        <v>40.700000000000003</v>
      </c>
      <c r="AK38" s="236">
        <v>71.5</v>
      </c>
      <c r="AL38" s="236">
        <v>69</v>
      </c>
      <c r="AM38" s="236">
        <v>79.7</v>
      </c>
      <c r="AN38" s="236">
        <v>81.5</v>
      </c>
      <c r="AO38" s="236">
        <v>80.7</v>
      </c>
      <c r="AP38" s="236">
        <v>70.3</v>
      </c>
      <c r="AQ38" s="236">
        <v>55.3</v>
      </c>
      <c r="AR38" s="236">
        <v>43.3</v>
      </c>
      <c r="AS38" s="168">
        <v>47.7</v>
      </c>
    </row>
    <row r="39" spans="2:45" x14ac:dyDescent="0.25">
      <c r="B39" s="238"/>
      <c r="C39" s="167">
        <v>30</v>
      </c>
      <c r="D39" s="236">
        <v>28.5</v>
      </c>
      <c r="E39" s="239"/>
      <c r="F39" s="236">
        <v>7.8</v>
      </c>
      <c r="G39" s="236">
        <v>0</v>
      </c>
      <c r="H39" s="236">
        <v>1.3</v>
      </c>
      <c r="I39" s="236">
        <v>0</v>
      </c>
      <c r="J39" s="236">
        <v>0</v>
      </c>
      <c r="K39" s="236">
        <v>0</v>
      </c>
      <c r="L39" s="236">
        <v>0</v>
      </c>
      <c r="M39" s="236">
        <v>24.5</v>
      </c>
      <c r="N39" s="236">
        <v>12.6</v>
      </c>
      <c r="O39" s="168">
        <v>27.1</v>
      </c>
      <c r="R39" s="167">
        <v>30</v>
      </c>
      <c r="S39" s="237">
        <v>28.5</v>
      </c>
      <c r="T39" s="240"/>
      <c r="U39" s="237">
        <v>7.8</v>
      </c>
      <c r="V39" s="237">
        <v>0</v>
      </c>
      <c r="W39" s="237">
        <v>1.3</v>
      </c>
      <c r="X39" s="237">
        <v>0</v>
      </c>
      <c r="Y39" s="237">
        <v>0</v>
      </c>
      <c r="Z39" s="237">
        <v>0</v>
      </c>
      <c r="AA39" s="237">
        <v>0</v>
      </c>
      <c r="AB39" s="237">
        <v>24.5</v>
      </c>
      <c r="AC39" s="237">
        <v>12.6</v>
      </c>
      <c r="AD39" s="169">
        <v>27.1</v>
      </c>
      <c r="AG39" s="167">
        <v>30</v>
      </c>
      <c r="AH39" s="236">
        <v>36.5</v>
      </c>
      <c r="AI39" s="239"/>
      <c r="AJ39" s="236">
        <v>41.5</v>
      </c>
      <c r="AK39" s="236">
        <v>65.099999999999994</v>
      </c>
      <c r="AL39" s="236">
        <v>56</v>
      </c>
      <c r="AM39" s="236">
        <v>82.1</v>
      </c>
      <c r="AN39" s="236">
        <v>85.4</v>
      </c>
      <c r="AO39" s="236">
        <v>83.7</v>
      </c>
      <c r="AP39" s="236">
        <v>72.599999999999994</v>
      </c>
      <c r="AQ39" s="236">
        <v>52</v>
      </c>
      <c r="AR39" s="236">
        <v>37.9</v>
      </c>
      <c r="AS39" s="168">
        <v>36.6</v>
      </c>
    </row>
    <row r="40" spans="2:45" x14ac:dyDescent="0.25">
      <c r="B40" s="238"/>
      <c r="C40" s="167">
        <v>31</v>
      </c>
      <c r="D40" s="236">
        <v>21.9</v>
      </c>
      <c r="E40" s="239"/>
      <c r="F40" s="236">
        <v>22.6</v>
      </c>
      <c r="G40" s="239"/>
      <c r="H40" s="236">
        <v>0</v>
      </c>
      <c r="I40" s="239"/>
      <c r="J40" s="236">
        <v>0</v>
      </c>
      <c r="K40" s="236">
        <v>0</v>
      </c>
      <c r="L40" s="239"/>
      <c r="M40" s="236">
        <v>19.3</v>
      </c>
      <c r="N40" s="239"/>
      <c r="O40" s="168">
        <v>20.3</v>
      </c>
      <c r="R40" s="167">
        <v>31</v>
      </c>
      <c r="S40" s="237">
        <v>21.9</v>
      </c>
      <c r="T40" s="240"/>
      <c r="U40" s="237">
        <v>22.6</v>
      </c>
      <c r="V40" s="240"/>
      <c r="W40" s="237">
        <v>0</v>
      </c>
      <c r="X40" s="240"/>
      <c r="Y40" s="237">
        <v>0</v>
      </c>
      <c r="Z40" s="237">
        <v>0</v>
      </c>
      <c r="AA40" s="240"/>
      <c r="AB40" s="237">
        <v>19.3</v>
      </c>
      <c r="AC40" s="240"/>
      <c r="AD40" s="169">
        <v>20.3</v>
      </c>
      <c r="AG40" s="167">
        <v>31</v>
      </c>
      <c r="AH40" s="236">
        <v>43.1</v>
      </c>
      <c r="AI40" s="239"/>
      <c r="AJ40" s="236">
        <v>57.2</v>
      </c>
      <c r="AK40" s="239"/>
      <c r="AL40" s="236">
        <v>63.7</v>
      </c>
      <c r="AM40" s="239"/>
      <c r="AN40" s="236">
        <v>84</v>
      </c>
      <c r="AO40" s="236">
        <v>78.5</v>
      </c>
      <c r="AP40" s="239"/>
      <c r="AQ40" s="236">
        <v>40.5</v>
      </c>
      <c r="AR40" s="239"/>
      <c r="AS40" s="168">
        <v>37.9</v>
      </c>
    </row>
    <row r="41" spans="2:45" ht="15.75" thickBot="1" x14ac:dyDescent="0.3">
      <c r="B41" s="238"/>
      <c r="C41" s="167"/>
      <c r="D41" s="239"/>
      <c r="E41" s="239"/>
      <c r="F41" s="239"/>
      <c r="G41" s="239"/>
      <c r="H41" s="239"/>
      <c r="I41" s="239"/>
      <c r="J41" s="239"/>
      <c r="K41" s="239"/>
      <c r="L41" s="239"/>
      <c r="M41" s="239"/>
      <c r="N41" s="239"/>
      <c r="O41" s="170"/>
      <c r="R41" s="167"/>
      <c r="S41" s="240"/>
      <c r="T41" s="240"/>
      <c r="U41" s="240"/>
      <c r="V41" s="240"/>
      <c r="W41" s="240"/>
      <c r="X41" s="240"/>
      <c r="Y41" s="240"/>
      <c r="Z41" s="240"/>
      <c r="AA41" s="240"/>
      <c r="AB41" s="240"/>
      <c r="AC41" s="240"/>
      <c r="AD41" s="171"/>
      <c r="AG41" s="167"/>
      <c r="AH41" s="239"/>
      <c r="AI41" s="239"/>
      <c r="AJ41" s="239"/>
      <c r="AK41" s="239"/>
      <c r="AL41" s="239"/>
      <c r="AM41" s="239"/>
      <c r="AN41" s="239"/>
      <c r="AO41" s="239"/>
      <c r="AP41" s="239"/>
      <c r="AQ41" s="239"/>
      <c r="AR41" s="239"/>
      <c r="AS41" s="170"/>
    </row>
    <row r="42" spans="2:45" ht="15.75" thickBot="1" x14ac:dyDescent="0.3">
      <c r="B42" s="238"/>
      <c r="C42" s="167" t="s">
        <v>294</v>
      </c>
      <c r="D42" s="236">
        <v>55.9</v>
      </c>
      <c r="E42" s="236">
        <v>53</v>
      </c>
      <c r="F42" s="236">
        <v>41.4</v>
      </c>
      <c r="G42" s="236">
        <v>26.6</v>
      </c>
      <c r="H42" s="236">
        <v>14.2</v>
      </c>
      <c r="I42" s="236">
        <v>3.5</v>
      </c>
      <c r="J42" s="236">
        <v>0.1</v>
      </c>
      <c r="K42" s="236">
        <v>0.9</v>
      </c>
      <c r="L42" s="236">
        <v>12.6</v>
      </c>
      <c r="M42" s="236">
        <v>24.5</v>
      </c>
      <c r="N42" s="236">
        <v>37.9</v>
      </c>
      <c r="O42" s="172">
        <v>54.3</v>
      </c>
      <c r="R42" s="167" t="s">
        <v>294</v>
      </c>
      <c r="S42" s="237">
        <v>55.9</v>
      </c>
      <c r="T42" s="237">
        <v>53</v>
      </c>
      <c r="U42" s="237">
        <v>41.4</v>
      </c>
      <c r="V42" s="237">
        <v>26.6</v>
      </c>
      <c r="W42" s="237">
        <v>14.2</v>
      </c>
      <c r="X42" s="237">
        <v>3.5</v>
      </c>
      <c r="Y42" s="173">
        <v>0.1</v>
      </c>
      <c r="Z42" s="237">
        <v>0.9</v>
      </c>
      <c r="AA42" s="237">
        <v>12.6</v>
      </c>
      <c r="AB42" s="237">
        <v>24.5</v>
      </c>
      <c r="AC42" s="237">
        <v>37.9</v>
      </c>
      <c r="AD42" s="169">
        <v>54.3</v>
      </c>
      <c r="AG42" s="167" t="s">
        <v>294</v>
      </c>
      <c r="AH42" s="236">
        <v>59.5</v>
      </c>
      <c r="AI42" s="236">
        <v>58.9</v>
      </c>
      <c r="AJ42" s="236">
        <v>68.900000000000006</v>
      </c>
      <c r="AK42" s="236">
        <v>74.099999999999994</v>
      </c>
      <c r="AL42" s="236">
        <v>80.8</v>
      </c>
      <c r="AM42" s="236">
        <v>85.6</v>
      </c>
      <c r="AN42" s="236">
        <v>87.3</v>
      </c>
      <c r="AO42" s="236">
        <v>86.9</v>
      </c>
      <c r="AP42" s="236">
        <v>81.7</v>
      </c>
      <c r="AQ42" s="236">
        <v>75.900000000000006</v>
      </c>
      <c r="AR42" s="236">
        <v>66.3</v>
      </c>
      <c r="AS42" s="172">
        <v>59.9</v>
      </c>
    </row>
    <row r="43" spans="2:45" x14ac:dyDescent="0.25">
      <c r="B43" s="238"/>
      <c r="C43" s="167" t="s">
        <v>295</v>
      </c>
      <c r="D43" s="236">
        <v>5.5</v>
      </c>
      <c r="E43" s="236">
        <v>6.2</v>
      </c>
      <c r="F43" s="236">
        <v>0</v>
      </c>
      <c r="G43" s="236">
        <v>0</v>
      </c>
      <c r="H43" s="236">
        <v>0</v>
      </c>
      <c r="I43" s="236">
        <v>0</v>
      </c>
      <c r="J43" s="236">
        <v>0</v>
      </c>
      <c r="K43" s="236">
        <v>0</v>
      </c>
      <c r="L43" s="236">
        <v>0</v>
      </c>
      <c r="M43" s="236">
        <v>0</v>
      </c>
      <c r="N43" s="236">
        <v>0.1</v>
      </c>
      <c r="O43" s="168">
        <v>5.2</v>
      </c>
      <c r="R43" s="167" t="s">
        <v>295</v>
      </c>
      <c r="S43" s="237">
        <v>5.5</v>
      </c>
      <c r="T43" s="237">
        <v>6.2</v>
      </c>
      <c r="U43" s="237">
        <v>0</v>
      </c>
      <c r="V43" s="237">
        <v>0</v>
      </c>
      <c r="W43" s="237">
        <v>0</v>
      </c>
      <c r="X43" s="237">
        <v>0</v>
      </c>
      <c r="Y43" s="237">
        <v>0</v>
      </c>
      <c r="Z43" s="237">
        <v>0</v>
      </c>
      <c r="AA43" s="237">
        <v>0</v>
      </c>
      <c r="AB43" s="237">
        <v>0</v>
      </c>
      <c r="AC43" s="237">
        <v>0.1</v>
      </c>
      <c r="AD43" s="169">
        <v>5.2</v>
      </c>
      <c r="AG43" s="167" t="s">
        <v>295</v>
      </c>
      <c r="AH43" s="236">
        <v>9.1</v>
      </c>
      <c r="AI43" s="236">
        <v>12</v>
      </c>
      <c r="AJ43" s="236">
        <v>23.6</v>
      </c>
      <c r="AK43" s="236">
        <v>38.4</v>
      </c>
      <c r="AL43" s="236">
        <v>50.8</v>
      </c>
      <c r="AM43" s="236">
        <v>61.5</v>
      </c>
      <c r="AN43" s="236">
        <v>67.3</v>
      </c>
      <c r="AO43" s="236">
        <v>64.5</v>
      </c>
      <c r="AP43" s="236">
        <v>52.4</v>
      </c>
      <c r="AQ43" s="236">
        <v>40.5</v>
      </c>
      <c r="AR43" s="236">
        <v>27.1</v>
      </c>
      <c r="AS43" s="168">
        <v>10.7</v>
      </c>
    </row>
    <row r="44" spans="2:45" x14ac:dyDescent="0.25">
      <c r="B44" s="238"/>
      <c r="C44" s="167" t="s">
        <v>215</v>
      </c>
      <c r="D44" s="236">
        <v>956.5</v>
      </c>
      <c r="E44" s="236">
        <v>764.3</v>
      </c>
      <c r="F44" s="236">
        <v>554.1</v>
      </c>
      <c r="G44" s="236">
        <v>254</v>
      </c>
      <c r="H44" s="236">
        <v>68.8</v>
      </c>
      <c r="I44" s="236">
        <v>3.6</v>
      </c>
      <c r="J44" s="236">
        <v>0.1</v>
      </c>
      <c r="K44" s="236">
        <v>0.9</v>
      </c>
      <c r="L44" s="236">
        <v>42.5</v>
      </c>
      <c r="M44" s="236">
        <v>256.8</v>
      </c>
      <c r="N44" s="236">
        <v>547.79999999999995</v>
      </c>
      <c r="O44" s="168">
        <v>868.6</v>
      </c>
      <c r="R44" s="167" t="s">
        <v>215</v>
      </c>
      <c r="S44" s="237">
        <v>956.5</v>
      </c>
      <c r="T44" s="237">
        <v>764.3</v>
      </c>
      <c r="U44" s="237">
        <v>554.1</v>
      </c>
      <c r="V44" s="237">
        <v>254</v>
      </c>
      <c r="W44" s="237">
        <v>68.8</v>
      </c>
      <c r="X44" s="237">
        <v>3.6</v>
      </c>
      <c r="Y44" s="237">
        <v>0.1</v>
      </c>
      <c r="Z44" s="237">
        <v>0.9</v>
      </c>
      <c r="AA44" s="237">
        <v>42.5</v>
      </c>
      <c r="AB44" s="237">
        <v>256.8</v>
      </c>
      <c r="AC44" s="237">
        <v>547.79999999999995</v>
      </c>
      <c r="AD44" s="169">
        <v>868.6</v>
      </c>
      <c r="AG44" s="167" t="s">
        <v>215</v>
      </c>
      <c r="AH44" s="236">
        <v>34.1</v>
      </c>
      <c r="AI44" s="236" t="e">
        <v>#VALUE!</v>
      </c>
      <c r="AJ44" s="236">
        <v>47.8</v>
      </c>
      <c r="AK44" s="236">
        <v>56.6</v>
      </c>
      <c r="AL44" s="236">
        <v>67</v>
      </c>
      <c r="AM44" s="236">
        <v>75.2</v>
      </c>
      <c r="AN44" s="236">
        <v>78.599999999999994</v>
      </c>
      <c r="AO44" s="236">
        <v>77.3</v>
      </c>
      <c r="AP44" s="236">
        <v>69.099999999999994</v>
      </c>
      <c r="AQ44" s="236">
        <v>58.6</v>
      </c>
      <c r="AR44" s="236">
        <v>46.6</v>
      </c>
      <c r="AS44" s="168">
        <v>37.200000000000003</v>
      </c>
    </row>
    <row r="45" spans="2:45" ht="15.75" thickBot="1" x14ac:dyDescent="0.3">
      <c r="B45" s="238"/>
      <c r="C45" s="174" t="s">
        <v>296</v>
      </c>
      <c r="D45" s="175"/>
      <c r="E45" s="175"/>
      <c r="F45" s="175"/>
      <c r="G45" s="175"/>
      <c r="H45" s="175"/>
      <c r="I45" s="175"/>
      <c r="J45" s="175"/>
      <c r="K45" s="175"/>
      <c r="L45" s="175"/>
      <c r="M45" s="175"/>
      <c r="N45" s="175"/>
      <c r="O45" s="176">
        <v>4318</v>
      </c>
      <c r="R45" s="174" t="s">
        <v>296</v>
      </c>
      <c r="S45" s="177"/>
      <c r="T45" s="177"/>
      <c r="U45" s="177"/>
      <c r="V45" s="177"/>
      <c r="W45" s="177"/>
      <c r="X45" s="177"/>
      <c r="Y45" s="177"/>
      <c r="Z45" s="177"/>
      <c r="AA45" s="177"/>
      <c r="AB45" s="177"/>
      <c r="AC45" s="177"/>
      <c r="AD45" s="178">
        <v>4318</v>
      </c>
      <c r="AG45" s="174" t="s">
        <v>296</v>
      </c>
      <c r="AH45" s="175"/>
      <c r="AI45" s="175"/>
      <c r="AJ45" s="175"/>
      <c r="AK45" s="175"/>
      <c r="AL45" s="175"/>
      <c r="AM45" s="175"/>
      <c r="AN45" s="175"/>
      <c r="AO45" s="175"/>
      <c r="AP45" s="175"/>
      <c r="AQ45" s="175"/>
      <c r="AR45" s="175"/>
      <c r="AS45" s="176" t="e">
        <v>#VALUE!</v>
      </c>
    </row>
    <row r="48" spans="2:45" x14ac:dyDescent="0.25">
      <c r="M48" s="179"/>
      <c r="N48" s="180"/>
    </row>
  </sheetData>
  <mergeCells count="12">
    <mergeCell ref="D6:O6"/>
    <mergeCell ref="S6:AD6"/>
    <mergeCell ref="AH6:AS6"/>
    <mergeCell ref="D7:O7"/>
    <mergeCell ref="S7:AD7"/>
    <mergeCell ref="AH7:AS7"/>
    <mergeCell ref="D4:O4"/>
    <mergeCell ref="S4:AD4"/>
    <mergeCell ref="AH4:AS4"/>
    <mergeCell ref="D5:O5"/>
    <mergeCell ref="S5:AD5"/>
    <mergeCell ref="AH5:AS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F22"/>
  <sheetViews>
    <sheetView topLeftCell="A4" workbookViewId="0">
      <selection activeCell="B15" sqref="B15"/>
    </sheetView>
  </sheetViews>
  <sheetFormatPr defaultRowHeight="15" x14ac:dyDescent="0.25"/>
  <cols>
    <col min="1" max="1" width="16.85546875" customWidth="1"/>
    <col min="2" max="2" width="13.42578125" customWidth="1"/>
    <col min="3" max="4" width="15.42578125" customWidth="1"/>
    <col min="5" max="5" width="11.42578125" customWidth="1"/>
    <col min="6" max="6" width="12.42578125" customWidth="1"/>
  </cols>
  <sheetData>
    <row r="1" spans="1:6" x14ac:dyDescent="0.25">
      <c r="A1" s="20" t="s">
        <v>192</v>
      </c>
    </row>
    <row r="2" spans="1:6" x14ac:dyDescent="0.25">
      <c r="A2" s="20" t="str">
        <f>YEAR(Input!B6)&amp;" Estimated Usage"</f>
        <v>2022 Estimated Usage</v>
      </c>
    </row>
    <row r="3" spans="1:6" x14ac:dyDescent="0.25">
      <c r="A3" t="s">
        <v>286</v>
      </c>
    </row>
    <row r="6" spans="1:6" ht="60" x14ac:dyDescent="0.25">
      <c r="A6" s="53" t="s">
        <v>165</v>
      </c>
      <c r="B6" s="54" t="s">
        <v>178</v>
      </c>
      <c r="C6" s="54" t="s">
        <v>179</v>
      </c>
      <c r="D6" s="54" t="s">
        <v>180</v>
      </c>
      <c r="E6" s="153" t="s">
        <v>181</v>
      </c>
      <c r="F6" s="153" t="s">
        <v>182</v>
      </c>
    </row>
    <row r="7" spans="1:6" x14ac:dyDescent="0.25">
      <c r="A7" t="s">
        <v>170</v>
      </c>
      <c r="B7" s="57">
        <v>16133.5</v>
      </c>
      <c r="C7" s="66">
        <v>155.97304834753703</v>
      </c>
      <c r="D7" s="57">
        <f>ROUND(B7*C7,0)</f>
        <v>2516391</v>
      </c>
      <c r="E7" s="146">
        <v>0.27689999999999998</v>
      </c>
      <c r="F7" s="154">
        <v>696551.17734611942</v>
      </c>
    </row>
    <row r="8" spans="1:6" x14ac:dyDescent="0.25">
      <c r="A8" t="s">
        <v>171</v>
      </c>
      <c r="B8" s="57">
        <v>16122.5</v>
      </c>
      <c r="C8" s="67">
        <v>132.44858938434794</v>
      </c>
      <c r="D8" s="57">
        <f t="shared" ref="D8:D18" si="0">ROUND(B8*C8,0)</f>
        <v>2135402</v>
      </c>
      <c r="E8" s="146">
        <v>0.27689999999999998</v>
      </c>
      <c r="F8" s="154">
        <v>591017.85706447554</v>
      </c>
    </row>
    <row r="9" spans="1:6" x14ac:dyDescent="0.25">
      <c r="A9" t="s">
        <v>172</v>
      </c>
      <c r="B9" s="57">
        <v>16111.5</v>
      </c>
      <c r="C9" s="67">
        <v>99.776060000924161</v>
      </c>
      <c r="D9" s="57">
        <f t="shared" si="0"/>
        <v>1607542</v>
      </c>
      <c r="E9" s="146">
        <v>0.27689999999999998</v>
      </c>
      <c r="F9" s="154">
        <v>444865.91131154849</v>
      </c>
    </row>
    <row r="10" spans="1:6" x14ac:dyDescent="0.25">
      <c r="A10" t="s">
        <v>173</v>
      </c>
      <c r="B10" s="57">
        <v>16009.5</v>
      </c>
      <c r="C10" s="67">
        <v>69.806960684754756</v>
      </c>
      <c r="D10" s="57">
        <f t="shared" si="0"/>
        <v>1117575</v>
      </c>
      <c r="E10" s="146">
        <v>0.27689999999999998</v>
      </c>
      <c r="F10" s="154">
        <v>308750.86083756998</v>
      </c>
    </row>
    <row r="11" spans="1:6" x14ac:dyDescent="0.25">
      <c r="A11" t="s">
        <v>3</v>
      </c>
      <c r="B11" s="57">
        <v>15839</v>
      </c>
      <c r="C11" s="67">
        <v>32.355106661544902</v>
      </c>
      <c r="D11" s="57">
        <f t="shared" si="0"/>
        <v>512473</v>
      </c>
      <c r="E11" s="146">
        <v>0.27689999999999998</v>
      </c>
      <c r="F11" s="154">
        <v>141634.87090770341</v>
      </c>
    </row>
    <row r="12" spans="1:6" x14ac:dyDescent="0.25">
      <c r="A12" t="s">
        <v>174</v>
      </c>
      <c r="B12" s="57">
        <v>15421</v>
      </c>
      <c r="C12" s="67">
        <v>12.085795560709176</v>
      </c>
      <c r="D12" s="57">
        <f t="shared" si="0"/>
        <v>186375</v>
      </c>
      <c r="E12" s="146">
        <v>0.27689999999999998</v>
      </c>
      <c r="F12" s="154">
        <v>51690.916190084681</v>
      </c>
    </row>
    <row r="13" spans="1:6" x14ac:dyDescent="0.25">
      <c r="A13" t="s">
        <v>175</v>
      </c>
      <c r="B13" s="57">
        <v>15196</v>
      </c>
      <c r="C13" s="67">
        <v>10.085103223055476</v>
      </c>
      <c r="D13" s="57">
        <f t="shared" si="0"/>
        <v>153253</v>
      </c>
      <c r="E13" s="146">
        <v>0.27689999999999998</v>
      </c>
      <c r="F13" s="154">
        <v>42469.329774113437</v>
      </c>
    </row>
    <row r="14" spans="1:6" x14ac:dyDescent="0.25">
      <c r="A14" t="s">
        <v>176</v>
      </c>
      <c r="B14" s="57">
        <v>15151</v>
      </c>
      <c r="C14" s="67">
        <v>9.1592184597761364</v>
      </c>
      <c r="D14" s="57">
        <f t="shared" si="0"/>
        <v>138771</v>
      </c>
      <c r="E14" s="146">
        <v>0.27689999999999998</v>
      </c>
      <c r="F14" s="154">
        <v>38626.137018727939</v>
      </c>
    </row>
    <row r="15" spans="1:6" x14ac:dyDescent="0.25">
      <c r="A15" t="s">
        <v>166</v>
      </c>
      <c r="B15" s="57">
        <v>15132</v>
      </c>
      <c r="C15" s="67">
        <v>12.953252738456634</v>
      </c>
      <c r="D15" s="57">
        <f t="shared" si="0"/>
        <v>196009</v>
      </c>
      <c r="E15" s="146">
        <v>0.27689999999999998</v>
      </c>
      <c r="F15" s="154">
        <v>54414.670471020268</v>
      </c>
    </row>
    <row r="16" spans="1:6" x14ac:dyDescent="0.25">
      <c r="A16" t="s">
        <v>167</v>
      </c>
      <c r="B16" s="57">
        <v>15171.5</v>
      </c>
      <c r="C16" s="67">
        <v>19.887491766605791</v>
      </c>
      <c r="D16" s="57">
        <f t="shared" si="0"/>
        <v>301723</v>
      </c>
      <c r="E16" s="146">
        <v>0.27689999999999998</v>
      </c>
      <c r="F16" s="154">
        <v>83847.244354856273</v>
      </c>
    </row>
    <row r="17" spans="1:6" x14ac:dyDescent="0.25">
      <c r="A17" t="s">
        <v>168</v>
      </c>
      <c r="B17" s="57">
        <v>15566.5</v>
      </c>
      <c r="C17" s="67">
        <v>58.170040765973852</v>
      </c>
      <c r="D17" s="57">
        <f t="shared" si="0"/>
        <v>905504</v>
      </c>
      <c r="E17" s="146">
        <v>0.27689999999999998</v>
      </c>
      <c r="F17" s="154">
        <v>252062.8918244481</v>
      </c>
    </row>
    <row r="18" spans="1:6" x14ac:dyDescent="0.25">
      <c r="A18" t="s">
        <v>169</v>
      </c>
      <c r="B18" s="61">
        <v>15929</v>
      </c>
      <c r="C18" s="67">
        <v>82.475388188949665</v>
      </c>
      <c r="D18" s="57">
        <f t="shared" si="0"/>
        <v>1313750</v>
      </c>
      <c r="E18" s="146">
        <v>0.27689999999999998</v>
      </c>
      <c r="F18" s="155">
        <v>364690.99934764748</v>
      </c>
    </row>
    <row r="19" spans="1:6" x14ac:dyDescent="0.25">
      <c r="A19" t="s">
        <v>183</v>
      </c>
      <c r="B19">
        <v>188026</v>
      </c>
      <c r="D19" s="160">
        <f>SUM(D7:D18)</f>
        <v>11084768</v>
      </c>
      <c r="E19" s="146"/>
      <c r="F19" s="146"/>
    </row>
    <row r="20" spans="1:6" ht="45" x14ac:dyDescent="0.25">
      <c r="A20" s="146" t="s">
        <v>184</v>
      </c>
      <c r="B20" s="146">
        <v>20</v>
      </c>
      <c r="C20" s="146"/>
      <c r="D20" s="146"/>
      <c r="E20" s="156" t="s">
        <v>185</v>
      </c>
      <c r="F20" s="157">
        <v>3070622.8664483149</v>
      </c>
    </row>
    <row r="21" spans="1:6" ht="45" x14ac:dyDescent="0.25">
      <c r="A21" s="156" t="s">
        <v>186</v>
      </c>
      <c r="B21" s="154">
        <v>3760520</v>
      </c>
      <c r="C21" s="146"/>
      <c r="D21" s="146"/>
      <c r="E21" s="158" t="s">
        <v>186</v>
      </c>
      <c r="F21" s="159">
        <v>3760520</v>
      </c>
    </row>
    <row r="22" spans="1:6" ht="45" x14ac:dyDescent="0.25">
      <c r="A22" s="146"/>
      <c r="B22" s="146"/>
      <c r="C22" s="146"/>
      <c r="D22" s="146"/>
      <c r="E22" s="156" t="s">
        <v>187</v>
      </c>
      <c r="F22" s="157">
        <v>6831142.8664483149</v>
      </c>
    </row>
  </sheetData>
  <phoneticPr fontId="15" type="noConversion"/>
  <pageMargins left="0.7" right="0.7" top="0.75" bottom="0.75" header="0.3" footer="0.3"/>
  <pageSetup orientation="landscape"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F43"/>
  <sheetViews>
    <sheetView topLeftCell="A28" workbookViewId="0">
      <selection activeCell="B15" sqref="B15"/>
    </sheetView>
  </sheetViews>
  <sheetFormatPr defaultRowHeight="15" x14ac:dyDescent="0.25"/>
  <cols>
    <col min="1" max="1" width="16.85546875" customWidth="1"/>
    <col min="2" max="2" width="10.85546875" customWidth="1"/>
    <col min="3" max="4" width="15.42578125" customWidth="1"/>
    <col min="5" max="5" width="11.42578125" customWidth="1"/>
    <col min="6" max="6" width="12.42578125" customWidth="1"/>
  </cols>
  <sheetData>
    <row r="1" spans="1:6" x14ac:dyDescent="0.25">
      <c r="A1" s="20" t="s">
        <v>217</v>
      </c>
    </row>
    <row r="2" spans="1:6" x14ac:dyDescent="0.25">
      <c r="A2" s="20" t="str">
        <f>YEAR(Input!B6)&amp;" Estimated Usage"</f>
        <v>2022 Estimated Usage</v>
      </c>
    </row>
    <row r="3" spans="1:6" x14ac:dyDescent="0.25">
      <c r="A3" t="s">
        <v>286</v>
      </c>
    </row>
    <row r="5" spans="1:6" x14ac:dyDescent="0.25">
      <c r="A5" s="20" t="s">
        <v>177</v>
      </c>
    </row>
    <row r="6" spans="1:6" ht="60" x14ac:dyDescent="0.25">
      <c r="A6" s="53" t="s">
        <v>165</v>
      </c>
      <c r="B6" s="54" t="s">
        <v>178</v>
      </c>
      <c r="C6" s="54" t="s">
        <v>179</v>
      </c>
      <c r="D6" s="55" t="s">
        <v>180</v>
      </c>
      <c r="E6" s="153" t="s">
        <v>181</v>
      </c>
      <c r="F6" s="153" t="s">
        <v>182</v>
      </c>
    </row>
    <row r="7" spans="1:6" x14ac:dyDescent="0.25">
      <c r="A7" t="s">
        <v>170</v>
      </c>
      <c r="B7" s="57">
        <v>2437</v>
      </c>
      <c r="C7" s="56">
        <v>347.41656960264169</v>
      </c>
      <c r="D7" s="57">
        <f>ROUND(B7*C7,0)</f>
        <v>846654</v>
      </c>
      <c r="E7" s="146">
        <v>7.1870000000000003E-2</v>
      </c>
      <c r="F7" s="154">
        <v>53707.950872142341</v>
      </c>
    </row>
    <row r="8" spans="1:6" x14ac:dyDescent="0.25">
      <c r="A8" t="s">
        <v>171</v>
      </c>
      <c r="B8" s="57">
        <v>2440.5</v>
      </c>
      <c r="C8" s="59">
        <v>285.4439731286015</v>
      </c>
      <c r="D8" s="57">
        <f t="shared" ref="D8:D18" si="0">ROUND(B8*C8,0)</f>
        <v>696626</v>
      </c>
      <c r="E8" s="146">
        <v>7.1870000000000003E-2</v>
      </c>
      <c r="F8" s="154">
        <v>44250.549458259338</v>
      </c>
    </row>
    <row r="9" spans="1:6" x14ac:dyDescent="0.25">
      <c r="A9" t="s">
        <v>172</v>
      </c>
      <c r="B9" s="57">
        <v>2434</v>
      </c>
      <c r="C9" s="59">
        <v>210.29142733301734</v>
      </c>
      <c r="D9" s="57">
        <f t="shared" si="0"/>
        <v>511849</v>
      </c>
      <c r="E9" s="146">
        <v>7.1870000000000003E-2</v>
      </c>
      <c r="F9" s="154">
        <v>32448.995562564236</v>
      </c>
    </row>
    <row r="10" spans="1:6" x14ac:dyDescent="0.25">
      <c r="A10" t="s">
        <v>173</v>
      </c>
      <c r="B10" s="57">
        <v>2423.5</v>
      </c>
      <c r="C10" s="59">
        <v>142.80527946515238</v>
      </c>
      <c r="D10" s="57">
        <f t="shared" si="0"/>
        <v>346089</v>
      </c>
      <c r="E10" s="146">
        <v>7.1870000000000003E-2</v>
      </c>
      <c r="F10" s="154">
        <v>21768.704137975423</v>
      </c>
    </row>
    <row r="11" spans="1:6" x14ac:dyDescent="0.25">
      <c r="A11" t="s">
        <v>3</v>
      </c>
      <c r="B11" s="57">
        <v>2408.5</v>
      </c>
      <c r="C11" s="59">
        <v>62.86359981403367</v>
      </c>
      <c r="D11" s="57">
        <f t="shared" si="0"/>
        <v>151407</v>
      </c>
      <c r="E11" s="146">
        <v>7.1870000000000003E-2</v>
      </c>
      <c r="F11" s="154">
        <v>9496.8505429699289</v>
      </c>
    </row>
    <row r="12" spans="1:6" x14ac:dyDescent="0.25">
      <c r="A12" t="s">
        <v>174</v>
      </c>
      <c r="B12" s="57">
        <v>2382.5</v>
      </c>
      <c r="C12" s="59">
        <v>30.084836641693119</v>
      </c>
      <c r="D12" s="57">
        <f t="shared" si="0"/>
        <v>71677</v>
      </c>
      <c r="E12" s="146">
        <v>7.1870000000000003E-2</v>
      </c>
      <c r="F12" s="154">
        <v>4516.8299705169948</v>
      </c>
    </row>
    <row r="13" spans="1:6" x14ac:dyDescent="0.25">
      <c r="A13" t="s">
        <v>175</v>
      </c>
      <c r="B13" s="57">
        <v>2354.5</v>
      </c>
      <c r="C13" s="59">
        <v>28.363711901774998</v>
      </c>
      <c r="D13" s="57">
        <f t="shared" si="0"/>
        <v>66782</v>
      </c>
      <c r="E13" s="146">
        <v>7.1870000000000003E-2</v>
      </c>
      <c r="F13" s="154">
        <v>4229.8874468396807</v>
      </c>
    </row>
    <row r="14" spans="1:6" x14ac:dyDescent="0.25">
      <c r="A14" t="s">
        <v>176</v>
      </c>
      <c r="B14" s="57">
        <v>2356.5</v>
      </c>
      <c r="C14" s="59">
        <v>26.53984322079344</v>
      </c>
      <c r="D14" s="57">
        <f t="shared" si="0"/>
        <v>62541</v>
      </c>
      <c r="E14" s="146">
        <v>7.1870000000000003E-2</v>
      </c>
      <c r="F14" s="154">
        <v>3952.1711988808956</v>
      </c>
    </row>
    <row r="15" spans="1:6" x14ac:dyDescent="0.25">
      <c r="A15" t="s">
        <v>166</v>
      </c>
      <c r="B15" s="57">
        <v>2355</v>
      </c>
      <c r="C15" s="59">
        <v>35.918243885474915</v>
      </c>
      <c r="D15" s="57">
        <f t="shared" si="0"/>
        <v>84587</v>
      </c>
      <c r="E15" s="146">
        <v>7.1870000000000003E-2</v>
      </c>
      <c r="F15" s="154">
        <v>5328.1008041333062</v>
      </c>
    </row>
    <row r="16" spans="1:6" x14ac:dyDescent="0.25">
      <c r="A16" t="s">
        <v>167</v>
      </c>
      <c r="B16" s="57">
        <v>2349</v>
      </c>
      <c r="C16" s="59">
        <v>49.80635960618153</v>
      </c>
      <c r="D16" s="57">
        <f t="shared" si="0"/>
        <v>116995</v>
      </c>
      <c r="E16" s="146">
        <v>7.1870000000000003E-2</v>
      </c>
      <c r="F16" s="154">
        <v>7391.8390290107909</v>
      </c>
    </row>
    <row r="17" spans="1:6" x14ac:dyDescent="0.25">
      <c r="A17" t="s">
        <v>168</v>
      </c>
      <c r="B17" s="57">
        <v>2403.5</v>
      </c>
      <c r="C17" s="59">
        <v>118.60648404295326</v>
      </c>
      <c r="D17" s="57">
        <f t="shared" si="0"/>
        <v>285071</v>
      </c>
      <c r="E17" s="146">
        <v>7.1870000000000003E-2</v>
      </c>
      <c r="F17" s="154">
        <v>17960.590553207974</v>
      </c>
    </row>
    <row r="18" spans="1:6" x14ac:dyDescent="0.25">
      <c r="A18" t="s">
        <v>169</v>
      </c>
      <c r="B18" s="61">
        <v>2445.5</v>
      </c>
      <c r="C18" s="59">
        <v>177.77838006237684</v>
      </c>
      <c r="D18" s="57">
        <f t="shared" si="0"/>
        <v>434757</v>
      </c>
      <c r="E18" s="161">
        <v>7.1870000000000003E-2</v>
      </c>
      <c r="F18" s="155">
        <v>27317.080990327504</v>
      </c>
    </row>
    <row r="19" spans="1:6" x14ac:dyDescent="0.25">
      <c r="A19" t="s">
        <v>183</v>
      </c>
      <c r="B19">
        <v>25288</v>
      </c>
      <c r="D19" s="160">
        <f>SUM(D7:D18)</f>
        <v>3675035</v>
      </c>
      <c r="E19" s="146"/>
      <c r="F19" s="146"/>
    </row>
    <row r="20" spans="1:6" ht="45" x14ac:dyDescent="0.25">
      <c r="A20" s="146" t="s">
        <v>184</v>
      </c>
      <c r="B20" s="146">
        <v>28.26</v>
      </c>
      <c r="C20" s="146"/>
      <c r="D20" s="146"/>
      <c r="E20" s="156" t="s">
        <v>185</v>
      </c>
      <c r="F20" s="157">
        <v>232369.5505668284</v>
      </c>
    </row>
    <row r="21" spans="1:6" ht="45" x14ac:dyDescent="0.25">
      <c r="A21" s="156" t="s">
        <v>186</v>
      </c>
      <c r="B21" s="154">
        <v>714638.88</v>
      </c>
      <c r="C21" s="146"/>
      <c r="D21" s="146"/>
      <c r="E21" s="158" t="s">
        <v>186</v>
      </c>
      <c r="F21" s="159">
        <v>714638.88</v>
      </c>
    </row>
    <row r="22" spans="1:6" ht="45" x14ac:dyDescent="0.25">
      <c r="A22" s="146"/>
      <c r="B22" s="146"/>
      <c r="C22" s="146"/>
      <c r="D22" s="146"/>
      <c r="E22" s="156" t="s">
        <v>187</v>
      </c>
      <c r="F22" s="157">
        <v>947008.43056682847</v>
      </c>
    </row>
    <row r="26" spans="1:6" x14ac:dyDescent="0.25">
      <c r="A26" s="20" t="s">
        <v>188</v>
      </c>
    </row>
    <row r="27" spans="1:6" ht="60" x14ac:dyDescent="0.25">
      <c r="A27" s="53" t="s">
        <v>165</v>
      </c>
      <c r="B27" s="54" t="s">
        <v>178</v>
      </c>
      <c r="C27" s="54" t="s">
        <v>179</v>
      </c>
      <c r="D27" s="54" t="s">
        <v>180</v>
      </c>
      <c r="E27" s="54" t="s">
        <v>181</v>
      </c>
      <c r="F27" s="54" t="s">
        <v>182</v>
      </c>
    </row>
    <row r="28" spans="1:6" x14ac:dyDescent="0.25">
      <c r="A28" t="s">
        <v>170</v>
      </c>
      <c r="B28">
        <v>11</v>
      </c>
      <c r="C28" s="56">
        <v>347.41656960264169</v>
      </c>
      <c r="D28">
        <v>3821.5822656290584</v>
      </c>
      <c r="E28">
        <v>7.1870000000000003E-2</v>
      </c>
      <c r="F28" s="58">
        <v>274.65711743076042</v>
      </c>
    </row>
    <row r="29" spans="1:6" x14ac:dyDescent="0.25">
      <c r="A29" t="s">
        <v>171</v>
      </c>
      <c r="B29">
        <v>11</v>
      </c>
      <c r="C29" s="59">
        <v>285.4439731286015</v>
      </c>
      <c r="D29">
        <v>3139.8837044146167</v>
      </c>
      <c r="E29">
        <v>7.1870000000000003E-2</v>
      </c>
      <c r="F29" s="58">
        <v>225.66344183627851</v>
      </c>
    </row>
    <row r="30" spans="1:6" x14ac:dyDescent="0.25">
      <c r="A30" t="s">
        <v>172</v>
      </c>
      <c r="B30">
        <v>11</v>
      </c>
      <c r="C30" s="59">
        <v>210.29142733301734</v>
      </c>
      <c r="D30">
        <v>2313.2057006631908</v>
      </c>
      <c r="E30">
        <v>7.1870000000000003E-2</v>
      </c>
      <c r="F30" s="58">
        <v>166.25009370666353</v>
      </c>
    </row>
    <row r="31" spans="1:6" x14ac:dyDescent="0.25">
      <c r="A31" t="s">
        <v>173</v>
      </c>
      <c r="B31">
        <v>11</v>
      </c>
      <c r="C31" s="59">
        <v>142.80527946515238</v>
      </c>
      <c r="D31">
        <v>1570.8580741166761</v>
      </c>
      <c r="E31">
        <v>7.1870000000000003E-2</v>
      </c>
      <c r="F31" s="58">
        <v>112.89756978676552</v>
      </c>
    </row>
    <row r="32" spans="1:6" x14ac:dyDescent="0.25">
      <c r="A32" t="s">
        <v>3</v>
      </c>
      <c r="B32">
        <v>11</v>
      </c>
      <c r="C32" s="59">
        <v>62.86359981403367</v>
      </c>
      <c r="D32">
        <v>691.49959795437042</v>
      </c>
      <c r="E32">
        <v>7.1870000000000003E-2</v>
      </c>
      <c r="F32" s="58">
        <v>49.698076104980601</v>
      </c>
    </row>
    <row r="33" spans="1:6" x14ac:dyDescent="0.25">
      <c r="A33" t="s">
        <v>174</v>
      </c>
      <c r="B33">
        <v>11</v>
      </c>
      <c r="C33" s="59">
        <v>30.084836641693119</v>
      </c>
      <c r="D33">
        <v>330.93320305862431</v>
      </c>
      <c r="E33">
        <v>7.1870000000000003E-2</v>
      </c>
      <c r="F33" s="58">
        <v>23.784169303823329</v>
      </c>
    </row>
    <row r="34" spans="1:6" x14ac:dyDescent="0.25">
      <c r="A34" t="s">
        <v>175</v>
      </c>
      <c r="B34">
        <v>11</v>
      </c>
      <c r="C34" s="59">
        <v>28.363711901774998</v>
      </c>
      <c r="D34">
        <v>312.00083091952496</v>
      </c>
      <c r="E34">
        <v>7.1870000000000003E-2</v>
      </c>
      <c r="F34" s="58">
        <v>22.42349971818626</v>
      </c>
    </row>
    <row r="35" spans="1:6" x14ac:dyDescent="0.25">
      <c r="A35" t="s">
        <v>176</v>
      </c>
      <c r="B35">
        <v>11</v>
      </c>
      <c r="C35" s="59">
        <v>26.53984322079344</v>
      </c>
      <c r="D35">
        <v>291.93827542872782</v>
      </c>
      <c r="E35">
        <v>7.1870000000000003E-2</v>
      </c>
      <c r="F35" s="58">
        <v>20.981603855062669</v>
      </c>
    </row>
    <row r="36" spans="1:6" x14ac:dyDescent="0.25">
      <c r="A36" t="s">
        <v>166</v>
      </c>
      <c r="B36">
        <v>11</v>
      </c>
      <c r="C36" s="59">
        <v>35.918243885474915</v>
      </c>
      <c r="D36">
        <v>395.10068274022404</v>
      </c>
      <c r="E36">
        <v>7.1870000000000003E-2</v>
      </c>
      <c r="F36" s="58">
        <v>28.395886068539902</v>
      </c>
    </row>
    <row r="37" spans="1:6" x14ac:dyDescent="0.25">
      <c r="A37" t="s">
        <v>167</v>
      </c>
      <c r="B37">
        <v>11</v>
      </c>
      <c r="C37" s="59">
        <v>49.80635960618153</v>
      </c>
      <c r="D37">
        <v>547.86995566799681</v>
      </c>
      <c r="E37">
        <v>7.1870000000000003E-2</v>
      </c>
      <c r="F37" s="58">
        <v>39.375413713858933</v>
      </c>
    </row>
    <row r="38" spans="1:6" x14ac:dyDescent="0.25">
      <c r="A38" t="s">
        <v>168</v>
      </c>
      <c r="B38">
        <v>11</v>
      </c>
      <c r="C38" s="59">
        <v>118.60648404295326</v>
      </c>
      <c r="D38">
        <v>1304.6713244724858</v>
      </c>
      <c r="E38">
        <v>7.1870000000000003E-2</v>
      </c>
      <c r="F38" s="58">
        <v>93.766728089837557</v>
      </c>
    </row>
    <row r="39" spans="1:6" x14ac:dyDescent="0.25">
      <c r="A39" s="60" t="s">
        <v>169</v>
      </c>
      <c r="B39" s="60">
        <v>11</v>
      </c>
      <c r="C39" s="59">
        <v>177.77838006237684</v>
      </c>
      <c r="D39" s="60">
        <v>1955.5621806861452</v>
      </c>
      <c r="E39" s="60">
        <v>7.1870000000000003E-2</v>
      </c>
      <c r="F39" s="62">
        <v>140.54625392591328</v>
      </c>
    </row>
    <row r="40" spans="1:6" x14ac:dyDescent="0.25">
      <c r="A40" t="s">
        <v>183</v>
      </c>
      <c r="B40">
        <v>132</v>
      </c>
    </row>
    <row r="41" spans="1:6" ht="45" x14ac:dyDescent="0.25">
      <c r="A41" t="s">
        <v>184</v>
      </c>
      <c r="B41">
        <v>28.26</v>
      </c>
      <c r="E41" s="3" t="s">
        <v>185</v>
      </c>
      <c r="F41" s="63">
        <v>1198.4398535406704</v>
      </c>
    </row>
    <row r="42" spans="1:6" ht="45" x14ac:dyDescent="0.25">
      <c r="A42" s="3" t="s">
        <v>186</v>
      </c>
      <c r="B42" s="58">
        <v>3730.32</v>
      </c>
      <c r="E42" s="64" t="s">
        <v>186</v>
      </c>
      <c r="F42" s="65">
        <v>3730.32</v>
      </c>
    </row>
    <row r="43" spans="1:6" ht="45" x14ac:dyDescent="0.25">
      <c r="E43" s="3" t="s">
        <v>187</v>
      </c>
      <c r="F43" s="63">
        <v>4928.7598535406705</v>
      </c>
    </row>
  </sheetData>
  <phoneticPr fontId="15" type="noConversion"/>
  <pageMargins left="0.7" right="0.7" top="0.75" bottom="0.75" header="0.3" footer="0.3"/>
  <pageSetup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20</vt:i4>
      </vt:variant>
    </vt:vector>
  </HeadingPairs>
  <TitlesOfParts>
    <vt:vector size="39" baseType="lpstr">
      <vt:lpstr>Input</vt:lpstr>
      <vt:lpstr>Filing Requirements</vt:lpstr>
      <vt:lpstr>Worksheets</vt:lpstr>
      <vt:lpstr>Chillicothe HDD</vt:lpstr>
      <vt:lpstr>Rank NHDD Kirk</vt:lpstr>
      <vt:lpstr>CGI HDD</vt:lpstr>
      <vt:lpstr>Rank NHDD CGI</vt:lpstr>
      <vt:lpstr>NEMO Feeder RES</vt:lpstr>
      <vt:lpstr>NEMO Feeder SGS</vt:lpstr>
      <vt:lpstr>WEMO Feeder RES</vt:lpstr>
      <vt:lpstr>WEMO Feeder SGS</vt:lpstr>
      <vt:lpstr>SEMO Feeder RES</vt:lpstr>
      <vt:lpstr>SEMO Feeder SGS</vt:lpstr>
      <vt:lpstr>WSJ Rate Support</vt:lpstr>
      <vt:lpstr>Prior Yr CSWNA Summary</vt:lpstr>
      <vt:lpstr>Prior Yr SRR Summary</vt:lpstr>
      <vt:lpstr>Prior Filing Tariff Rates</vt:lpstr>
      <vt:lpstr>Cust Data</vt:lpstr>
      <vt:lpstr>WNAR Rev</vt:lpstr>
      <vt:lpstr>'Chillicothe HDD'!Print_Area</vt:lpstr>
      <vt:lpstr>'Filing Requirements'!Print_Area</vt:lpstr>
      <vt:lpstr>Input!Print_Area</vt:lpstr>
      <vt:lpstr>'NEMO Feeder RES'!Print_Area</vt:lpstr>
      <vt:lpstr>'NEMO Feeder SGS'!Print_Area</vt:lpstr>
      <vt:lpstr>'Prior Filing Tariff Rates'!Print_Area</vt:lpstr>
      <vt:lpstr>'Prior Yr CSWNA Summary'!Print_Area</vt:lpstr>
      <vt:lpstr>'Prior Yr SRR Summary'!Print_Area</vt:lpstr>
      <vt:lpstr>'SEMO Feeder RES'!Print_Area</vt:lpstr>
      <vt:lpstr>'SEMO Feeder SGS'!Print_Area</vt:lpstr>
      <vt:lpstr>'WEMO Feeder RES'!Print_Area</vt:lpstr>
      <vt:lpstr>'WEMO Feeder SGS'!Print_Area</vt:lpstr>
      <vt:lpstr>'WNAR Rev'!Print_Area</vt:lpstr>
      <vt:lpstr>Worksheets!Print_Area</vt:lpstr>
      <vt:lpstr>'WSJ Rate Support'!Print_Area</vt:lpstr>
      <vt:lpstr>'Chillicothe HDD'!Print_Titles</vt:lpstr>
      <vt:lpstr>'Filing Requirements'!Print_Titles</vt:lpstr>
      <vt:lpstr>'Prior Yr SRR Summary'!Print_Titles</vt:lpstr>
      <vt:lpstr>'WNAR Rev'!Print_Titles</vt:lpstr>
      <vt:lpstr>Worksheets!Print_Titles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Cogan</dc:creator>
  <cp:lastModifiedBy>John Cogan</cp:lastModifiedBy>
  <cp:lastPrinted>2021-09-07T21:39:11Z</cp:lastPrinted>
  <dcterms:created xsi:type="dcterms:W3CDTF">2019-08-10T21:18:18Z</dcterms:created>
  <dcterms:modified xsi:type="dcterms:W3CDTF">2022-03-09T15:37:17Z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