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2.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R:\John Cogan\MO WNAR\MO WNAR Apr-2022 Filing\Workpapers\"/>
    </mc:Choice>
  </mc:AlternateContent>
  <xr:revisionPtr revIDLastSave="0" documentId="13_ncr:1_{5779D628-0FB2-4DC1-B71A-34F9014E0641}" xr6:coauthVersionLast="46" xr6:coauthVersionMax="46" xr10:uidLastSave="{00000000-0000-0000-0000-000000000000}"/>
  <bookViews>
    <workbookView xWindow="-120" yWindow="-120" windowWidth="20730" windowHeight="11160" tabRatio="783" firstSheet="1" activeTab="1" xr2:uid="{00000000-000D-0000-FFFF-FFFF00000000}"/>
  </bookViews>
  <sheets>
    <sheet name=" Rates - Sheets 67.2-67.5" sheetId="35" state="hidden" r:id="rId1"/>
    <sheet name="CSWNA Summary" sheetId="4" r:id="rId2"/>
    <sheet name="WNA Excess Limit Balance" sheetId="70" r:id="rId3"/>
    <sheet name="CSWNA Res NEMO" sheetId="1" r:id="rId4"/>
    <sheet name="CSWNA SGS NEMO" sheetId="3" r:id="rId5"/>
    <sheet name="CSWNA Res WEMO" sheetId="28" r:id="rId6"/>
    <sheet name="CSWNA SGS WEMO" sheetId="29" r:id="rId7"/>
    <sheet name="CSWNA Res SEMO" sheetId="5" r:id="rId8"/>
    <sheet name="CSWNA SGS SEMO" sheetId="6" r:id="rId9"/>
    <sheet name="Assumptions" sheetId="59" r:id="rId10"/>
    <sheet name="SRR Summary" sheetId="58" r:id="rId11"/>
    <sheet name="SRR Res NEMO" sheetId="52" r:id="rId12"/>
    <sheet name="SRR Res WEMO" sheetId="53" r:id="rId13"/>
    <sheet name="SRR SGS NEMO" sheetId="54" r:id="rId14"/>
    <sheet name=" SRR SGS WEMO" sheetId="55" r:id="rId15"/>
    <sheet name="SRR Res SEMO" sheetId="56" r:id="rId16"/>
    <sheet name="SRR SGS SEMO" sheetId="57" r:id="rId17"/>
    <sheet name="Input WS&gt;&gt;&gt;" sheetId="7" r:id="rId18"/>
    <sheet name="Input_NEMO" sheetId="12" r:id="rId19"/>
    <sheet name="Input_WEMO" sheetId="30" r:id="rId20"/>
    <sheet name="Input_SEMO" sheetId="25" r:id="rId21"/>
    <sheet name="HDD_Summary" sheetId="21" r:id="rId22"/>
    <sheet name="Customer Count by Cycle" sheetId="26" r:id="rId23"/>
    <sheet name="Staff Ranked NHDD" sheetId="60" r:id="rId24"/>
    <sheet name="Actual_Kirk_HDD" sheetId="24" r:id="rId25"/>
    <sheet name="Actual_CGI_HDD" sheetId="23" r:id="rId26"/>
    <sheet name="Meter Reading_NEMO" sheetId="31" r:id="rId27"/>
    <sheet name="Meter Reading_WEMO" sheetId="32" r:id="rId28"/>
    <sheet name="Meter Reading_SEMO" sheetId="16" r:id="rId29"/>
    <sheet name="Acctg Recon" sheetId="62" r:id="rId30"/>
  </sheets>
  <externalReferences>
    <externalReference r:id="rId31"/>
    <externalReference r:id="rId32"/>
    <externalReference r:id="rId33"/>
    <externalReference r:id="rId34"/>
    <externalReference r:id="rId35"/>
  </externalReferences>
  <definedNames>
    <definedName name="\I" localSheetId="26">#REF!</definedName>
    <definedName name="\I" localSheetId="27">#REF!</definedName>
    <definedName name="\I">#REF!</definedName>
    <definedName name="\P" localSheetId="26">#REF!</definedName>
    <definedName name="\P" localSheetId="27">#REF!</definedName>
    <definedName name="\P">#REF!</definedName>
    <definedName name="__123Graph_A" localSheetId="26" hidden="1">[1]pwcc!#REF!</definedName>
    <definedName name="__123Graph_A" localSheetId="27" hidden="1">[1]pwcc!#REF!</definedName>
    <definedName name="__123Graph_A" hidden="1">[1]pwcc!#REF!</definedName>
    <definedName name="_20_2_WEIGHTS" localSheetId="26">[2]NE:SE!$Y$13:$AC$264</definedName>
    <definedName name="_20_2_WEIGHTS" localSheetId="28">[2]NE:SE!$Y$13:$AC$264</definedName>
    <definedName name="_20_2_WEIGHTS" localSheetId="27">[2]NE:SE!$Y$13:$AC$264</definedName>
    <definedName name="_20_2_WEIGHTS">[3]NE:SE!$Y$13:$AC$264</definedName>
    <definedName name="_xlnm._FilterDatabase" localSheetId="25" hidden="1">Actual_CGI_HDD!$A$8:$D$8</definedName>
    <definedName name="_xlnm._FilterDatabase" localSheetId="24" hidden="1">Actual_Kirk_HDD!$A$8:$E$8</definedName>
    <definedName name="_Order1" hidden="1">255</definedName>
    <definedName name="a" localSheetId="26" hidden="1">[1]pwcc!#REF!</definedName>
    <definedName name="a" localSheetId="27" hidden="1">[1]pwcc!#REF!</definedName>
    <definedName name="a" hidden="1">[1]pwcc!#REF!</definedName>
    <definedName name="ant" localSheetId="26" hidden="1">[1]pwcc!#REF!</definedName>
    <definedName name="ant" localSheetId="27" hidden="1">[1]pwcc!#REF!</definedName>
    <definedName name="ant" hidden="1">[1]pwcc!#REF!</definedName>
    <definedName name="AS2DocOpenMode" hidden="1">"AS2DocumentEdit"</definedName>
    <definedName name="ASD" localSheetId="26">#REF!</definedName>
    <definedName name="ASD" localSheetId="27">#REF!</definedName>
    <definedName name="ASD">#REF!</definedName>
    <definedName name="CGACTDD" localSheetId="26">INDIRECT("ACT_WX!" &amp; ADDRESS(4,34)&amp;":"&amp;ADDRESS(COUNTA([2]ACT_WX!$D$4:$D$65536)+3,34))</definedName>
    <definedName name="CGACTDD" localSheetId="28">INDIRECT("ACT_WX!" &amp; ADDRESS(4,34)&amp;":"&amp;ADDRESS(COUNTA([2]ACT_WX!$D$4:$D$65536)+3,34))</definedName>
    <definedName name="CGACTDD" localSheetId="27">INDIRECT("ACT_WX!" &amp; ADDRESS(4,34)&amp;":"&amp;ADDRESS(COUNTA([2]ACT_WX!$D$4:$D$65536)+3,34))</definedName>
    <definedName name="CGACTDD">INDIRECT("ACT_WX!" &amp; ADDRESS(4,34)&amp;":"&amp;ADDRESS(COUNTA([4]ACT_WX!$D$4:$D$65536)+3,34))</definedName>
    <definedName name="CGACTHDD" localSheetId="26">INDIRECT("ACT_WX!" &amp; ADDRESS(4,38)&amp;":"&amp;ADDRESS(COUNTA([2]ACT_WX!$H$4:$H$65536)+3,38))</definedName>
    <definedName name="CGACTHDD" localSheetId="28">INDIRECT("ACT_WX!" &amp; ADDRESS(4,38)&amp;":"&amp;ADDRESS(COUNTA([2]ACT_WX!$H$4:$H$65536)+3,38))</definedName>
    <definedName name="CGACTHDD" localSheetId="27">INDIRECT("ACT_WX!" &amp; ADDRESS(4,38)&amp;":"&amp;ADDRESS(COUNTA([2]ACT_WX!$H$4:$H$65536)+3,38))</definedName>
    <definedName name="CGACTHDD">INDIRECT("ACT_WX!" &amp; ADDRESS(4,38)&amp;":"&amp;ADDRESS(COUNTA([4]ACT_WX!$H$4:$H$65536)+3,38))</definedName>
    <definedName name="CGACTMM" localSheetId="26">INDIRECT("ACT_WX!" &amp; ADDRESS(4,33)&amp;":"&amp;ADDRESS(COUNTA([2]ACT_WX!$C$4:$C$65536)+3,33))</definedName>
    <definedName name="CGACTMM" localSheetId="28">INDIRECT("ACT_WX!" &amp; ADDRESS(4,33)&amp;":"&amp;ADDRESS(COUNTA([2]ACT_WX!$C$4:$C$65536)+3,33))</definedName>
    <definedName name="CGACTMM" localSheetId="27">INDIRECT("ACT_WX!" &amp; ADDRESS(4,33)&amp;":"&amp;ADDRESS(COUNTA([2]ACT_WX!$C$4:$C$65536)+3,33))</definedName>
    <definedName name="CGACTMM">INDIRECT("ACT_WX!" &amp; ADDRESS(4,33)&amp;":"&amp;ADDRESS(COUNTA([4]ACT_WX!$C$4:$C$65536)+3,33))</definedName>
    <definedName name="CGACTYYYY" localSheetId="26">INDIRECT("ACT_WX!" &amp; ADDRESS(4,32)&amp;":"&amp;ADDRESS(COUNTA([2]ACT_WX!$B$4:$B$65536)+3,32))</definedName>
    <definedName name="CGACTYYYY" localSheetId="28">INDIRECT("ACT_WX!" &amp; ADDRESS(4,32)&amp;":"&amp;ADDRESS(COUNTA([2]ACT_WX!$B$4:$B$65536)+3,32))</definedName>
    <definedName name="CGACTYYYY" localSheetId="27">INDIRECT("ACT_WX!" &amp; ADDRESS(4,32)&amp;":"&amp;ADDRESS(COUNTA([2]ACT_WX!$B$4:$B$65536)+3,32))</definedName>
    <definedName name="CGACTYYYY">INDIRECT("ACT_WX!" &amp; ADDRESS(4,32)&amp;":"&amp;ADDRESS(COUNTA([4]ACT_WX!$B$4:$B$65536)+3,32))</definedName>
    <definedName name="CGNORMDD" localSheetId="20">INDIRECT("NORM_WX!" &amp; ADDRESS(4,34)&amp;":"&amp;ADDRESS(COUNTA(#REF!)+3,34))</definedName>
    <definedName name="CGNORMDD" localSheetId="26">INDIRECT("NORM_WX!" &amp; ADDRESS(4,34)&amp;":"&amp;ADDRESS(COUNTA([2]NORM_WX!$D$4:$D$65536)+3,34))</definedName>
    <definedName name="CGNORMDD" localSheetId="28">INDIRECT("NORM_WX!" &amp; ADDRESS(4,34)&amp;":"&amp;ADDRESS(COUNTA([2]NORM_WX!$D$4:$D$65536)+3,34))</definedName>
    <definedName name="CGNORMDD" localSheetId="27">INDIRECT("NORM_WX!" &amp; ADDRESS(4,34)&amp;":"&amp;ADDRESS(COUNTA([2]NORM_WX!$D$4:$D$65536)+3,34))</definedName>
    <definedName name="CGNORMDD">INDIRECT("NORM_WX!" &amp; ADDRESS(4,34)&amp;":"&amp;ADDRESS(COUNTA(#REF!)+3,34))</definedName>
    <definedName name="CGNORMHDD" localSheetId="20">INDIRECT("NORM_WX!" &amp; ADDRESS(4,38)&amp;":"&amp;ADDRESS(COUNTA(#REF!)+3,38))</definedName>
    <definedName name="CGNORMHDD" localSheetId="26">INDIRECT("NORM_WX!" &amp; ADDRESS(4,38)&amp;":"&amp;ADDRESS(COUNTA([2]NORM_WX!$H$4:$H$65536)+3,38))</definedName>
    <definedName name="CGNORMHDD" localSheetId="28">INDIRECT("NORM_WX!" &amp; ADDRESS(4,38)&amp;":"&amp;ADDRESS(COUNTA([2]NORM_WX!$H$4:$H$65536)+3,38))</definedName>
    <definedName name="CGNORMHDD" localSheetId="27">INDIRECT("NORM_WX!" &amp; ADDRESS(4,38)&amp;":"&amp;ADDRESS(COUNTA([2]NORM_WX!$H$4:$H$65536)+3,38))</definedName>
    <definedName name="CGNORMHDD">INDIRECT("NORM_WX!" &amp; ADDRESS(4,38)&amp;":"&amp;ADDRESS(COUNTA(#REF!)+3,38))</definedName>
    <definedName name="CGNORMMM" localSheetId="20">INDIRECT("NORM_WX!" &amp; ADDRESS(4,33)&amp;":"&amp;ADDRESS(COUNTA(#REF!)+3,33))</definedName>
    <definedName name="CGNORMMM" localSheetId="26">INDIRECT("NORM_WX!" &amp; ADDRESS(4,33)&amp;":"&amp;ADDRESS(COUNTA([2]NORM_WX!$C$4:$C$65536)+3,33))</definedName>
    <definedName name="CGNORMMM" localSheetId="28">INDIRECT("NORM_WX!" &amp; ADDRESS(4,33)&amp;":"&amp;ADDRESS(COUNTA([2]NORM_WX!$C$4:$C$65536)+3,33))</definedName>
    <definedName name="CGNORMMM" localSheetId="27">INDIRECT("NORM_WX!" &amp; ADDRESS(4,33)&amp;":"&amp;ADDRESS(COUNTA([2]NORM_WX!$C$4:$C$65536)+3,33))</definedName>
    <definedName name="CGNORMMM">INDIRECT("NORM_WX!" &amp; ADDRESS(4,33)&amp;":"&amp;ADDRESS(COUNTA(#REF!)+3,33))</definedName>
    <definedName name="CGNORMYYYY" localSheetId="20">INDIRECT("NORM_WX!" &amp; ADDRESS(4,32)&amp;":"&amp;ADDRESS(COUNTA(#REF!)+3,32))</definedName>
    <definedName name="CGNORMYYYY" localSheetId="26">INDIRECT("NORM_WX!" &amp; ADDRESS(4,32)&amp;":"&amp;ADDRESS(COUNTA([2]NORM_WX!$B$4:$B$65536)+3,32))</definedName>
    <definedName name="CGNORMYYYY" localSheetId="28">INDIRECT("NORM_WX!" &amp; ADDRESS(4,32)&amp;":"&amp;ADDRESS(COUNTA([2]NORM_WX!$B$4:$B$65536)+3,32))</definedName>
    <definedName name="CGNORMYYYY" localSheetId="27">INDIRECT("NORM_WX!" &amp; ADDRESS(4,32)&amp;":"&amp;ADDRESS(COUNTA([2]NORM_WX!$B$4:$B$65536)+3,32))</definedName>
    <definedName name="CGNORMYYYY">INDIRECT("NORM_WX!" &amp; ADDRESS(4,32)&amp;":"&amp;ADDRESS(COUNTA(#REF!)+3,32))</definedName>
    <definedName name="Clarity.Template.ExpandCollapse.ColIndicator" localSheetId="26">#REF!</definedName>
    <definedName name="Clarity.Template.ExpandCollapse.ColIndicator" localSheetId="27">#REF!</definedName>
    <definedName name="Clarity.Template.ExpandCollapse.ColIndicator">#REF!</definedName>
    <definedName name="Clarity.Template.ExpandCollapse.RowIndicator" localSheetId="26">#REF!</definedName>
    <definedName name="Clarity.Template.ExpandCollapse.RowIndicator" localSheetId="27">#REF!</definedName>
    <definedName name="Clarity.Template.ExpandCollapse.RowIndicator">#REF!</definedName>
    <definedName name="Clarity.Template.ExpandCollapse.Rows.Range_0" localSheetId="26">#REF!</definedName>
    <definedName name="Clarity.Template.ExpandCollapse.Rows.Range_0" localSheetId="27">#REF!</definedName>
    <definedName name="Clarity.Template.ExpandCollapse.Rows.Range_0">#REF!</definedName>
    <definedName name="Clarity.Template.ExpandCollapse.Rows.Range_0.Expanded">TRUE</definedName>
    <definedName name="Clarity.Template.ExpandCollapse.Rows.Range_1" localSheetId="26">#REF!</definedName>
    <definedName name="Clarity.Template.ExpandCollapse.Rows.Range_1" localSheetId="27">#REF!</definedName>
    <definedName name="Clarity.Template.ExpandCollapse.Rows.Range_1">#REF!</definedName>
    <definedName name="Clarity.Template.ExpandCollapse.Rows.Range_1.Expanded">TRUE</definedName>
    <definedName name="Clarity.Template.ExpandCollapse.Rows.Range_10" localSheetId="26">#REF!</definedName>
    <definedName name="Clarity.Template.ExpandCollapse.Rows.Range_10" localSheetId="27">#REF!</definedName>
    <definedName name="Clarity.Template.ExpandCollapse.Rows.Range_10">#REF!</definedName>
    <definedName name="Clarity.Template.ExpandCollapse.Rows.Range_10.Expanded">TRUE</definedName>
    <definedName name="Clarity.Template.ExpandCollapse.Rows.Range_11" localSheetId="26">#REF!</definedName>
    <definedName name="Clarity.Template.ExpandCollapse.Rows.Range_11" localSheetId="27">#REF!</definedName>
    <definedName name="Clarity.Template.ExpandCollapse.Rows.Range_11">#REF!</definedName>
    <definedName name="Clarity.Template.ExpandCollapse.Rows.Range_11.Expanded">TRUE</definedName>
    <definedName name="Clarity.Template.ExpandCollapse.Rows.Range_12" localSheetId="26">#REF!</definedName>
    <definedName name="Clarity.Template.ExpandCollapse.Rows.Range_12" localSheetId="27">#REF!</definedName>
    <definedName name="Clarity.Template.ExpandCollapse.Rows.Range_12">#REF!</definedName>
    <definedName name="Clarity.Template.ExpandCollapse.Rows.Range_12.Expanded">TRUE</definedName>
    <definedName name="Clarity.Template.ExpandCollapse.Rows.Range_13" localSheetId="26">#REF!</definedName>
    <definedName name="Clarity.Template.ExpandCollapse.Rows.Range_13" localSheetId="27">#REF!</definedName>
    <definedName name="Clarity.Template.ExpandCollapse.Rows.Range_13">#REF!</definedName>
    <definedName name="Clarity.Template.ExpandCollapse.Rows.Range_13.Expanded">TRUE</definedName>
    <definedName name="Clarity.Template.ExpandCollapse.Rows.Range_14" localSheetId="26">#REF!</definedName>
    <definedName name="Clarity.Template.ExpandCollapse.Rows.Range_14" localSheetId="27">#REF!</definedName>
    <definedName name="Clarity.Template.ExpandCollapse.Rows.Range_14">#REF!</definedName>
    <definedName name="Clarity.Template.ExpandCollapse.Rows.Range_14.Expanded">TRUE</definedName>
    <definedName name="Clarity.Template.ExpandCollapse.Rows.Range_15" localSheetId="26">#REF!</definedName>
    <definedName name="Clarity.Template.ExpandCollapse.Rows.Range_15" localSheetId="27">#REF!</definedName>
    <definedName name="Clarity.Template.ExpandCollapse.Rows.Range_15">#REF!</definedName>
    <definedName name="Clarity.Template.ExpandCollapse.Rows.Range_15.Expanded">TRUE</definedName>
    <definedName name="Clarity.Template.ExpandCollapse.Rows.Range_16" localSheetId="26">#REF!</definedName>
    <definedName name="Clarity.Template.ExpandCollapse.Rows.Range_16" localSheetId="27">#REF!</definedName>
    <definedName name="Clarity.Template.ExpandCollapse.Rows.Range_16">#REF!</definedName>
    <definedName name="Clarity.Template.ExpandCollapse.Rows.Range_16.Expanded">TRUE</definedName>
    <definedName name="Clarity.Template.ExpandCollapse.Rows.Range_17" localSheetId="26">#REF!</definedName>
    <definedName name="Clarity.Template.ExpandCollapse.Rows.Range_17" localSheetId="27">#REF!</definedName>
    <definedName name="Clarity.Template.ExpandCollapse.Rows.Range_17">#REF!</definedName>
    <definedName name="Clarity.Template.ExpandCollapse.Rows.Range_17.Expanded">TRUE</definedName>
    <definedName name="Clarity.Template.ExpandCollapse.Rows.Range_18" localSheetId="26">#REF!</definedName>
    <definedName name="Clarity.Template.ExpandCollapse.Rows.Range_18" localSheetId="27">#REF!</definedName>
    <definedName name="Clarity.Template.ExpandCollapse.Rows.Range_18">#REF!</definedName>
    <definedName name="Clarity.Template.ExpandCollapse.Rows.Range_18.Expanded">TRUE</definedName>
    <definedName name="Clarity.Template.ExpandCollapse.Rows.Range_19" localSheetId="26">#REF!</definedName>
    <definedName name="Clarity.Template.ExpandCollapse.Rows.Range_19" localSheetId="27">#REF!</definedName>
    <definedName name="Clarity.Template.ExpandCollapse.Rows.Range_19">#REF!</definedName>
    <definedName name="Clarity.Template.ExpandCollapse.Rows.Range_19.Expanded">TRUE</definedName>
    <definedName name="Clarity.Template.ExpandCollapse.Rows.Range_2" localSheetId="26">#REF!</definedName>
    <definedName name="Clarity.Template.ExpandCollapse.Rows.Range_2" localSheetId="27">#REF!</definedName>
    <definedName name="Clarity.Template.ExpandCollapse.Rows.Range_2">#REF!</definedName>
    <definedName name="Clarity.Template.ExpandCollapse.Rows.Range_2.Expanded">TRUE</definedName>
    <definedName name="Clarity.Template.ExpandCollapse.Rows.Range_20" localSheetId="26">#REF!</definedName>
    <definedName name="Clarity.Template.ExpandCollapse.Rows.Range_20" localSheetId="27">#REF!</definedName>
    <definedName name="Clarity.Template.ExpandCollapse.Rows.Range_20">#REF!</definedName>
    <definedName name="Clarity.Template.ExpandCollapse.Rows.Range_20.Expanded">TRUE</definedName>
    <definedName name="Clarity.Template.ExpandCollapse.Rows.Range_21" localSheetId="26">#REF!</definedName>
    <definedName name="Clarity.Template.ExpandCollapse.Rows.Range_21" localSheetId="27">#REF!</definedName>
    <definedName name="Clarity.Template.ExpandCollapse.Rows.Range_21">#REF!</definedName>
    <definedName name="Clarity.Template.ExpandCollapse.Rows.Range_21.Expanded">TRUE</definedName>
    <definedName name="Clarity.Template.ExpandCollapse.Rows.Range_22" localSheetId="26">#REF!</definedName>
    <definedName name="Clarity.Template.ExpandCollapse.Rows.Range_22" localSheetId="27">#REF!</definedName>
    <definedName name="Clarity.Template.ExpandCollapse.Rows.Range_22">#REF!</definedName>
    <definedName name="Clarity.Template.ExpandCollapse.Rows.Range_22.Expanded">TRUE</definedName>
    <definedName name="Clarity.Template.ExpandCollapse.Rows.Range_23" localSheetId="26">#REF!</definedName>
    <definedName name="Clarity.Template.ExpandCollapse.Rows.Range_23" localSheetId="27">#REF!</definedName>
    <definedName name="Clarity.Template.ExpandCollapse.Rows.Range_23">#REF!</definedName>
    <definedName name="Clarity.Template.ExpandCollapse.Rows.Range_23.Expanded">TRUE</definedName>
    <definedName name="Clarity.Template.ExpandCollapse.Rows.Range_24" localSheetId="26">#REF!</definedName>
    <definedName name="Clarity.Template.ExpandCollapse.Rows.Range_24" localSheetId="27">#REF!</definedName>
    <definedName name="Clarity.Template.ExpandCollapse.Rows.Range_24">#REF!</definedName>
    <definedName name="Clarity.Template.ExpandCollapse.Rows.Range_24.Expanded">TRUE</definedName>
    <definedName name="Clarity.Template.ExpandCollapse.Rows.Range_25" localSheetId="26">#REF!</definedName>
    <definedName name="Clarity.Template.ExpandCollapse.Rows.Range_25" localSheetId="27">#REF!</definedName>
    <definedName name="Clarity.Template.ExpandCollapse.Rows.Range_25">#REF!</definedName>
    <definedName name="Clarity.Template.ExpandCollapse.Rows.Range_25.Expanded">TRUE</definedName>
    <definedName name="Clarity.Template.ExpandCollapse.Rows.Range_26" localSheetId="26">#REF!</definedName>
    <definedName name="Clarity.Template.ExpandCollapse.Rows.Range_26" localSheetId="27">#REF!</definedName>
    <definedName name="Clarity.Template.ExpandCollapse.Rows.Range_26">#REF!</definedName>
    <definedName name="Clarity.Template.ExpandCollapse.Rows.Range_26.Expanded">TRUE</definedName>
    <definedName name="Clarity.Template.ExpandCollapse.Rows.Range_27" localSheetId="26">#REF!</definedName>
    <definedName name="Clarity.Template.ExpandCollapse.Rows.Range_27" localSheetId="27">#REF!</definedName>
    <definedName name="Clarity.Template.ExpandCollapse.Rows.Range_27">#REF!</definedName>
    <definedName name="Clarity.Template.ExpandCollapse.Rows.Range_27.Expanded">TRUE</definedName>
    <definedName name="Clarity.Template.ExpandCollapse.Rows.Range_28" localSheetId="26">#REF!</definedName>
    <definedName name="Clarity.Template.ExpandCollapse.Rows.Range_28" localSheetId="27">#REF!</definedName>
    <definedName name="Clarity.Template.ExpandCollapse.Rows.Range_28">#REF!</definedName>
    <definedName name="Clarity.Template.ExpandCollapse.Rows.Range_28.Expanded">TRUE</definedName>
    <definedName name="Clarity.Template.ExpandCollapse.Rows.Range_29" localSheetId="26">#REF!</definedName>
    <definedName name="Clarity.Template.ExpandCollapse.Rows.Range_29" localSheetId="27">#REF!</definedName>
    <definedName name="Clarity.Template.ExpandCollapse.Rows.Range_29">#REF!</definedName>
    <definedName name="Clarity.Template.ExpandCollapse.Rows.Range_29.Expanded">TRUE</definedName>
    <definedName name="Clarity.Template.ExpandCollapse.Rows.Range_3" localSheetId="26">#REF!</definedName>
    <definedName name="Clarity.Template.ExpandCollapse.Rows.Range_3" localSheetId="27">#REF!</definedName>
    <definedName name="Clarity.Template.ExpandCollapse.Rows.Range_3">#REF!</definedName>
    <definedName name="Clarity.Template.ExpandCollapse.Rows.Range_3.Expanded">TRUE</definedName>
    <definedName name="Clarity.Template.ExpandCollapse.Rows.Range_30" localSheetId="26">#REF!</definedName>
    <definedName name="Clarity.Template.ExpandCollapse.Rows.Range_30" localSheetId="27">#REF!</definedName>
    <definedName name="Clarity.Template.ExpandCollapse.Rows.Range_30">#REF!</definedName>
    <definedName name="Clarity.Template.ExpandCollapse.Rows.Range_30.Expanded">TRUE</definedName>
    <definedName name="Clarity.Template.ExpandCollapse.Rows.Range_31" localSheetId="26">#REF!</definedName>
    <definedName name="Clarity.Template.ExpandCollapse.Rows.Range_31" localSheetId="27">#REF!</definedName>
    <definedName name="Clarity.Template.ExpandCollapse.Rows.Range_31">#REF!</definedName>
    <definedName name="Clarity.Template.ExpandCollapse.Rows.Range_31.Expanded">TRUE</definedName>
    <definedName name="Clarity.Template.ExpandCollapse.Rows.Range_4" localSheetId="26">#REF!</definedName>
    <definedName name="Clarity.Template.ExpandCollapse.Rows.Range_4" localSheetId="27">#REF!</definedName>
    <definedName name="Clarity.Template.ExpandCollapse.Rows.Range_4">#REF!</definedName>
    <definedName name="Clarity.Template.ExpandCollapse.Rows.Range_4.Expanded">TRUE</definedName>
    <definedName name="Clarity.Template.ExpandCollapse.Rows.Range_5" localSheetId="26">#REF!</definedName>
    <definedName name="Clarity.Template.ExpandCollapse.Rows.Range_5" localSheetId="27">#REF!</definedName>
    <definedName name="Clarity.Template.ExpandCollapse.Rows.Range_5">#REF!</definedName>
    <definedName name="Clarity.Template.ExpandCollapse.Rows.Range_5.Expanded">TRUE</definedName>
    <definedName name="Clarity.Template.ExpandCollapse.Rows.Range_6" localSheetId="26">#REF!</definedName>
    <definedName name="Clarity.Template.ExpandCollapse.Rows.Range_6" localSheetId="27">#REF!</definedName>
    <definedName name="Clarity.Template.ExpandCollapse.Rows.Range_6">#REF!</definedName>
    <definedName name="Clarity.Template.ExpandCollapse.Rows.Range_6.Expanded">TRUE</definedName>
    <definedName name="Clarity.Template.ExpandCollapse.Rows.Range_7" localSheetId="26">#REF!</definedName>
    <definedName name="Clarity.Template.ExpandCollapse.Rows.Range_7" localSheetId="27">#REF!</definedName>
    <definedName name="Clarity.Template.ExpandCollapse.Rows.Range_7">#REF!</definedName>
    <definedName name="Clarity.Template.ExpandCollapse.Rows.Range_7.Expanded">TRUE</definedName>
    <definedName name="Clarity.Template.ExpandCollapse.Rows.Range_8" localSheetId="26">#REF!</definedName>
    <definedName name="Clarity.Template.ExpandCollapse.Rows.Range_8" localSheetId="27">#REF!</definedName>
    <definedName name="Clarity.Template.ExpandCollapse.Rows.Range_8">#REF!</definedName>
    <definedName name="Clarity.Template.ExpandCollapse.Rows.Range_8.Expanded">TRUE</definedName>
    <definedName name="Clarity.Template.ExpandCollapse.Rows.Range_9" localSheetId="26">#REF!</definedName>
    <definedName name="Clarity.Template.ExpandCollapse.Rows.Range_9" localSheetId="27">#REF!</definedName>
    <definedName name="Clarity.Template.ExpandCollapse.Rows.Range_9">#REF!</definedName>
    <definedName name="Clarity.Template.ExpandCollapse.Rows.Range_9.Expanded">TRUE</definedName>
    <definedName name="ColumnRanges.Column_BegBal" localSheetId="26">#REF!</definedName>
    <definedName name="ColumnRanges.Column_BegBal" localSheetId="27">#REF!</definedName>
    <definedName name="ColumnRanges.Column_BegBal">#REF!</definedName>
    <definedName name="ColumnRanges.Column_CurYrActual" localSheetId="26">#REF!</definedName>
    <definedName name="ColumnRanges.Column_CurYrActual" localSheetId="27">#REF!</definedName>
    <definedName name="ColumnRanges.Column_CurYrActual">#REF!</definedName>
    <definedName name="ColumnRanges.Column_CurYrActualYTD" localSheetId="26">#REF!</definedName>
    <definedName name="ColumnRanges.Column_CurYrActualYTD" localSheetId="27">#REF!</definedName>
    <definedName name="ColumnRanges.Column_CurYrActualYTD">#REF!</definedName>
    <definedName name="ColumnRanges.Column_CurYrBudget" localSheetId="26">#REF!</definedName>
    <definedName name="ColumnRanges.Column_CurYrBudget" localSheetId="27">#REF!</definedName>
    <definedName name="ColumnRanges.Column_CurYrBudget">#REF!</definedName>
    <definedName name="ColumnRanges.Column_CurYrBudgetYTD" localSheetId="26">#REF!</definedName>
    <definedName name="ColumnRanges.Column_CurYrBudgetYTD" localSheetId="27">#REF!</definedName>
    <definedName name="ColumnRanges.Column_CurYrBudgetYTD">#REF!</definedName>
    <definedName name="ColumnRanges.Column_Data" localSheetId="26">#REF!</definedName>
    <definedName name="ColumnRanges.Column_Data" localSheetId="27">#REF!</definedName>
    <definedName name="ColumnRanges.Column_Data">#REF!</definedName>
    <definedName name="ColumnRanges.Column_PrYr" localSheetId="26">#REF!</definedName>
    <definedName name="ColumnRanges.Column_PrYr" localSheetId="27">#REF!</definedName>
    <definedName name="ColumnRanges.Column_PrYr">#REF!</definedName>
    <definedName name="ColumnRanges.Column_PrYrYTD" localSheetId="26">#REF!</definedName>
    <definedName name="ColumnRanges.Column_PrYrYTD" localSheetId="27">#REF!</definedName>
    <definedName name="ColumnRanges.Column_PrYrYTD">#REF!</definedName>
    <definedName name="ColumnRanges.ColumnMeta" localSheetId="26">#REF!</definedName>
    <definedName name="ColumnRanges.ColumnMeta" localSheetId="27">#REF!</definedName>
    <definedName name="ColumnRanges.ColumnMeta">#REF!</definedName>
    <definedName name="ColumnRanges.ColumnPageFilter" localSheetId="26">#REF!</definedName>
    <definedName name="ColumnRanges.ColumnPageFilter" localSheetId="27">#REF!</definedName>
    <definedName name="ColumnRanges.ColumnPageFilter">#REF!</definedName>
    <definedName name="CYCLEZ" localSheetId="26">INDIRECT("'Meter Reading Schedule'!" &amp; ADDRESS(10,1)&amp;":"&amp;ADDRESS(COUNTA('Meter Reading_NEMO'!$A$10:$A$65506)+9,1))</definedName>
    <definedName name="CYCLEZ" localSheetId="28">INDIRECT("'Meter Reading Schedule'!" &amp; ADDRESS(10,1)&amp;":"&amp;ADDRESS(COUNTA('Meter Reading_SEMO'!$A$10:$A$65024)+9,1))</definedName>
    <definedName name="CYCLEZ" localSheetId="27">INDIRECT("'Meter Reading Schedule'!" &amp; ADDRESS(10,1)&amp;":"&amp;ADDRESS(COUNTA('Meter Reading_WEMO'!$A$10:$A$65042)+9,1))</definedName>
    <definedName name="CYCLEZ">INDIRECT("'Meter Reading Schedule'!" &amp; ADDRESS(10,1)&amp;":"&amp;ADDRESS(COUNTA('[3]Meter Reading Schedule'!$A$10:$A$65536)+9,1))</definedName>
    <definedName name="d" localSheetId="26">#REF!</definedName>
    <definedName name="d" localSheetId="27">#REF!</definedName>
    <definedName name="d">#REF!</definedName>
    <definedName name="DATAZ" localSheetId="26">INDIRECT("'Meter Reading Schedule'!" &amp; ADDRESS(10,2)&amp;":"&amp;ADDRESS(COUNTA('Meter Reading_NEMO'!$A$10:$A$65506)+9,COUNTA('Meter Reading_NEMO'!$10:$10)))</definedName>
    <definedName name="DATAZ" localSheetId="28">INDIRECT("'Meter Reading Schedule'!" &amp; ADDRESS(10,2)&amp;":"&amp;ADDRESS(COUNTA('Meter Reading_SEMO'!$A$10:$A$65024)+9,COUNTA('Meter Reading_SEMO'!$10:$10)))</definedName>
    <definedName name="DATAZ" localSheetId="27">INDIRECT("'Meter Reading Schedule'!" &amp; ADDRESS(10,2)&amp;":"&amp;ADDRESS(COUNTA('Meter Reading_WEMO'!$A$10:$A$65042)+9,COUNTA('Meter Reading_WEMO'!$10:$10)))</definedName>
    <definedName name="DATAZ">INDIRECT("'Meter Reading Schedule'!" &amp; ADDRESS(10,2)&amp;":"&amp;ADDRESS(COUNTA('[3]Meter Reading Schedule'!$A$10:$A$65536)+9,COUNTA('[3]Meter Reading Schedule'!$10:$10)))</definedName>
    <definedName name="Datez" localSheetId="26">INDIRECT("'Meter Reading Schedule'!" &amp; ADDRESS(4,2)&amp;":"&amp;ADDRESS(4,COUNTA('Meter Reading_NEMO'!$10:$10)))</definedName>
    <definedName name="Datez" localSheetId="28">INDIRECT("'Meter Reading Schedule'!" &amp; ADDRESS(4,2)&amp;":"&amp;ADDRESS(4,COUNTA('Meter Reading_SEMO'!$10:$10)))</definedName>
    <definedName name="Datez" localSheetId="27">INDIRECT("'Meter Reading Schedule'!" &amp; ADDRESS(4,2)&amp;":"&amp;ADDRESS(4,COUNTA('Meter Reading_WEMO'!$10:$10)))</definedName>
    <definedName name="Datez">INDIRECT("'Meter Reading Schedule'!" &amp; ADDRESS(4,2)&amp;":"&amp;ADDRESS(4,COUNTA('[3]Meter Reading Schedule'!$10:$10)))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CACTDD" localSheetId="26">INDIRECT("ACT_WX!" &amp; ADDRESS(4,4)&amp;":"&amp;ADDRESS(COUNTA([2]ACT_WX!$D$4:$D$65536)+3,4))</definedName>
    <definedName name="KCACTDD" localSheetId="28">INDIRECT("ACT_WX!" &amp; ADDRESS(4,4)&amp;":"&amp;ADDRESS(COUNTA([2]ACT_WX!$D$4:$D$65536)+3,4))</definedName>
    <definedName name="KCACTDD" localSheetId="27">INDIRECT("ACT_WX!" &amp; ADDRESS(4,4)&amp;":"&amp;ADDRESS(COUNTA([2]ACT_WX!$D$4:$D$65536)+3,4))</definedName>
    <definedName name="KCACTDD">INDIRECT("ACT_WX!" &amp; ADDRESS(4,4)&amp;":"&amp;ADDRESS(COUNTA([4]ACT_WX!$D$4:$D$65536)+3,4))</definedName>
    <definedName name="KCACTHDD" localSheetId="26">INDIRECT("ACT_WX!" &amp; ADDRESS(4,8)&amp;":"&amp;ADDRESS(COUNTA([2]ACT_WX!$H$4:$H$65536)+3,8))</definedName>
    <definedName name="KCACTHDD" localSheetId="28">INDIRECT("ACT_WX!" &amp; ADDRESS(4,8)&amp;":"&amp;ADDRESS(COUNTA([2]ACT_WX!$H$4:$H$65536)+3,8))</definedName>
    <definedName name="KCACTHDD" localSheetId="27">INDIRECT("ACT_WX!" &amp; ADDRESS(4,8)&amp;":"&amp;ADDRESS(COUNTA([2]ACT_WX!$H$4:$H$65536)+3,8))</definedName>
    <definedName name="KCACTHDD">INDIRECT("ACT_WX!" &amp; ADDRESS(4,8)&amp;":"&amp;ADDRESS(COUNTA([4]ACT_WX!$H$4:$H$65536)+3,8))</definedName>
    <definedName name="KCACTMM" localSheetId="26">INDIRECT("ACT_WX!" &amp; ADDRESS(4,3)&amp;":"&amp;ADDRESS(COUNTA([2]ACT_WX!$C$4:$C$65536)+3,3))</definedName>
    <definedName name="KCACTMM" localSheetId="28">INDIRECT("ACT_WX!" &amp; ADDRESS(4,3)&amp;":"&amp;ADDRESS(COUNTA([2]ACT_WX!$C$4:$C$65536)+3,3))</definedName>
    <definedName name="KCACTMM" localSheetId="27">INDIRECT("ACT_WX!" &amp; ADDRESS(4,3)&amp;":"&amp;ADDRESS(COUNTA([2]ACT_WX!$C$4:$C$65536)+3,3))</definedName>
    <definedName name="KCACTMM">INDIRECT("ACT_WX!" &amp; ADDRESS(4,3)&amp;":"&amp;ADDRESS(COUNTA([4]ACT_WX!$C$4:$C$65536)+3,3))</definedName>
    <definedName name="KCACTYYYY" localSheetId="26">INDIRECT("ACT_WX!" &amp; ADDRESS(4,2)&amp;":"&amp;ADDRESS(COUNTA([2]ACT_WX!$B$4:$B$65536)+3,2))</definedName>
    <definedName name="KCACTYYYY" localSheetId="28">INDIRECT("ACT_WX!" &amp; ADDRESS(4,2)&amp;":"&amp;ADDRESS(COUNTA([2]ACT_WX!$B$4:$B$65536)+3,2))</definedName>
    <definedName name="KCACTYYYY" localSheetId="27">INDIRECT("ACT_WX!" &amp; ADDRESS(4,2)&amp;":"&amp;ADDRESS(COUNTA([2]ACT_WX!$B$4:$B$65536)+3,2))</definedName>
    <definedName name="KCACTYYYY">INDIRECT("ACT_WX!" &amp; ADDRESS(4,2)&amp;":"&amp;ADDRESS(COUNTA([4]ACT_WX!$B$4:$B$65536)+3,2))</definedName>
    <definedName name="KCINORMDD" localSheetId="20">INDIRECT("NORM_WX!" &amp; ADDRESS(4,4)&amp;":"&amp;ADDRESS(COUNTA(#REF!)+3,4))</definedName>
    <definedName name="KCINORMDD" localSheetId="26">INDIRECT("NORM_WX!" &amp; ADDRESS(4,4)&amp;":"&amp;ADDRESS(COUNTA([2]NORM_WX!$D$4:$D$65536)+3,4))</definedName>
    <definedName name="KCINORMDD" localSheetId="28">INDIRECT("NORM_WX!" &amp; ADDRESS(4,4)&amp;":"&amp;ADDRESS(COUNTA([2]NORM_WX!$D$4:$D$65536)+3,4))</definedName>
    <definedName name="KCINORMDD" localSheetId="27">INDIRECT("NORM_WX!" &amp; ADDRESS(4,4)&amp;":"&amp;ADDRESS(COUNTA([2]NORM_WX!$D$4:$D$65536)+3,4))</definedName>
    <definedName name="KCINORMDD">INDIRECT("NORM_WX!" &amp; ADDRESS(4,4)&amp;":"&amp;ADDRESS(COUNTA(#REF!)+3,4))</definedName>
    <definedName name="KCNORMDD" localSheetId="20">INDIRECT("NORM_WX!" &amp; ADDRESS(4,4)&amp;":"&amp;ADDRESS(COUNTA(#REF!)+3,4))</definedName>
    <definedName name="KCNORMDD" localSheetId="26">INDIRECT("NORM_WX!" &amp; ADDRESS(4,4)&amp;":"&amp;ADDRESS(COUNTA([2]NORM_WX!$D$4:$D$65536)+3,4))</definedName>
    <definedName name="KCNORMDD" localSheetId="28">INDIRECT("NORM_WX!" &amp; ADDRESS(4,4)&amp;":"&amp;ADDRESS(COUNTA([2]NORM_WX!$D$4:$D$65536)+3,4))</definedName>
    <definedName name="KCNORMDD" localSheetId="27">INDIRECT("NORM_WX!" &amp; ADDRESS(4,4)&amp;":"&amp;ADDRESS(COUNTA([2]NORM_WX!$D$4:$D$65536)+3,4))</definedName>
    <definedName name="KCNORMDD">INDIRECT("NORM_WX!" &amp; ADDRESS(4,4)&amp;":"&amp;ADDRESS(COUNTA(#REF!)+3,4))</definedName>
    <definedName name="KCNORMHDD" localSheetId="20">INDIRECT("NORM_WX!" &amp; ADDRESS(4,8)&amp;":"&amp;ADDRESS(COUNTA(#REF!)+3,8))</definedName>
    <definedName name="KCNORMHDD" localSheetId="26">INDIRECT("NORM_WX!" &amp; ADDRESS(4,8)&amp;":"&amp;ADDRESS(COUNTA([2]NORM_WX!$H$4:$H$65536)+3,8))</definedName>
    <definedName name="KCNORMHDD" localSheetId="28">INDIRECT("NORM_WX!" &amp; ADDRESS(4,8)&amp;":"&amp;ADDRESS(COUNTA([2]NORM_WX!$H$4:$H$65536)+3,8))</definedName>
    <definedName name="KCNORMHDD" localSheetId="27">INDIRECT("NORM_WX!" &amp; ADDRESS(4,8)&amp;":"&amp;ADDRESS(COUNTA([2]NORM_WX!$H$4:$H$65536)+3,8))</definedName>
    <definedName name="KCNORMHDD">INDIRECT("NORM_WX!" &amp; ADDRESS(4,8)&amp;":"&amp;ADDRESS(COUNTA(#REF!)+3,8))</definedName>
    <definedName name="KCNORMMM" localSheetId="20">INDIRECT("NORM_WX!" &amp; ADDRESS(4,3)&amp;":"&amp;ADDRESS(COUNTA(#REF!)+3,3))</definedName>
    <definedName name="KCNORMMM" localSheetId="26">INDIRECT("NORM_WX!" &amp; ADDRESS(4,3)&amp;":"&amp;ADDRESS(COUNTA([2]NORM_WX!$C$4:$C$65536)+3,3))</definedName>
    <definedName name="KCNORMMM" localSheetId="28">INDIRECT("NORM_WX!" &amp; ADDRESS(4,3)&amp;":"&amp;ADDRESS(COUNTA([2]NORM_WX!$C$4:$C$65536)+3,3))</definedName>
    <definedName name="KCNORMMM" localSheetId="27">INDIRECT("NORM_WX!" &amp; ADDRESS(4,3)&amp;":"&amp;ADDRESS(COUNTA([2]NORM_WX!$C$4:$C$65536)+3,3))</definedName>
    <definedName name="KCNORMMM">INDIRECT("NORM_WX!" &amp; ADDRESS(4,3)&amp;":"&amp;ADDRESS(COUNTA(#REF!)+3,3))</definedName>
    <definedName name="KCNORMYYYY" localSheetId="20">INDIRECT("NORM_WX!" &amp; ADDRESS(4,2)&amp;":"&amp;ADDRESS(COUNTA(#REF!)+3,2))</definedName>
    <definedName name="KCNORMYYYY" localSheetId="26">INDIRECT("NORM_WX!" &amp; ADDRESS(4,2)&amp;":"&amp;ADDRESS(COUNTA([2]NORM_WX!$B$4:$B$65536)+3,2))</definedName>
    <definedName name="KCNORMYYYY" localSheetId="28">INDIRECT("NORM_WX!" &amp; ADDRESS(4,2)&amp;":"&amp;ADDRESS(COUNTA([2]NORM_WX!$B$4:$B$65536)+3,2))</definedName>
    <definedName name="KCNORMYYYY" localSheetId="27">INDIRECT("NORM_WX!" &amp; ADDRESS(4,2)&amp;":"&amp;ADDRESS(COUNTA([2]NORM_WX!$B$4:$B$65536)+3,2))</definedName>
    <definedName name="KCNORMYYYY">INDIRECT("NORM_WX!" &amp; ADDRESS(4,2)&amp;":"&amp;ADDRESS(COUNTA(#REF!)+3,2))</definedName>
    <definedName name="KVACTDD" localSheetId="26">INDIRECT("ACT_WX!" &amp; ADDRESS(4,19)&amp;":"&amp;ADDRESS(COUNTA([2]ACT_WX!$D$4:$D$65536)+3,19))</definedName>
    <definedName name="KVACTDD" localSheetId="28">INDIRECT("ACT_WX!" &amp; ADDRESS(4,19)&amp;":"&amp;ADDRESS(COUNTA([2]ACT_WX!$D$4:$D$65536)+3,19))</definedName>
    <definedName name="KVACTDD" localSheetId="27">INDIRECT("ACT_WX!" &amp; ADDRESS(4,19)&amp;":"&amp;ADDRESS(COUNTA([2]ACT_WX!$D$4:$D$65536)+3,19))</definedName>
    <definedName name="KVACTDD">INDIRECT("ACT_WX!" &amp; ADDRESS(4,19)&amp;":"&amp;ADDRESS(COUNTA([4]ACT_WX!$D$4:$D$65536)+3,19))</definedName>
    <definedName name="KVACTHDD" localSheetId="26">INDIRECT("ACT_WX!" &amp; ADDRESS(4,23)&amp;":"&amp;ADDRESS(COUNTA([2]ACT_WX!$H$4:$H$65536)+3,23))</definedName>
    <definedName name="KVACTHDD" localSheetId="28">INDIRECT("ACT_WX!" &amp; ADDRESS(4,23)&amp;":"&amp;ADDRESS(COUNTA([2]ACT_WX!$H$4:$H$65536)+3,23))</definedName>
    <definedName name="KVACTHDD" localSheetId="27">INDIRECT("ACT_WX!" &amp; ADDRESS(4,23)&amp;":"&amp;ADDRESS(COUNTA([2]ACT_WX!$H$4:$H$65536)+3,23))</definedName>
    <definedName name="KVACTHDD">INDIRECT("ACT_WX!" &amp; ADDRESS(4,23)&amp;":"&amp;ADDRESS(COUNTA([4]ACT_WX!$H$4:$H$65536)+3,23))</definedName>
    <definedName name="KVACTMM" localSheetId="26">INDIRECT("ACT_WX!" &amp; ADDRESS(4,18)&amp;":"&amp;ADDRESS(COUNTA([2]ACT_WX!$C$4:$C$65536)+3,18))</definedName>
    <definedName name="KVACTMM" localSheetId="28">INDIRECT("ACT_WX!" &amp; ADDRESS(4,18)&amp;":"&amp;ADDRESS(COUNTA([2]ACT_WX!$C$4:$C$65536)+3,18))</definedName>
    <definedName name="KVACTMM" localSheetId="27">INDIRECT("ACT_WX!" &amp; ADDRESS(4,18)&amp;":"&amp;ADDRESS(COUNTA([2]ACT_WX!$C$4:$C$65536)+3,18))</definedName>
    <definedName name="KVACTMM">INDIRECT("ACT_WX!" &amp; ADDRESS(4,18)&amp;":"&amp;ADDRESS(COUNTA([4]ACT_WX!$C$4:$C$65536)+3,18))</definedName>
    <definedName name="KVACTYYYY" localSheetId="26">INDIRECT("ACT_WX!" &amp; ADDRESS(4,17)&amp;":"&amp;ADDRESS(COUNTA([2]ACT_WX!$B$4:$B$65536)+3,17))</definedName>
    <definedName name="KVACTYYYY" localSheetId="28">INDIRECT("ACT_WX!" &amp; ADDRESS(4,17)&amp;":"&amp;ADDRESS(COUNTA([2]ACT_WX!$B$4:$B$65536)+3,17))</definedName>
    <definedName name="KVACTYYYY" localSheetId="27">INDIRECT("ACT_WX!" &amp; ADDRESS(4,17)&amp;":"&amp;ADDRESS(COUNTA([2]ACT_WX!$B$4:$B$65536)+3,17))</definedName>
    <definedName name="KVACTYYYY">INDIRECT("ACT_WX!" &amp; ADDRESS(4,17)&amp;":"&amp;ADDRESS(COUNTA([4]ACT_WX!$B$4:$B$65536)+3,17))</definedName>
    <definedName name="KVNORMDD" localSheetId="20">INDIRECT("NORM_WX!" &amp; ADDRESS(4,19)&amp;":"&amp;ADDRESS(COUNTA(#REF!)+3,19))</definedName>
    <definedName name="KVNORMDD" localSheetId="26">INDIRECT("NORM_WX!" &amp; ADDRESS(4,19)&amp;":"&amp;ADDRESS(COUNTA([2]NORM_WX!$D$4:$D$65536)+3,19))</definedName>
    <definedName name="KVNORMDD" localSheetId="28">INDIRECT("NORM_WX!" &amp; ADDRESS(4,19)&amp;":"&amp;ADDRESS(COUNTA([2]NORM_WX!$D$4:$D$65536)+3,19))</definedName>
    <definedName name="KVNORMDD" localSheetId="27">INDIRECT("NORM_WX!" &amp; ADDRESS(4,19)&amp;":"&amp;ADDRESS(COUNTA([2]NORM_WX!$D$4:$D$65536)+3,19))</definedName>
    <definedName name="KVNORMDD">INDIRECT("NORM_WX!" &amp; ADDRESS(4,19)&amp;":"&amp;ADDRESS(COUNTA(#REF!)+3,19))</definedName>
    <definedName name="KVNORMHDD" localSheetId="20">INDIRECT("NORM_WX!" &amp; ADDRESS(4,23)&amp;":"&amp;ADDRESS(COUNTA(#REF!)+3,23))</definedName>
    <definedName name="KVNORMHDD" localSheetId="26">INDIRECT("NORM_WX!" &amp; ADDRESS(4,23)&amp;":"&amp;ADDRESS(COUNTA([2]NORM_WX!$H$4:$H$65536)+3,23))</definedName>
    <definedName name="KVNORMHDD" localSheetId="28">INDIRECT("NORM_WX!" &amp; ADDRESS(4,23)&amp;":"&amp;ADDRESS(COUNTA([2]NORM_WX!$H$4:$H$65536)+3,23))</definedName>
    <definedName name="KVNORMHDD" localSheetId="27">INDIRECT("NORM_WX!" &amp; ADDRESS(4,23)&amp;":"&amp;ADDRESS(COUNTA([2]NORM_WX!$H$4:$H$65536)+3,23))</definedName>
    <definedName name="KVNORMHDD">INDIRECT("NORM_WX!" &amp; ADDRESS(4,23)&amp;":"&amp;ADDRESS(COUNTA(#REF!)+3,23))</definedName>
    <definedName name="KVNORMMM" localSheetId="20">INDIRECT("NORM_WX!" &amp; ADDRESS(4,18)&amp;":"&amp;ADDRESS(COUNTA(#REF!)+3,18))</definedName>
    <definedName name="KVNORMMM" localSheetId="26">INDIRECT("NORM_WX!" &amp; ADDRESS(4,18)&amp;":"&amp;ADDRESS(COUNTA([2]NORM_WX!$C$4:$C$65536)+3,18))</definedName>
    <definedName name="KVNORMMM" localSheetId="28">INDIRECT("NORM_WX!" &amp; ADDRESS(4,18)&amp;":"&amp;ADDRESS(COUNTA([2]NORM_WX!$C$4:$C$65536)+3,18))</definedName>
    <definedName name="KVNORMMM" localSheetId="27">INDIRECT("NORM_WX!" &amp; ADDRESS(4,18)&amp;":"&amp;ADDRESS(COUNTA([2]NORM_WX!$C$4:$C$65536)+3,18))</definedName>
    <definedName name="KVNORMMM">INDIRECT("NORM_WX!" &amp; ADDRESS(4,18)&amp;":"&amp;ADDRESS(COUNTA(#REF!)+3,18))</definedName>
    <definedName name="KVNORMYYYY" localSheetId="20">INDIRECT("NORM_WX!" &amp; ADDRESS(4,17)&amp;":"&amp;ADDRESS(COUNTA(#REF!)+3,17))</definedName>
    <definedName name="KVNORMYYYY" localSheetId="26">INDIRECT("NORM_WX!" &amp; ADDRESS(4,17)&amp;":"&amp;ADDRESS(COUNTA([2]NORM_WX!$B$4:$B$65536)+3,17))</definedName>
    <definedName name="KVNORMYYYY" localSheetId="28">INDIRECT("NORM_WX!" &amp; ADDRESS(4,17)&amp;":"&amp;ADDRESS(COUNTA([2]NORM_WX!$B$4:$B$65536)+3,17))</definedName>
    <definedName name="KVNORMYYYY" localSheetId="27">INDIRECT("NORM_WX!" &amp; ADDRESS(4,17)&amp;":"&amp;ADDRESS(COUNTA([2]NORM_WX!$B$4:$B$65536)+3,17))</definedName>
    <definedName name="KVNORMYYYY">INDIRECT("NORM_WX!" &amp; ADDRESS(4,17)&amp;":"&amp;ADDRESS(COUNTA(#REF!)+3,17))</definedName>
    <definedName name="Maps.OlapDataMap.OlapDataMap1.Columns.0.Caption" localSheetId="26">#REF!</definedName>
    <definedName name="Maps.OlapDataMap.OlapDataMap1.Columns.0.Caption" localSheetId="27">#REF!</definedName>
    <definedName name="Maps.OlapDataMap.OlapDataMap1.Columns.0.Caption">#REF!</definedName>
    <definedName name="Maps.OlapDataMap.OlapDataMap1.Columns.0.Dimension">"Scenario"</definedName>
    <definedName name="Maps.OlapDataMap.OlapDataMap1.Columns.0.Key" localSheetId="26">#REF!</definedName>
    <definedName name="Maps.OlapDataMap.OlapDataMap1.Columns.0.Key" localSheetId="27">#REF!</definedName>
    <definedName name="Maps.OlapDataMap.OlapDataMap1.Columns.0.Key">#REF!</definedName>
    <definedName name="Maps.OlapDataMap.OlapDataMap1.Columns.1.Caption" localSheetId="26">#REF!</definedName>
    <definedName name="Maps.OlapDataMap.OlapDataMap1.Columns.1.Caption" localSheetId="27">#REF!</definedName>
    <definedName name="Maps.OlapDataMap.OlapDataMap1.Columns.1.Caption">#REF!</definedName>
    <definedName name="Maps.OlapDataMap.OlapDataMap1.Columns.1.Dimension">"Year"</definedName>
    <definedName name="Maps.OlapDataMap.OlapDataMap1.Columns.1.Key" localSheetId="26">#REF!</definedName>
    <definedName name="Maps.OlapDataMap.OlapDataMap1.Columns.1.Key" localSheetId="27">#REF!</definedName>
    <definedName name="Maps.OlapDataMap.OlapDataMap1.Columns.1.Key">#REF!</definedName>
    <definedName name="Maps.OlapDataMap.OlapDataMap1.Columns.2.Caption" localSheetId="26">#REF!</definedName>
    <definedName name="Maps.OlapDataMap.OlapDataMap1.Columns.2.Caption" localSheetId="27">#REF!</definedName>
    <definedName name="Maps.OlapDataMap.OlapDataMap1.Columns.2.Caption">#REF!</definedName>
    <definedName name="Maps.OlapDataMap.OlapDataMap1.Columns.2.Dimension">"Period"</definedName>
    <definedName name="Maps.OlapDataMap.OlapDataMap1.Columns.2.Key" localSheetId="26">#REF!</definedName>
    <definedName name="Maps.OlapDataMap.OlapDataMap1.Columns.2.Key" localSheetId="27">#REF!</definedName>
    <definedName name="Maps.OlapDataMap.OlapDataMap1.Columns.2.Key">#REF!</definedName>
    <definedName name="Maps.OlapDataMap.OlapDataMap1.Columns.3.Caption" localSheetId="26">#REF!</definedName>
    <definedName name="Maps.OlapDataMap.OlapDataMap1.Columns.3.Caption" localSheetId="27">#REF!</definedName>
    <definedName name="Maps.OlapDataMap.OlapDataMap1.Columns.3.Caption">#REF!</definedName>
    <definedName name="Maps.OlapDataMap.OlapDataMap1.Columns.3.Dimension">"Measures"</definedName>
    <definedName name="Maps.OlapDataMap.OlapDataMap1.Columns.3.Key" localSheetId="26">#REF!</definedName>
    <definedName name="Maps.OlapDataMap.OlapDataMap1.Columns.3.Key" localSheetId="27">#REF!</definedName>
    <definedName name="Maps.OlapDataMap.OlapDataMap1.Columns.3.Key">#REF!</definedName>
    <definedName name="Maps.OlapDataMap.OlapDataMap1.Pages.0.Dimension">"Company"</definedName>
    <definedName name="Maps.OlapDataMap.OlapDataMap1.Pages.0.Key" localSheetId="26">#REF!</definedName>
    <definedName name="Maps.OlapDataMap.OlapDataMap1.Pages.0.Key" localSheetId="27">#REF!</definedName>
    <definedName name="Maps.OlapDataMap.OlapDataMap1.Pages.0.Key">#REF!</definedName>
    <definedName name="Maps.OlapDataMap.OlapDataMap1.Pages.1.Dimension">"Currency"</definedName>
    <definedName name="Maps.OlapDataMap.OlapDataMap1.Pages.1.Key" localSheetId="26">#REF!</definedName>
    <definedName name="Maps.OlapDataMap.OlapDataMap1.Pages.1.Key" localSheetId="27">#REF!</definedName>
    <definedName name="Maps.OlapDataMap.OlapDataMap1.Pages.1.Key">#REF!</definedName>
    <definedName name="Maps.OlapDataMap.OlapDataMap1.Pages.2.Dimension">"FutureUseDim"</definedName>
    <definedName name="Maps.OlapDataMap.OlapDataMap1.Pages.2.Key" localSheetId="26">#REF!</definedName>
    <definedName name="Maps.OlapDataMap.OlapDataMap1.Pages.2.Key" localSheetId="27">#REF!</definedName>
    <definedName name="Maps.OlapDataMap.OlapDataMap1.Pages.2.Key">#REF!</definedName>
    <definedName name="Maps.OlapDataMap.OlapDataMap1.Pages.3.Dimension">"Value"</definedName>
    <definedName name="Maps.OlapDataMap.OlapDataMap1.Pages.3.Key" localSheetId="26">#REF!</definedName>
    <definedName name="Maps.OlapDataMap.OlapDataMap1.Pages.3.Key" localSheetId="27">#REF!</definedName>
    <definedName name="Maps.OlapDataMap.OlapDataMap1.Pages.3.Key">#REF!</definedName>
    <definedName name="Maps.OlapDataMap.OlapDataMap1.Pages.4.Dimension">"Reporting Currency"</definedName>
    <definedName name="Maps.OlapDataMap.OlapDataMap1.Pages.4.Key" localSheetId="26">#REF!</definedName>
    <definedName name="Maps.OlapDataMap.OlapDataMap1.Pages.4.Key" localSheetId="27">#REF!</definedName>
    <definedName name="Maps.OlapDataMap.OlapDataMap1.Pages.4.Key">#REF!</definedName>
    <definedName name="Maps.OlapDataMap.OlapDataMap1.Pages.5.Dimension">"UtilityType"</definedName>
    <definedName name="Maps.OlapDataMap.OlapDataMap1.Pages.5.Key" localSheetId="26">#REF!</definedName>
    <definedName name="Maps.OlapDataMap.OlapDataMap1.Pages.5.Key" localSheetId="27">#REF!</definedName>
    <definedName name="Maps.OlapDataMap.OlapDataMap1.Pages.5.Key">#REF!</definedName>
    <definedName name="Maps.OlapDataMap.OlapDataMap1.Pages.6.Dimension">"Measures"</definedName>
    <definedName name="Maps.OlapDataMap.OlapDataMap1.Pages.6.Key" localSheetId="26">#REF!</definedName>
    <definedName name="Maps.OlapDataMap.OlapDataMap1.Pages.6.Key" localSheetId="27">#REF!</definedName>
    <definedName name="Maps.OlapDataMap.OlapDataMap1.Pages.6.Key">#REF!</definedName>
    <definedName name="Maps.OlapDataMap.OlapDataMap1.Rows.0.Caption" localSheetId="26">#REF!</definedName>
    <definedName name="Maps.OlapDataMap.OlapDataMap1.Rows.0.Caption" localSheetId="27">#REF!</definedName>
    <definedName name="Maps.OlapDataMap.OlapDataMap1.Rows.0.Caption">#REF!</definedName>
    <definedName name="Maps.OlapDataMap.OlapDataMap1.Rows.0.Dimension">"RevenueType"</definedName>
    <definedName name="Maps.OlapDataMap.OlapDataMap1.Rows.0.Key" localSheetId="26">#REF!</definedName>
    <definedName name="Maps.OlapDataMap.OlapDataMap1.Rows.0.Key" localSheetId="27">#REF!</definedName>
    <definedName name="Maps.OlapDataMap.OlapDataMap1.Rows.0.Key">#REF!</definedName>
    <definedName name="Maps.OlapDataMap.OlapDataMap1.Rows.1.Caption" localSheetId="26">#REF!</definedName>
    <definedName name="Maps.OlapDataMap.OlapDataMap1.Rows.1.Caption" localSheetId="27">#REF!</definedName>
    <definedName name="Maps.OlapDataMap.OlapDataMap1.Rows.1.Caption">#REF!</definedName>
    <definedName name="Maps.OlapDataMap.OlapDataMap1.Rows.1.Dimension">"Account"</definedName>
    <definedName name="Maps.OlapDataMap.OlapDataMap1.Rows.1.Key" localSheetId="26">#REF!</definedName>
    <definedName name="Maps.OlapDataMap.OlapDataMap1.Rows.1.Key" localSheetId="27">#REF!</definedName>
    <definedName name="Maps.OlapDataMap.OlapDataMap1.Rows.1.Key">#REF!</definedName>
    <definedName name="MenuItem.Caption">"PL Act vs Bud - With GL details (Region View)"</definedName>
    <definedName name="NUMODAYZ" localSheetId="26">INDIRECT("'Meter Reading Schedule'!" &amp; ADDRESS(5,2)&amp;":"&amp;ADDRESS(5,COUNTA('Meter Reading_NEMO'!$10:$10)))</definedName>
    <definedName name="NUMODAYZ" localSheetId="28">INDIRECT("'Meter Reading Schedule'!" &amp; ADDRESS(5,2)&amp;":"&amp;ADDRESS(5,COUNTA('Meter Reading_SEMO'!$10:$10)))</definedName>
    <definedName name="NUMODAYZ" localSheetId="27">INDIRECT("'Meter Reading Schedule'!" &amp; ADDRESS(5,2)&amp;":"&amp;ADDRESS(5,COUNTA('Meter Reading_WEMO'!$10:$10)))</definedName>
    <definedName name="NUMODAYZ">INDIRECT("'Meter Reading Schedule'!" &amp; ADDRESS(5,2)&amp;":"&amp;ADDRESS(5,COUNTA('[3]Meter Reading Schedule'!$10:$10)))</definedName>
    <definedName name="NvsEndTime">41128.1935763889</definedName>
    <definedName name="PageOptions.PageCompany.Caption">"LU Mid-States"</definedName>
    <definedName name="PageOptions.PageCompany.Caption.1">"LU Mid-States"</definedName>
    <definedName name="PageOptions.PageCompany.Caption.Count">1</definedName>
    <definedName name="PageOptions.PageCompany.Caption.Display">"LU Mid-States"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"2015"</definedName>
    <definedName name="PageOptions.PageEndYear.Caption.1">"2015"</definedName>
    <definedName name="PageOptions.PageEndYear.Caption.Count">1</definedName>
    <definedName name="PageOptions.PageEndYear.Caption.Display">"2015"</definedName>
    <definedName name="PageOptions.PageEndYear.Key">"[Year].[2015]"</definedName>
    <definedName name="PageOptions.PageEndYear.Key.1">"[Year].[2015]"</definedName>
    <definedName name="PageOptions.PageEndYear.Key.Count">1</definedName>
    <definedName name="PageOptions.PageEndYear.Key.Display">"[Year].[2015]"</definedName>
    <definedName name="PageOptions.PageEndYear.Name">"2015"</definedName>
    <definedName name="PageOptions.PageEndYear.Name.1">"2015"</definedName>
    <definedName name="PageOptions.PageEndYear.Name.Count">1</definedName>
    <definedName name="PageOptions.PageEndYear.Name.Display">"2015"</definedName>
    <definedName name="PageOptions.PageOptionPeriod.Caption">"May"</definedName>
    <definedName name="PageOptions.PageOptionPeriod.Caption.1">"May"</definedName>
    <definedName name="PageOptions.PageOptionPeriod.Caption.Count">1</definedName>
    <definedName name="PageOptions.PageOptionPeriod.Caption.Display">"May"</definedName>
    <definedName name="PageOptions.PageOptionPeriod.Key">"[Period].[5]"</definedName>
    <definedName name="PageOptions.PageOptionPeriod.Key.1">"[Period].[5]"</definedName>
    <definedName name="PageOptions.PageOptionPeriod.Key.Count">1</definedName>
    <definedName name="PageOptions.PageOptionPeriod.Key.Display">"[Period].[5]"</definedName>
    <definedName name="PageOptions.PageOptionPeriod.Name">"5"</definedName>
    <definedName name="PageOptions.PageOptionPeriod.Name.1">"5"</definedName>
    <definedName name="PageOptions.PageOptionPeriod.Name.Count">1</definedName>
    <definedName name="PageOptions.PageOptionPeriod.Name.Display">"5"</definedName>
    <definedName name="PageOptions.PageOptionYear.Caption">"2015"</definedName>
    <definedName name="PageOptions.PageOptionYear.Caption.1">"2015"</definedName>
    <definedName name="PageOptions.PageOptionYear.Caption.Count">1</definedName>
    <definedName name="PageOptions.PageOptionYear.Caption.Display">"2015"</definedName>
    <definedName name="PageOptions.PageOptionYear.Key">"[Year].[2015]"</definedName>
    <definedName name="PageOptions.PageOptionYear.Key.1">"[Year].[2015]"</definedName>
    <definedName name="PageOptions.PageOptionYear.Key.Count">1</definedName>
    <definedName name="PageOptions.PageOptionYear.Key.Display">"[Year].[2015]"</definedName>
    <definedName name="PageOptions.PageOptionYear.Name">"2015"</definedName>
    <definedName name="PageOptions.PageOptionYear.Name.1">"2015"</definedName>
    <definedName name="PageOptions.PageOptionYear.Name.Count">1</definedName>
    <definedName name="PageOptions.PageOptionYear.Name.Display">"2015"</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Scenario.Caption">"Budget"</definedName>
    <definedName name="PageOptions.PageScenario.Caption.1">"Budget"</definedName>
    <definedName name="PageOptions.PageScenario.Caption.Count">1</definedName>
    <definedName name="PageOptions.PageScenario.Caption.Display">"Budget"</definedName>
    <definedName name="PageOptions.PageScenario.Key">"[Scenario].[Budget]"</definedName>
    <definedName name="PageOptions.PageScenario.Key.1">"[Scenario].[Budget]"</definedName>
    <definedName name="PageOptions.PageScenario.Key.Count">1</definedName>
    <definedName name="PageOptions.PageScenario.Key.Display">"[Scenario].[Budget]"</definedName>
    <definedName name="PageOptions.PageScenario.Name">"Budget"</definedName>
    <definedName name="PageOptions.PageScenario.Name.1">"Budget"</definedName>
    <definedName name="PageOptions.PageScenario.Name.Count">1</definedName>
    <definedName name="PageOptions.PageScenario.Name.Display">"Budget"</definedName>
    <definedName name="PageOptions.PageStartPeriod.Caption">"Jan"</definedName>
    <definedName name="PageOptions.PageStartPeriod.Caption.1">"Jan"</definedName>
    <definedName name="PageOptions.PageStartPeriod.Caption.Count">1</definedName>
    <definedName name="PageOptions.PageStartPeriod.Caption.Display">"Jan"</definedName>
    <definedName name="PageOptions.PageStartPeriod.Key">"[Period].[1]"</definedName>
    <definedName name="PageOptions.PageStartPeriod.Key.1">"[Period].[1]"</definedName>
    <definedName name="PageOptions.PageStartPeriod.Key.Count">1</definedName>
    <definedName name="PageOptions.PageStartPeriod.Key.Display">"[Period].[1]"</definedName>
    <definedName name="PageOptions.PageStartPeriod.Name">"1"</definedName>
    <definedName name="PageOptions.PageStartPeriod.Name.1">"1"</definedName>
    <definedName name="PageOptions.PageStartPeriod.Name.Count">1</definedName>
    <definedName name="PageOptions.PageStartPeriod.Name.Display">"1"</definedName>
    <definedName name="PageOptions.PageStartYear.Caption">"2015"</definedName>
    <definedName name="PageOptions.PageStartYear.Caption.1">"2015"</definedName>
    <definedName name="PageOptions.PageStartYear.Caption.Count">1</definedName>
    <definedName name="PageOptions.PageStartYear.Caption.Display">"2015"</definedName>
    <definedName name="PageOptions.PageStartYear.Key">"[Year].[2015]"</definedName>
    <definedName name="PageOptions.PageStartYear.Key.1">"[Year].[2015]"</definedName>
    <definedName name="PageOptions.PageStartYear.Key.Count">1</definedName>
    <definedName name="PageOptions.PageStartYear.Key.Display">"[Year].[2015]"</definedName>
    <definedName name="PageOptions.PageStartYear.Name">"2015"</definedName>
    <definedName name="PageOptions.PageStartYear.Name.1">"2015"</definedName>
    <definedName name="PageOptions.PageStartYear.Name.Count">1</definedName>
    <definedName name="PageOptions.PageStartYear.Name.Display">"2015"</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_xlnm.Print_Area" localSheetId="0">' Rates - Sheets 67.2-67.5'!$A$1:$T$71</definedName>
    <definedName name="_xlnm.Print_Area" localSheetId="14">' SRR SGS WEMO'!$A$1:$R$28</definedName>
    <definedName name="_xlnm.Print_Area" localSheetId="29">'Acctg Recon'!$A$1:$P$100</definedName>
    <definedName name="_xlnm.Print_Area" localSheetId="25">Actual_CGI_HDD!$A$1:$G$222</definedName>
    <definedName name="_xlnm.Print_Area" localSheetId="24">Actual_Kirk_HDD!$A$1:$I$376</definedName>
    <definedName name="_xlnm.Print_Area" localSheetId="9">Assumptions!$A$1:$G$22</definedName>
    <definedName name="_xlnm.Print_Area" localSheetId="3">'CSWNA Res NEMO'!$A$1:$I$82</definedName>
    <definedName name="_xlnm.Print_Area" localSheetId="7">'CSWNA Res SEMO'!$A$1:$I$82</definedName>
    <definedName name="_xlnm.Print_Area" localSheetId="5">'CSWNA Res WEMO'!$A$1:$I$82</definedName>
    <definedName name="_xlnm.Print_Area" localSheetId="4">'CSWNA SGS NEMO'!$A$1:$I$82</definedName>
    <definedName name="_xlnm.Print_Area" localSheetId="8">'CSWNA SGS SEMO'!$A$1:$I$82</definedName>
    <definedName name="_xlnm.Print_Area" localSheetId="6">'CSWNA SGS WEMO'!$A$1:$I$82</definedName>
    <definedName name="_xlnm.Print_Area" localSheetId="1">'CSWNA Summary'!#REF!</definedName>
    <definedName name="_xlnm.Print_Area" localSheetId="22">'Customer Count by Cycle'!$A$1:$O$115</definedName>
    <definedName name="_xlnm.Print_Area" localSheetId="21">HDD_Summary!$A$2:$K$369</definedName>
    <definedName name="_xlnm.Print_Area" localSheetId="18">Input_NEMO!$A$1:$J$22</definedName>
    <definedName name="_xlnm.Print_Area" localSheetId="20">Input_SEMO!$A$1:$J$22</definedName>
    <definedName name="_xlnm.Print_Area" localSheetId="19">Input_WEMO!$A$1:$J$23</definedName>
    <definedName name="_xlnm.Print_Area" localSheetId="26">'Meter Reading_NEMO'!$A$1:$Z$10</definedName>
    <definedName name="_xlnm.Print_Area" localSheetId="28">'Meter Reading_SEMO'!$A$1:$X$10</definedName>
    <definedName name="_xlnm.Print_Area" localSheetId="27">'Meter Reading_WEMO'!$A$1:$X$10</definedName>
    <definedName name="_xlnm.Print_Area" localSheetId="11">'SRR Res NEMO'!$A$1:$R$29</definedName>
    <definedName name="_xlnm.Print_Area" localSheetId="15">'SRR Res SEMO'!$A$1:$R$28</definedName>
    <definedName name="_xlnm.Print_Area" localSheetId="12">'SRR Res WEMO'!$A$1:$R$28</definedName>
    <definedName name="_xlnm.Print_Area" localSheetId="13">'SRR SGS NEMO'!$A$1:$R$28</definedName>
    <definedName name="_xlnm.Print_Area" localSheetId="16">'SRR SGS SEMO'!$A$1:$R$28</definedName>
    <definedName name="_xlnm.Print_Area" localSheetId="10">'SRR Summary'!$A$1:$M$75</definedName>
    <definedName name="_xlnm.Print_Area" localSheetId="23">'Staff Ranked NHDD'!$A$1:$F$375</definedName>
    <definedName name="_xlnm.Print_Area" localSheetId="2">'WNA Excess Limit Balance'!$A$1:$K$62</definedName>
    <definedName name="Print_Area_MI" localSheetId="26">#REF!</definedName>
    <definedName name="Print_Area_MI" localSheetId="27">#REF!</definedName>
    <definedName name="Print_Area_MI">#REF!</definedName>
    <definedName name="_xlnm.Print_Titles" localSheetId="0">' Rates - Sheets 67.2-67.5'!$1:$11</definedName>
    <definedName name="_xlnm.Print_Titles" localSheetId="29">'Acctg Recon'!$1:$11</definedName>
    <definedName name="_xlnm.Print_Titles" localSheetId="25">Actual_CGI_HDD!$1:$8</definedName>
    <definedName name="_xlnm.Print_Titles" localSheetId="24">Actual_Kirk_HDD!$1:$8</definedName>
    <definedName name="_xlnm.Print_Titles" localSheetId="3">'CSWNA Res NEMO'!$1:$6</definedName>
    <definedName name="_xlnm.Print_Titles" localSheetId="7">'CSWNA Res SEMO'!$1:$6</definedName>
    <definedName name="_xlnm.Print_Titles" localSheetId="5">'CSWNA Res WEMO'!$1:$6</definedName>
    <definedName name="_xlnm.Print_Titles" localSheetId="4">'CSWNA SGS NEMO'!$1:$6</definedName>
    <definedName name="_xlnm.Print_Titles" localSheetId="8">'CSWNA SGS SEMO'!$1:$6</definedName>
    <definedName name="_xlnm.Print_Titles" localSheetId="6">'CSWNA SGS WEMO'!$1:$6</definedName>
    <definedName name="_xlnm.Print_Titles" localSheetId="22">'Customer Count by Cycle'!$1:$5</definedName>
    <definedName name="_xlnm.Print_Titles" localSheetId="21">HDD_Summary!$1:$3</definedName>
    <definedName name="_xlnm.Print_Titles" localSheetId="23">'Staff Ranked NHDD'!$1:$7</definedName>
    <definedName name="_xlnm.Print_Titles">#N/A</definedName>
    <definedName name="RefVarPriorYear" localSheetId="26">#REF!</definedName>
    <definedName name="RefVarPriorYear" localSheetId="27">#REF!</definedName>
    <definedName name="RefVarPriorYear">#REF!</definedName>
    <definedName name="REVMONTH">[5]UsagePerioddates!$B$2:$B$3695</definedName>
    <definedName name="REVYEAR">[5]UsagePerioddates!$A$2:$A$3695</definedName>
    <definedName name="RowRanges.RowAcquisitionCost" localSheetId="26">#REF!</definedName>
    <definedName name="RowRanges.RowAcquisitionCost" localSheetId="27">#REF!</definedName>
    <definedName name="RowRanges.RowAcquisitionCost">#REF!</definedName>
    <definedName name="RowRanges.RowAcquisitionCosts" localSheetId="26">#REF!</definedName>
    <definedName name="RowRanges.RowAcquisitionCosts" localSheetId="27">#REF!</definedName>
    <definedName name="RowRanges.RowAcquisitionCosts">#REF!</definedName>
    <definedName name="RowRanges.RowAFUDC" localSheetId="26">#REF!</definedName>
    <definedName name="RowRanges.RowAFUDC" localSheetId="27">#REF!</definedName>
    <definedName name="RowRanges.RowAFUDC">#REF!</definedName>
    <definedName name="RowRanges.RowCheck" localSheetId="26">#REF!</definedName>
    <definedName name="RowRanges.RowCheck" localSheetId="27">#REF!</definedName>
    <definedName name="RowRanges.RowCheck">#REF!</definedName>
    <definedName name="RowRanges.RowCorpAdmin" localSheetId="26">#REF!</definedName>
    <definedName name="RowRanges.RowCorpAdmin" localSheetId="27">#REF!</definedName>
    <definedName name="RowRanges.RowCorpAdmin">#REF!</definedName>
    <definedName name="RowRanges.RowCorpServAdmin" localSheetId="26">#REF!</definedName>
    <definedName name="RowRanges.RowCorpServAdmin" localSheetId="27">#REF!</definedName>
    <definedName name="RowRanges.RowCorpServAdmin">#REF!</definedName>
    <definedName name="RowRanges.RowCustomers" localSheetId="26">#REF!</definedName>
    <definedName name="RowRanges.RowCustomers" localSheetId="27">#REF!</definedName>
    <definedName name="RowRanges.RowCustomers">#REF!</definedName>
    <definedName name="RowRanges.RowDepAmortDetail" localSheetId="26">#REF!</definedName>
    <definedName name="RowRanges.RowDepAmortDetail" localSheetId="27">#REF!</definedName>
    <definedName name="RowRanges.RowDepAmortDetail">#REF!</definedName>
    <definedName name="RowRanges.RowEnergyCostDetail" localSheetId="26">#REF!</definedName>
    <definedName name="RowRanges.RowEnergyCostDetail" localSheetId="27">#REF!</definedName>
    <definedName name="RowRanges.RowEnergyCostDetail">#REF!</definedName>
    <definedName name="RowRanges.RowEnergyCostTotal" localSheetId="26">#REF!</definedName>
    <definedName name="RowRanges.RowEnergyCostTotal" localSheetId="27">#REF!</definedName>
    <definedName name="RowRanges.RowEnergyCostTotal">#REF!</definedName>
    <definedName name="RowRanges.RowExecAdmin" localSheetId="26">#REF!</definedName>
    <definedName name="RowRanges.RowExecAdmin" localSheetId="27">#REF!</definedName>
    <definedName name="RowRanges.RowExecAdmin">#REF!</definedName>
    <definedName name="RowRanges.RowGainLossDerivativeInstruments" localSheetId="26">#REF!</definedName>
    <definedName name="RowRanges.RowGainLossDerivativeInstruments" localSheetId="27">#REF!</definedName>
    <definedName name="RowRanges.RowGainLossDerivativeInstruments">#REF!</definedName>
    <definedName name="RowRanges.RowGainLossFixedAssetDisposal" localSheetId="26">#REF!</definedName>
    <definedName name="RowRanges.RowGainLossFixedAssetDisposal" localSheetId="27">#REF!</definedName>
    <definedName name="RowRanges.RowGainLossFixedAssetDisposal">#REF!</definedName>
    <definedName name="RowRanges.RowGainLossForeignExchange" localSheetId="26">#REF!</definedName>
    <definedName name="RowRanges.RowGainLossForeignExchange" localSheetId="27">#REF!</definedName>
    <definedName name="RowRanges.RowGainLossForeignExchange">#REF!</definedName>
    <definedName name="RowRanges.RowInterestExpense" localSheetId="26">#REF!</definedName>
    <definedName name="RowRanges.RowInterestExpense" localSheetId="27">#REF!</definedName>
    <definedName name="RowRanges.RowInterestExpense">#REF!</definedName>
    <definedName name="RowRanges.RowInterestSubtotal" localSheetId="26">#REF!</definedName>
    <definedName name="RowRanges.RowInterestSubtotal" localSheetId="27">#REF!</definedName>
    <definedName name="RowRanges.RowInterestSubtotal">#REF!</definedName>
    <definedName name="RowRanges.RowMeta" localSheetId="26">#REF!</definedName>
    <definedName name="RowRanges.RowMeta" localSheetId="27">#REF!</definedName>
    <definedName name="RowRanges.RowMeta">#REF!</definedName>
    <definedName name="RowRanges.RowMinInt" localSheetId="26">#REF!</definedName>
    <definedName name="RowRanges.RowMinInt" localSheetId="27">#REF!</definedName>
    <definedName name="RowRanges.RowMinInt">#REF!</definedName>
    <definedName name="RowRanges.RowOtherEBITDADetail" localSheetId="26">#REF!</definedName>
    <definedName name="RowRanges.RowOtherEBITDADetail" localSheetId="27">#REF!</definedName>
    <definedName name="RowRanges.RowOtherEBITDADetail">#REF!</definedName>
    <definedName name="RowRanges.RowPageFilter" localSheetId="26">#REF!</definedName>
    <definedName name="RowRanges.RowPageFilter" localSheetId="27">#REF!</definedName>
    <definedName name="RowRanges.RowPageFilter">#REF!</definedName>
    <definedName name="RowRanges.RowRangeAdminLabour" localSheetId="26">#REF!</definedName>
    <definedName name="RowRanges.RowRangeAdminLabour" localSheetId="27">#REF!</definedName>
    <definedName name="RowRanges.RowRangeAdminLabour">#REF!</definedName>
    <definedName name="RowRanges.RowRangeAdminNonLabour" localSheetId="26">#REF!</definedName>
    <definedName name="RowRanges.RowRangeAdminNonLabour" localSheetId="27">#REF!</definedName>
    <definedName name="RowRanges.RowRangeAdminNonLabour">#REF!</definedName>
    <definedName name="RowRanges.RowRangeCustCareLabour" localSheetId="26">#REF!</definedName>
    <definedName name="RowRanges.RowRangeCustCareLabour" localSheetId="27">#REF!</definedName>
    <definedName name="RowRanges.RowRangeCustCareLabour">#REF!</definedName>
    <definedName name="RowRanges.RowRangeCustCareNonLabour" localSheetId="26">#REF!</definedName>
    <definedName name="RowRanges.RowRangeCustCareNonLabour" localSheetId="27">#REF!</definedName>
    <definedName name="RowRanges.RowRangeCustCareNonLabour">#REF!</definedName>
    <definedName name="RowRanges.RowRangeDivIncomeTotal" localSheetId="26">#REF!</definedName>
    <definedName name="RowRanges.RowRangeDivIncomeTotal" localSheetId="27">#REF!</definedName>
    <definedName name="RowRanges.RowRangeDivIncomeTotal">#REF!</definedName>
    <definedName name="RowRanges.RowRangeEnergySales" localSheetId="26">#REF!</definedName>
    <definedName name="RowRanges.RowRangeEnergySales" localSheetId="27">#REF!</definedName>
    <definedName name="RowRanges.RowRangeEnergySales">#REF!</definedName>
    <definedName name="RowRanges.RowRangeEnergySalesTotal" localSheetId="26">#REF!</definedName>
    <definedName name="RowRanges.RowRangeEnergySalesTotal" localSheetId="27">#REF!</definedName>
    <definedName name="RowRanges.RowRangeEnergySalesTotal">#REF!</definedName>
    <definedName name="RowRanges.RowRangeIncTaxTotal" localSheetId="26">#REF!</definedName>
    <definedName name="RowRanges.RowRangeIncTaxTotal" localSheetId="27">#REF!</definedName>
    <definedName name="RowRanges.RowRangeIncTaxTotal">#REF!</definedName>
    <definedName name="RowRanges.RowRangeLABSAllocation" localSheetId="26">#REF!</definedName>
    <definedName name="RowRanges.RowRangeLABSAllocation" localSheetId="27">#REF!</definedName>
    <definedName name="RowRanges.RowRangeLABSAllocation">#REF!</definedName>
    <definedName name="RowRanges.RowRangeLUAllocation" localSheetId="26">#REF!</definedName>
    <definedName name="RowRanges.RowRangeLUAllocation" localSheetId="27">#REF!</definedName>
    <definedName name="RowRanges.RowRangeLUAllocation">#REF!</definedName>
    <definedName name="RowRanges.RowRangeOpsLabour" localSheetId="26">#REF!</definedName>
    <definedName name="RowRanges.RowRangeOpsLabour" localSheetId="27">#REF!</definedName>
    <definedName name="RowRanges.RowRangeOpsLabour">#REF!</definedName>
    <definedName name="RowRanges.RowRangeOpsNonLabour" localSheetId="26">#REF!</definedName>
    <definedName name="RowRanges.RowRangeOpsNonLabour" localSheetId="27">#REF!</definedName>
    <definedName name="RowRanges.RowRangeOpsNonLabour">#REF!</definedName>
    <definedName name="RowRanges.RowRangeOtherEBITDATotal" localSheetId="26">#REF!</definedName>
    <definedName name="RowRanges.RowRangeOtherEBITDATotal" localSheetId="27">#REF!</definedName>
    <definedName name="RowRanges.RowRangeOtherEBITDATotal">#REF!</definedName>
    <definedName name="RowRanges.RowRangeOtherRevenue" localSheetId="26">#REF!</definedName>
    <definedName name="RowRanges.RowRangeOtherRevenue" localSheetId="27">#REF!</definedName>
    <definedName name="RowRanges.RowRangeOtherRevenue">#REF!</definedName>
    <definedName name="RowRanges.RowRangeOtherRevenueTotal" localSheetId="26">#REF!</definedName>
    <definedName name="RowRanges.RowRangeOtherRevenueTotal" localSheetId="27">#REF!</definedName>
    <definedName name="RowRanges.RowRangeOtherRevenueTotal">#REF!</definedName>
    <definedName name="RowRanges.RowRangeOtherTotal" localSheetId="26">#REF!</definedName>
    <definedName name="RowRanges.RowRangeOtherTotal" localSheetId="27">#REF!</definedName>
    <definedName name="RowRanges.RowRangeOtherTotal">#REF!</definedName>
    <definedName name="RowRanges.RowRangeSteamSales" localSheetId="26">#REF!</definedName>
    <definedName name="RowRanges.RowRangeSteamSales" localSheetId="27">#REF!</definedName>
    <definedName name="RowRanges.RowRangeSteamSales">#REF!</definedName>
    <definedName name="RowRanges.RowRangeSteamSalesTotal" localSheetId="26">#REF!</definedName>
    <definedName name="RowRanges.RowRangeSteamSalesTotal" localSheetId="27">#REF!</definedName>
    <definedName name="RowRanges.RowRangeSteamSalesTotal">#REF!</definedName>
    <definedName name="RowRanges.RowRangeUtilitySalesEnergy" localSheetId="26">#REF!</definedName>
    <definedName name="RowRanges.RowRangeUtilitySalesEnergy" localSheetId="27">#REF!</definedName>
    <definedName name="RowRanges.RowRangeUtilitySalesEnergy">#REF!</definedName>
    <definedName name="RowRanges.RowRangeUtilitySalesEnergyTotal" localSheetId="26">#REF!</definedName>
    <definedName name="RowRanges.RowRangeUtilitySalesEnergyTotal" localSheetId="27">#REF!</definedName>
    <definedName name="RowRanges.RowRangeUtilitySalesEnergyTotal">#REF!</definedName>
    <definedName name="RowRanges.RowRangeUtilitySalesGas" localSheetId="26">#REF!</definedName>
    <definedName name="RowRanges.RowRangeUtilitySalesGas" localSheetId="27">#REF!</definedName>
    <definedName name="RowRanges.RowRangeUtilitySalesGas">#REF!</definedName>
    <definedName name="RowRanges.RowRangeUtilitySalesGasTotal" localSheetId="26">#REF!</definedName>
    <definedName name="RowRanges.RowRangeUtilitySalesGasTotal" localSheetId="27">#REF!</definedName>
    <definedName name="RowRanges.RowRangeUtilitySalesGasTotal">#REF!</definedName>
    <definedName name="RowRanges.RowRangeUtilitySalesWater" localSheetId="26">#REF!</definedName>
    <definedName name="RowRanges.RowRangeUtilitySalesWater" localSheetId="27">#REF!</definedName>
    <definedName name="RowRanges.RowRangeUtilitySalesWater">#REF!</definedName>
    <definedName name="RowRanges.RowRangeUtilitySalesWaterTotal" localSheetId="26">#REF!</definedName>
    <definedName name="RowRanges.RowRangeUtilitySalesWaterTotal" localSheetId="27">#REF!</definedName>
    <definedName name="RowRanges.RowRangeUtilitySalesWaterTotal">#REF!</definedName>
    <definedName name="RowRanges.RowRangeWasteDisposalFees" localSheetId="26">#REF!</definedName>
    <definedName name="RowRanges.RowRangeWasteDisposalFees" localSheetId="27">#REF!</definedName>
    <definedName name="RowRanges.RowRangeWasteDisposalFees">#REF!</definedName>
    <definedName name="RowRanges.RowRangeWasteDisposalFeesTotal" localSheetId="26">#REF!</definedName>
    <definedName name="RowRanges.RowRangeWasteDisposalFeesTotal" localSheetId="27">#REF!</definedName>
    <definedName name="RowRanges.RowRangeWasteDisposalFeesTotal">#REF!</definedName>
    <definedName name="RowRanges.RowTaxDetail" localSheetId="26">#REF!</definedName>
    <definedName name="RowRanges.RowTaxDetail" localSheetId="27">#REF!</definedName>
    <definedName name="RowRanges.RowTaxDetail">#REF!</definedName>
    <definedName name="RowRanges.RowVol_Energy" localSheetId="26">#REF!</definedName>
    <definedName name="RowRanges.RowVol_Energy" localSheetId="27">#REF!</definedName>
    <definedName name="RowRanges.RowVol_Energy">#REF!</definedName>
    <definedName name="RowRanges.RowVol_Gas" localSheetId="26">#REF!</definedName>
    <definedName name="RowRanges.RowVol_Gas" localSheetId="27">#REF!</definedName>
    <definedName name="RowRanges.RowVol_Gas">#REF!</definedName>
    <definedName name="RowRanges.RowVol_Sewer" localSheetId="26">#REF!</definedName>
    <definedName name="RowRanges.RowVol_Sewer" localSheetId="27">#REF!</definedName>
    <definedName name="RowRanges.RowVol_Sewer">#REF!</definedName>
    <definedName name="RowRanges.RowVol_Water" localSheetId="26">#REF!</definedName>
    <definedName name="RowRanges.RowVol_Water" localSheetId="27">#REF!</definedName>
    <definedName name="RowRanges.RowVol_Water">#REF!</definedName>
    <definedName name="SPRACTDD" localSheetId="26">INDIRECT("ACT_WX!" &amp; ADDRESS(4,19)&amp;":"&amp;ADDRESS(COUNTA([2]ACT_WX!$S:$S)+3,19))</definedName>
    <definedName name="SPRACTDD" localSheetId="28">INDIRECT("ACT_WX!" &amp; ADDRESS(4,19)&amp;":"&amp;ADDRESS(COUNTA([2]ACT_WX!$S:$S)+3,19))</definedName>
    <definedName name="SPRACTDD" localSheetId="27">INDIRECT("ACT_WX!" &amp; ADDRESS(4,19)&amp;":"&amp;ADDRESS(COUNTA([2]ACT_WX!$S:$S)+3,19))</definedName>
    <definedName name="SPRACTDD">INDIRECT("ACT_WX!" &amp; ADDRESS(4,19)&amp;":"&amp;ADDRESS(COUNTA([4]ACT_WX!$S:$S)+3,19))</definedName>
    <definedName name="SPRACTHDD" localSheetId="26">INDIRECT("ACT_WX!" &amp; ADDRESS(4,23)&amp;":"&amp;ADDRESS(COUNTA([2]ACT_WX!$W:$W)+3,23))</definedName>
    <definedName name="SPRACTHDD" localSheetId="28">INDIRECT("ACT_WX!" &amp; ADDRESS(4,23)&amp;":"&amp;ADDRESS(COUNTA([2]ACT_WX!$W:$W)+3,23))</definedName>
    <definedName name="SPRACTHDD" localSheetId="27">INDIRECT("ACT_WX!" &amp; ADDRESS(4,23)&amp;":"&amp;ADDRESS(COUNTA([2]ACT_WX!$W:$W)+3,23))</definedName>
    <definedName name="SPRACTHDD">INDIRECT("ACT_WX!" &amp; ADDRESS(4,23)&amp;":"&amp;ADDRESS(COUNTA([4]ACT_WX!$W:$W)+3,23))</definedName>
    <definedName name="SPRACTMM" localSheetId="26">INDIRECT("ACT_WX!" &amp; ADDRESS(4,18)&amp;":"&amp;ADDRESS(COUNTA([2]ACT_WX!$R:$R)+3,18))</definedName>
    <definedName name="SPRACTMM" localSheetId="28">INDIRECT("ACT_WX!" &amp; ADDRESS(4,18)&amp;":"&amp;ADDRESS(COUNTA([2]ACT_WX!$R:$R)+3,18))</definedName>
    <definedName name="SPRACTMM" localSheetId="27">INDIRECT("ACT_WX!" &amp; ADDRESS(4,18)&amp;":"&amp;ADDRESS(COUNTA([2]ACT_WX!$R:$R)+3,18))</definedName>
    <definedName name="SPRACTMM">INDIRECT("ACT_WX!" &amp; ADDRESS(4,18)&amp;":"&amp;ADDRESS(COUNTA([4]ACT_WX!$R:$R)+3,18))</definedName>
    <definedName name="SPRACTYYYY" localSheetId="26">INDIRECT("ACT_WX!" &amp; ADDRESS(4,17)&amp;":"&amp;ADDRESS(COUNTA([2]ACT_WX!$Q:$Q)+3,17))</definedName>
    <definedName name="SPRACTYYYY" localSheetId="28">INDIRECT("ACT_WX!" &amp; ADDRESS(4,17)&amp;":"&amp;ADDRESS(COUNTA([2]ACT_WX!$Q:$Q)+3,17))</definedName>
    <definedName name="SPRACTYYYY" localSheetId="27">INDIRECT("ACT_WX!" &amp; ADDRESS(4,17)&amp;":"&amp;ADDRESS(COUNTA([2]ACT_WX!$Q:$Q)+3,17))</definedName>
    <definedName name="SPRACTYYYY">INDIRECT("ACT_WX!" &amp; ADDRESS(4,17)&amp;":"&amp;ADDRESS(COUNTA([4]ACT_WX!$Q:$Q)+3,17))</definedName>
    <definedName name="SPRNORMDD" localSheetId="20">INDIRECT("NORM_WX!" &amp; ADDRESS(4,19)&amp;":"&amp;ADDRESS(COUNTA(#REF!)+3,19))</definedName>
    <definedName name="SPRNORMDD" localSheetId="26">INDIRECT("NORM_WX!" &amp; ADDRESS(4,19)&amp;":"&amp;ADDRESS(COUNTA([2]NORM_WX!$S$4:$S$65261)+3,19))</definedName>
    <definedName name="SPRNORMDD" localSheetId="28">INDIRECT("NORM_WX!" &amp; ADDRESS(4,19)&amp;":"&amp;ADDRESS(COUNTA([2]NORM_WX!$S$4:$S$65261)+3,19))</definedName>
    <definedName name="SPRNORMDD" localSheetId="27">INDIRECT("NORM_WX!" &amp; ADDRESS(4,19)&amp;":"&amp;ADDRESS(COUNTA([2]NORM_WX!$S$4:$S$65261)+3,19))</definedName>
    <definedName name="SPRNORMDD">INDIRECT("NORM_WX!" &amp; ADDRESS(4,19)&amp;":"&amp;ADDRESS(COUNTA(#REF!)+3,19))</definedName>
    <definedName name="SPRNORMHDD" localSheetId="20">INDIRECT("NORM_WX!" &amp; ADDRESS(4,23)&amp;":"&amp;ADDRESS(COUNTA(#REF!)+3,23))</definedName>
    <definedName name="SPRNORMHDD" localSheetId="26">INDIRECT("NORM_WX!" &amp; ADDRESS(4,23)&amp;":"&amp;ADDRESS(COUNTA([2]NORM_WX!$W$4:$W$65261)+3,23))</definedName>
    <definedName name="SPRNORMHDD" localSheetId="28">INDIRECT("NORM_WX!" &amp; ADDRESS(4,23)&amp;":"&amp;ADDRESS(COUNTA([2]NORM_WX!$W$4:$W$65261)+3,23))</definedName>
    <definedName name="SPRNORMHDD" localSheetId="27">INDIRECT("NORM_WX!" &amp; ADDRESS(4,23)&amp;":"&amp;ADDRESS(COUNTA([2]NORM_WX!$W$4:$W$65261)+3,23))</definedName>
    <definedName name="SPRNORMHDD">INDIRECT("NORM_WX!" &amp; ADDRESS(4,23)&amp;":"&amp;ADDRESS(COUNTA(#REF!)+3,23))</definedName>
    <definedName name="SPRNORMMM" localSheetId="20">INDIRECT("NORM_WX!" &amp; ADDRESS(4,18)&amp;":"&amp;ADDRESS(COUNTA(#REF!)+3,18))</definedName>
    <definedName name="SPRNORMMM" localSheetId="26">INDIRECT("NORM_WX!" &amp; ADDRESS(4,18)&amp;":"&amp;ADDRESS(COUNTA([2]NORM_WX!$R$4:$R$65261)+3,18))</definedName>
    <definedName name="SPRNORMMM" localSheetId="28">INDIRECT("NORM_WX!" &amp; ADDRESS(4,18)&amp;":"&amp;ADDRESS(COUNTA([2]NORM_WX!$R$4:$R$65261)+3,18))</definedName>
    <definedName name="SPRNORMMM" localSheetId="27">INDIRECT("NORM_WX!" &amp; ADDRESS(4,18)&amp;":"&amp;ADDRESS(COUNTA([2]NORM_WX!$R$4:$R$65261)+3,18))</definedName>
    <definedName name="SPRNORMMM">INDIRECT("NORM_WX!" &amp; ADDRESS(4,18)&amp;":"&amp;ADDRESS(COUNTA(#REF!)+3,18))</definedName>
    <definedName name="SPRNORMYYYY" localSheetId="20">INDIRECT("NORM_WX!" &amp; ADDRESS(4,17)&amp;":"&amp;ADDRESS(COUNTA(#REF!)+3,17))</definedName>
    <definedName name="SPRNORMYYYY" localSheetId="26">INDIRECT("NORM_WX!" &amp; ADDRESS(4,17)&amp;":"&amp;ADDRESS(COUNTA([2]NORM_WX!$Q$4:$Q$65261)+3,17))</definedName>
    <definedName name="SPRNORMYYYY" localSheetId="28">INDIRECT("NORM_WX!" &amp; ADDRESS(4,17)&amp;":"&amp;ADDRESS(COUNTA([2]NORM_WX!$Q$4:$Q$65261)+3,17))</definedName>
    <definedName name="SPRNORMYYYY" localSheetId="27">INDIRECT("NORM_WX!" &amp; ADDRESS(4,17)&amp;":"&amp;ADDRESS(COUNTA([2]NORM_WX!$Q$4:$Q$65261)+3,17))</definedName>
    <definedName name="SPRNORMYYYY">INDIRECT("NORM_WX!" &amp; ADDRESS(4,17)&amp;":"&amp;ADDRESS(COUNTA(#REF!)+3,17))</definedName>
    <definedName name="Template.Build.End">42161.3822809838</definedName>
    <definedName name="Template.Build.Start">42161.3821457407</definedName>
    <definedName name="Template.LastSaveTime">""</definedName>
    <definedName name="Template.LastSaveUser">""</definedName>
    <definedName name="Template.Name">"PL_Bottom_Level_Descendants"</definedName>
    <definedName name="Template.SaveAll">"false"</definedName>
    <definedName name="User.Language">"en-US"</definedName>
    <definedName name="User.Name">"tsanderson"</definedName>
    <definedName name="User.Session">"zsivqpi3jfrlzye2qpewptrv"</definedName>
  </definedNames>
  <calcPr calcId="191029" iterate="1" iterate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59" l="1"/>
  <c r="Y28" i="16"/>
  <c r="W28" i="16"/>
  <c r="U28" i="16"/>
  <c r="S28" i="16"/>
  <c r="Q28" i="16"/>
  <c r="O28" i="16"/>
  <c r="M28" i="16"/>
  <c r="K28" i="16"/>
  <c r="I28" i="16"/>
  <c r="G28" i="16"/>
  <c r="E28" i="16"/>
  <c r="C28" i="16"/>
  <c r="Y27" i="16"/>
  <c r="W27" i="16"/>
  <c r="U27" i="16"/>
  <c r="S27" i="16"/>
  <c r="Q27" i="16"/>
  <c r="O27" i="16"/>
  <c r="M27" i="16"/>
  <c r="K27" i="16"/>
  <c r="I27" i="16"/>
  <c r="G27" i="16"/>
  <c r="E27" i="16"/>
  <c r="C27" i="16"/>
  <c r="Y26" i="16"/>
  <c r="W26" i="16"/>
  <c r="U26" i="16"/>
  <c r="S26" i="16"/>
  <c r="Q26" i="16"/>
  <c r="O26" i="16"/>
  <c r="M26" i="16"/>
  <c r="K26" i="16"/>
  <c r="I26" i="16"/>
  <c r="G26" i="16"/>
  <c r="E26" i="16"/>
  <c r="C26" i="16"/>
  <c r="Y25" i="16"/>
  <c r="W25" i="16"/>
  <c r="U25" i="16"/>
  <c r="S25" i="16"/>
  <c r="Q25" i="16"/>
  <c r="O25" i="16"/>
  <c r="M25" i="16"/>
  <c r="K25" i="16"/>
  <c r="I25" i="16"/>
  <c r="G25" i="16"/>
  <c r="E25" i="16"/>
  <c r="C25" i="16"/>
  <c r="Y24" i="16"/>
  <c r="W24" i="16"/>
  <c r="U24" i="16"/>
  <c r="S24" i="16"/>
  <c r="Q24" i="16"/>
  <c r="O24" i="16"/>
  <c r="M24" i="16"/>
  <c r="K24" i="16"/>
  <c r="I24" i="16"/>
  <c r="G24" i="16"/>
  <c r="E24" i="16"/>
  <c r="C24" i="16"/>
  <c r="Y23" i="16"/>
  <c r="W23" i="16"/>
  <c r="U23" i="16"/>
  <c r="S23" i="16"/>
  <c r="Q23" i="16"/>
  <c r="O23" i="16"/>
  <c r="M23" i="16"/>
  <c r="K23" i="16"/>
  <c r="I23" i="16"/>
  <c r="G23" i="16"/>
  <c r="E23" i="16"/>
  <c r="C23" i="16"/>
  <c r="Y22" i="16"/>
  <c r="W22" i="16"/>
  <c r="U22" i="16"/>
  <c r="S22" i="16"/>
  <c r="Q22" i="16"/>
  <c r="O22" i="16"/>
  <c r="M22" i="16"/>
  <c r="K22" i="16"/>
  <c r="I22" i="16"/>
  <c r="G22" i="16"/>
  <c r="E22" i="16"/>
  <c r="C22" i="16"/>
  <c r="Y21" i="16"/>
  <c r="W21" i="16"/>
  <c r="U21" i="16"/>
  <c r="S21" i="16"/>
  <c r="Q21" i="16"/>
  <c r="O21" i="16"/>
  <c r="M21" i="16"/>
  <c r="K21" i="16"/>
  <c r="I21" i="16"/>
  <c r="G21" i="16"/>
  <c r="E21" i="16"/>
  <c r="C21" i="16"/>
  <c r="Y20" i="16"/>
  <c r="W20" i="16"/>
  <c r="U20" i="16"/>
  <c r="S20" i="16"/>
  <c r="Q20" i="16"/>
  <c r="O20" i="16"/>
  <c r="M20" i="16"/>
  <c r="K20" i="16"/>
  <c r="I20" i="16"/>
  <c r="G20" i="16"/>
  <c r="E20" i="16"/>
  <c r="C20" i="16"/>
  <c r="Y19" i="16"/>
  <c r="W19" i="16"/>
  <c r="U19" i="16"/>
  <c r="S19" i="16"/>
  <c r="Q19" i="16"/>
  <c r="O19" i="16"/>
  <c r="M19" i="16"/>
  <c r="K19" i="16"/>
  <c r="I19" i="16"/>
  <c r="G19" i="16"/>
  <c r="E19" i="16"/>
  <c r="C19" i="16"/>
  <c r="Y18" i="16"/>
  <c r="W18" i="16"/>
  <c r="U18" i="16"/>
  <c r="S18" i="16"/>
  <c r="Q18" i="16"/>
  <c r="O18" i="16"/>
  <c r="M18" i="16"/>
  <c r="K18" i="16"/>
  <c r="I18" i="16"/>
  <c r="G18" i="16"/>
  <c r="E18" i="16"/>
  <c r="C18" i="16"/>
  <c r="Y17" i="16"/>
  <c r="W17" i="16"/>
  <c r="U17" i="16"/>
  <c r="S17" i="16"/>
  <c r="Q17" i="16"/>
  <c r="O17" i="16"/>
  <c r="M17" i="16"/>
  <c r="K17" i="16"/>
  <c r="I17" i="16"/>
  <c r="G17" i="16"/>
  <c r="E17" i="16"/>
  <c r="C17" i="16"/>
  <c r="Y16" i="16"/>
  <c r="W16" i="16"/>
  <c r="U16" i="16"/>
  <c r="S16" i="16"/>
  <c r="Q16" i="16"/>
  <c r="O16" i="16"/>
  <c r="M16" i="16"/>
  <c r="K16" i="16"/>
  <c r="I16" i="16"/>
  <c r="G16" i="16"/>
  <c r="E16" i="16"/>
  <c r="C16" i="16"/>
  <c r="Y15" i="16"/>
  <c r="W15" i="16"/>
  <c r="U15" i="16"/>
  <c r="S15" i="16"/>
  <c r="Q15" i="16"/>
  <c r="O15" i="16"/>
  <c r="M15" i="16"/>
  <c r="K15" i="16"/>
  <c r="I15" i="16"/>
  <c r="G15" i="16"/>
  <c r="E15" i="16"/>
  <c r="C15" i="16"/>
  <c r="Y14" i="16"/>
  <c r="W14" i="16"/>
  <c r="U14" i="16"/>
  <c r="S14" i="16"/>
  <c r="Q14" i="16"/>
  <c r="O14" i="16"/>
  <c r="M14" i="16"/>
  <c r="K14" i="16"/>
  <c r="I14" i="16"/>
  <c r="G14" i="16"/>
  <c r="E14" i="16"/>
  <c r="C14" i="16"/>
  <c r="Y13" i="16"/>
  <c r="W13" i="16"/>
  <c r="U13" i="16"/>
  <c r="S13" i="16"/>
  <c r="Q13" i="16"/>
  <c r="O13" i="16"/>
  <c r="M13" i="16"/>
  <c r="K13" i="16"/>
  <c r="I13" i="16"/>
  <c r="G13" i="16"/>
  <c r="E13" i="16"/>
  <c r="C13" i="16"/>
  <c r="Y12" i="16"/>
  <c r="W12" i="16"/>
  <c r="U12" i="16"/>
  <c r="S12" i="16"/>
  <c r="Q12" i="16"/>
  <c r="O12" i="16"/>
  <c r="M12" i="16"/>
  <c r="K12" i="16"/>
  <c r="I12" i="16"/>
  <c r="G12" i="16"/>
  <c r="E12" i="16"/>
  <c r="C12" i="16"/>
  <c r="Y11" i="16"/>
  <c r="W11" i="16"/>
  <c r="U11" i="16"/>
  <c r="S11" i="16"/>
  <c r="Q11" i="16"/>
  <c r="O11" i="16"/>
  <c r="M11" i="16"/>
  <c r="K11" i="16"/>
  <c r="I11" i="16"/>
  <c r="G11" i="16"/>
  <c r="E11" i="16"/>
  <c r="C11" i="16"/>
  <c r="Y10" i="16"/>
  <c r="W10" i="16"/>
  <c r="U10" i="16"/>
  <c r="S10" i="16"/>
  <c r="Q10" i="16"/>
  <c r="O10" i="16"/>
  <c r="M10" i="16"/>
  <c r="K10" i="16"/>
  <c r="I10" i="16"/>
  <c r="G10" i="16"/>
  <c r="E10" i="16"/>
  <c r="C10" i="16"/>
  <c r="Z5" i="16"/>
  <c r="Y5" i="16"/>
  <c r="W5" i="16"/>
  <c r="U5" i="16"/>
  <c r="S5" i="16"/>
  <c r="Q5" i="16"/>
  <c r="O5" i="16"/>
  <c r="M5" i="16"/>
  <c r="K5" i="16"/>
  <c r="I5" i="16"/>
  <c r="G5" i="16"/>
  <c r="E5" i="16"/>
  <c r="C5" i="16"/>
  <c r="Y4" i="16"/>
  <c r="X5" i="16" s="1"/>
  <c r="W4" i="16"/>
  <c r="V5" i="16" s="1"/>
  <c r="U4" i="16"/>
  <c r="T5" i="16" s="1"/>
  <c r="S4" i="16"/>
  <c r="R5" i="16" s="1"/>
  <c r="Q4" i="16"/>
  <c r="P5" i="16" s="1"/>
  <c r="O4" i="16"/>
  <c r="N5" i="16" s="1"/>
  <c r="M4" i="16"/>
  <c r="L5" i="16" s="1"/>
  <c r="K4" i="16"/>
  <c r="J5" i="16" s="1"/>
  <c r="I4" i="16"/>
  <c r="H5" i="16" s="1"/>
  <c r="G4" i="16"/>
  <c r="F5" i="16" s="1"/>
  <c r="E4" i="16"/>
  <c r="D5" i="16" s="1"/>
  <c r="C4" i="16"/>
  <c r="B5" i="16" s="1"/>
  <c r="Y28" i="32"/>
  <c r="W28" i="32"/>
  <c r="U28" i="32"/>
  <c r="S28" i="32"/>
  <c r="Q28" i="32"/>
  <c r="O28" i="32"/>
  <c r="M28" i="32"/>
  <c r="K28" i="32"/>
  <c r="I28" i="32"/>
  <c r="G28" i="32"/>
  <c r="E28" i="32"/>
  <c r="C28" i="32"/>
  <c r="Y27" i="32"/>
  <c r="W27" i="32"/>
  <c r="U27" i="32"/>
  <c r="S27" i="32"/>
  <c r="Q27" i="32"/>
  <c r="O27" i="32"/>
  <c r="M27" i="32"/>
  <c r="K27" i="32"/>
  <c r="I27" i="32"/>
  <c r="G27" i="32"/>
  <c r="E27" i="32"/>
  <c r="C27" i="32"/>
  <c r="Y26" i="32"/>
  <c r="W26" i="32"/>
  <c r="U26" i="32"/>
  <c r="S26" i="32"/>
  <c r="Q26" i="32"/>
  <c r="O26" i="32"/>
  <c r="M26" i="32"/>
  <c r="K26" i="32"/>
  <c r="I26" i="32"/>
  <c r="G26" i="32"/>
  <c r="E26" i="32"/>
  <c r="C26" i="32"/>
  <c r="Y25" i="32"/>
  <c r="W25" i="32"/>
  <c r="U25" i="32"/>
  <c r="S25" i="32"/>
  <c r="Q25" i="32"/>
  <c r="O25" i="32"/>
  <c r="M25" i="32"/>
  <c r="K25" i="32"/>
  <c r="I25" i="32"/>
  <c r="G25" i="32"/>
  <c r="E25" i="32"/>
  <c r="C25" i="32"/>
  <c r="Y24" i="32"/>
  <c r="W24" i="32"/>
  <c r="U24" i="32"/>
  <c r="S24" i="32"/>
  <c r="Q24" i="32"/>
  <c r="O24" i="32"/>
  <c r="M24" i="32"/>
  <c r="K24" i="32"/>
  <c r="I24" i="32"/>
  <c r="G24" i="32"/>
  <c r="E24" i="32"/>
  <c r="C24" i="32"/>
  <c r="Y23" i="32"/>
  <c r="W23" i="32"/>
  <c r="U23" i="32"/>
  <c r="S23" i="32"/>
  <c r="Q23" i="32"/>
  <c r="O23" i="32"/>
  <c r="M23" i="32"/>
  <c r="K23" i="32"/>
  <c r="I23" i="32"/>
  <c r="G23" i="32"/>
  <c r="E23" i="32"/>
  <c r="C23" i="32"/>
  <c r="Y22" i="32"/>
  <c r="W22" i="32"/>
  <c r="U22" i="32"/>
  <c r="S22" i="32"/>
  <c r="Q22" i="32"/>
  <c r="O22" i="32"/>
  <c r="M22" i="32"/>
  <c r="K22" i="32"/>
  <c r="I22" i="32"/>
  <c r="G22" i="32"/>
  <c r="E22" i="32"/>
  <c r="C22" i="32"/>
  <c r="Y21" i="32"/>
  <c r="W21" i="32"/>
  <c r="U21" i="32"/>
  <c r="S21" i="32"/>
  <c r="Q21" i="32"/>
  <c r="O21" i="32"/>
  <c r="M21" i="32"/>
  <c r="K21" i="32"/>
  <c r="I21" i="32"/>
  <c r="G21" i="32"/>
  <c r="E21" i="32"/>
  <c r="C21" i="32"/>
  <c r="Y20" i="32"/>
  <c r="W20" i="32"/>
  <c r="U20" i="32"/>
  <c r="S20" i="32"/>
  <c r="Q20" i="32"/>
  <c r="O20" i="32"/>
  <c r="M20" i="32"/>
  <c r="K20" i="32"/>
  <c r="I20" i="32"/>
  <c r="G20" i="32"/>
  <c r="E20" i="32"/>
  <c r="C20" i="32"/>
  <c r="Y19" i="32"/>
  <c r="W19" i="32"/>
  <c r="U19" i="32"/>
  <c r="S19" i="32"/>
  <c r="Q19" i="32"/>
  <c r="O19" i="32"/>
  <c r="M19" i="32"/>
  <c r="K19" i="32"/>
  <c r="I19" i="32"/>
  <c r="G19" i="32"/>
  <c r="E19" i="32"/>
  <c r="C19" i="32"/>
  <c r="Y18" i="32"/>
  <c r="W18" i="32"/>
  <c r="U18" i="32"/>
  <c r="S18" i="32"/>
  <c r="Q18" i="32"/>
  <c r="O18" i="32"/>
  <c r="M18" i="32"/>
  <c r="K18" i="32"/>
  <c r="I18" i="32"/>
  <c r="G18" i="32"/>
  <c r="E18" i="32"/>
  <c r="C18" i="32"/>
  <c r="Y17" i="32"/>
  <c r="W17" i="32"/>
  <c r="U17" i="32"/>
  <c r="S17" i="32"/>
  <c r="Q17" i="32"/>
  <c r="O17" i="32"/>
  <c r="M17" i="32"/>
  <c r="K17" i="32"/>
  <c r="I17" i="32"/>
  <c r="G17" i="32"/>
  <c r="E17" i="32"/>
  <c r="C17" i="32"/>
  <c r="Y16" i="32"/>
  <c r="W16" i="32"/>
  <c r="U16" i="32"/>
  <c r="S16" i="32"/>
  <c r="Q16" i="32"/>
  <c r="O16" i="32"/>
  <c r="M16" i="32"/>
  <c r="K16" i="32"/>
  <c r="I16" i="32"/>
  <c r="G16" i="32"/>
  <c r="E16" i="32"/>
  <c r="C16" i="32"/>
  <c r="Y15" i="32"/>
  <c r="W15" i="32"/>
  <c r="U15" i="32"/>
  <c r="S15" i="32"/>
  <c r="Q15" i="32"/>
  <c r="O15" i="32"/>
  <c r="M15" i="32"/>
  <c r="K15" i="32"/>
  <c r="I15" i="32"/>
  <c r="G15" i="32"/>
  <c r="E15" i="32"/>
  <c r="C15" i="32"/>
  <c r="Y14" i="32"/>
  <c r="W14" i="32"/>
  <c r="U14" i="32"/>
  <c r="S14" i="32"/>
  <c r="Q14" i="32"/>
  <c r="O14" i="32"/>
  <c r="M14" i="32"/>
  <c r="K14" i="32"/>
  <c r="I14" i="32"/>
  <c r="G14" i="32"/>
  <c r="E14" i="32"/>
  <c r="C14" i="32"/>
  <c r="Y13" i="32"/>
  <c r="W13" i="32"/>
  <c r="U13" i="32"/>
  <c r="S13" i="32"/>
  <c r="Q13" i="32"/>
  <c r="O13" i="32"/>
  <c r="M13" i="32"/>
  <c r="K13" i="32"/>
  <c r="I13" i="32"/>
  <c r="G13" i="32"/>
  <c r="E13" i="32"/>
  <c r="C13" i="32"/>
  <c r="Y12" i="32"/>
  <c r="W12" i="32"/>
  <c r="U12" i="32"/>
  <c r="S12" i="32"/>
  <c r="Q12" i="32"/>
  <c r="O12" i="32"/>
  <c r="M12" i="32"/>
  <c r="K12" i="32"/>
  <c r="I12" i="32"/>
  <c r="G12" i="32"/>
  <c r="E12" i="32"/>
  <c r="C12" i="32"/>
  <c r="Y11" i="32"/>
  <c r="W11" i="32"/>
  <c r="U11" i="32"/>
  <c r="S11" i="32"/>
  <c r="Q11" i="32"/>
  <c r="O11" i="32"/>
  <c r="M11" i="32"/>
  <c r="K11" i="32"/>
  <c r="I11" i="32"/>
  <c r="G11" i="32"/>
  <c r="E11" i="32"/>
  <c r="C11" i="32"/>
  <c r="Y10" i="32"/>
  <c r="W10" i="32"/>
  <c r="U10" i="32"/>
  <c r="S10" i="32"/>
  <c r="Q10" i="32"/>
  <c r="O10" i="32"/>
  <c r="M10" i="32"/>
  <c r="K10" i="32"/>
  <c r="I10" i="32"/>
  <c r="G10" i="32"/>
  <c r="E10" i="32"/>
  <c r="C10" i="32"/>
  <c r="Z5" i="32"/>
  <c r="Y4" i="32"/>
  <c r="X5" i="32" s="1"/>
  <c r="W4" i="32"/>
  <c r="V5" i="32" s="1"/>
  <c r="T5" i="32"/>
  <c r="S4" i="32"/>
  <c r="R5" i="32" s="1"/>
  <c r="Q4" i="32"/>
  <c r="P5" i="32" s="1"/>
  <c r="O4" i="32"/>
  <c r="N5" i="32" s="1"/>
  <c r="M4" i="32"/>
  <c r="L5" i="32" s="1"/>
  <c r="K4" i="32"/>
  <c r="J5" i="32" s="1"/>
  <c r="I4" i="32"/>
  <c r="H5" i="32" s="1"/>
  <c r="G4" i="32"/>
  <c r="F5" i="32" s="1"/>
  <c r="E4" i="32"/>
  <c r="D5" i="32" s="1"/>
  <c r="C4" i="32"/>
  <c r="B5" i="32" s="1"/>
  <c r="E47" i="70" l="1"/>
  <c r="D6" i="12" l="1"/>
  <c r="E6" i="12"/>
  <c r="D6" i="25"/>
  <c r="E6" i="25"/>
  <c r="D6" i="30"/>
  <c r="E6" i="30"/>
  <c r="O54" i="58" l="1"/>
  <c r="M53" i="58" l="1"/>
  <c r="K53" i="58"/>
  <c r="M52" i="58"/>
  <c r="K52" i="58"/>
  <c r="M54" i="58" l="1"/>
  <c r="K54" i="58"/>
  <c r="C18" i="60"/>
  <c r="C19" i="60"/>
  <c r="C20" i="60"/>
  <c r="C21" i="60"/>
  <c r="C22" i="60"/>
  <c r="C23" i="60"/>
  <c r="C24" i="60"/>
  <c r="C25" i="60"/>
  <c r="C26" i="60"/>
  <c r="C27" i="60"/>
  <c r="C28" i="60"/>
  <c r="C29" i="60"/>
  <c r="C30" i="60"/>
  <c r="C31" i="60"/>
  <c r="C32" i="60"/>
  <c r="C33" i="60"/>
  <c r="C34" i="60"/>
  <c r="C35" i="60"/>
  <c r="C36" i="60"/>
  <c r="C37" i="60"/>
  <c r="C38" i="60"/>
  <c r="C39" i="60"/>
  <c r="C40" i="60"/>
  <c r="C41" i="60"/>
  <c r="C42" i="60"/>
  <c r="C43" i="60"/>
  <c r="C44" i="60"/>
  <c r="C45" i="60"/>
  <c r="C46" i="60"/>
  <c r="C47" i="60"/>
  <c r="C48" i="60"/>
  <c r="C49" i="60"/>
  <c r="C50" i="60"/>
  <c r="C51" i="60"/>
  <c r="C52" i="60"/>
  <c r="C53" i="60"/>
  <c r="C54" i="60"/>
  <c r="C55" i="60"/>
  <c r="C56" i="60"/>
  <c r="C57" i="60"/>
  <c r="C58" i="60"/>
  <c r="C59" i="60"/>
  <c r="C60" i="60"/>
  <c r="C61" i="60"/>
  <c r="C62" i="60"/>
  <c r="C63" i="60"/>
  <c r="C64" i="60"/>
  <c r="C65" i="60"/>
  <c r="C66" i="60"/>
  <c r="C67" i="60"/>
  <c r="C68" i="60"/>
  <c r="C69" i="60"/>
  <c r="C70" i="60"/>
  <c r="C71" i="60"/>
  <c r="C72" i="60"/>
  <c r="C73" i="60"/>
  <c r="C74" i="60"/>
  <c r="C75" i="60"/>
  <c r="C76" i="60"/>
  <c r="C77" i="60"/>
  <c r="C78" i="60"/>
  <c r="C79" i="60"/>
  <c r="C80" i="60"/>
  <c r="C81" i="60"/>
  <c r="C82" i="60"/>
  <c r="C83" i="60"/>
  <c r="C84" i="60"/>
  <c r="C85" i="60"/>
  <c r="C86" i="60"/>
  <c r="C87" i="60"/>
  <c r="C88" i="60"/>
  <c r="C89" i="60"/>
  <c r="C90" i="60"/>
  <c r="C91" i="60"/>
  <c r="C92" i="60"/>
  <c r="C93" i="60"/>
  <c r="C94" i="60"/>
  <c r="C95" i="60"/>
  <c r="C96" i="60"/>
  <c r="C97" i="60"/>
  <c r="C98" i="60"/>
  <c r="C99" i="60"/>
  <c r="C100" i="60"/>
  <c r="C101" i="60"/>
  <c r="C102" i="60"/>
  <c r="C103" i="60"/>
  <c r="C104" i="60"/>
  <c r="C105" i="60"/>
  <c r="C106" i="60"/>
  <c r="C107" i="60"/>
  <c r="C108" i="60"/>
  <c r="C109" i="60"/>
  <c r="C110" i="60"/>
  <c r="C111" i="60"/>
  <c r="C112" i="60"/>
  <c r="C113" i="60"/>
  <c r="C114" i="60"/>
  <c r="C115" i="60"/>
  <c r="C116" i="60"/>
  <c r="C117" i="60"/>
  <c r="C118" i="60"/>
  <c r="C119" i="60"/>
  <c r="C120" i="60"/>
  <c r="C121" i="60"/>
  <c r="C122" i="60"/>
  <c r="C123" i="60"/>
  <c r="C124" i="60"/>
  <c r="C125" i="60"/>
  <c r="C126" i="60"/>
  <c r="C127" i="60"/>
  <c r="C128" i="60"/>
  <c r="C129" i="60"/>
  <c r="C130" i="60"/>
  <c r="C131" i="60"/>
  <c r="C132" i="60"/>
  <c r="C133" i="60"/>
  <c r="C134" i="60"/>
  <c r="C135" i="60"/>
  <c r="C136" i="60"/>
  <c r="C137" i="60"/>
  <c r="C138" i="60"/>
  <c r="C139" i="60"/>
  <c r="C140" i="60"/>
  <c r="C141" i="60"/>
  <c r="C142" i="60"/>
  <c r="C143" i="60"/>
  <c r="C144" i="60"/>
  <c r="C145" i="60"/>
  <c r="C146" i="60"/>
  <c r="C147" i="60"/>
  <c r="C148" i="60"/>
  <c r="C149" i="60"/>
  <c r="C150" i="60"/>
  <c r="C151" i="60"/>
  <c r="C152" i="60"/>
  <c r="C153" i="60"/>
  <c r="C154" i="60"/>
  <c r="C155" i="60"/>
  <c r="C156" i="60"/>
  <c r="C157" i="60"/>
  <c r="C158" i="60"/>
  <c r="C159" i="60"/>
  <c r="C160" i="60"/>
  <c r="C161" i="60"/>
  <c r="C162" i="60"/>
  <c r="C163" i="60"/>
  <c r="C164" i="60"/>
  <c r="C165" i="60"/>
  <c r="C166" i="60"/>
  <c r="C167" i="60"/>
  <c r="C168" i="60"/>
  <c r="C169" i="60"/>
  <c r="C170" i="60"/>
  <c r="C171" i="60"/>
  <c r="C172" i="60"/>
  <c r="C173" i="60"/>
  <c r="C174" i="60"/>
  <c r="C175" i="60"/>
  <c r="C176" i="60"/>
  <c r="C177" i="60"/>
  <c r="C178" i="60"/>
  <c r="C179" i="60"/>
  <c r="C180" i="60"/>
  <c r="C181" i="60"/>
  <c r="C182" i="60"/>
  <c r="C183" i="60"/>
  <c r="C184" i="60"/>
  <c r="C185" i="60"/>
  <c r="C186" i="60"/>
  <c r="C187" i="60"/>
  <c r="C188" i="60"/>
  <c r="C189" i="60"/>
  <c r="C190" i="60"/>
  <c r="C191" i="60"/>
  <c r="C192" i="60"/>
  <c r="C193" i="60"/>
  <c r="C194" i="60"/>
  <c r="C195" i="60"/>
  <c r="C196" i="60"/>
  <c r="C197" i="60"/>
  <c r="C198" i="60"/>
  <c r="C199" i="60"/>
  <c r="C200" i="60"/>
  <c r="C201" i="60"/>
  <c r="C202" i="60"/>
  <c r="C203" i="60"/>
  <c r="C204" i="60"/>
  <c r="C205" i="60"/>
  <c r="C206" i="60"/>
  <c r="C207" i="60"/>
  <c r="C208" i="60"/>
  <c r="C209" i="60"/>
  <c r="C210" i="60"/>
  <c r="C211" i="60"/>
  <c r="C212" i="60"/>
  <c r="C213" i="60"/>
  <c r="C214" i="60"/>
  <c r="C215" i="60"/>
  <c r="C216" i="60"/>
  <c r="C217" i="60"/>
  <c r="C218" i="60"/>
  <c r="C219" i="60"/>
  <c r="C220" i="60"/>
  <c r="C221" i="60"/>
  <c r="C222" i="60"/>
  <c r="C223" i="60"/>
  <c r="C224" i="60"/>
  <c r="C225" i="60"/>
  <c r="C226" i="60"/>
  <c r="C227" i="60"/>
  <c r="C228" i="60"/>
  <c r="C229" i="60"/>
  <c r="C230" i="60"/>
  <c r="C231" i="60"/>
  <c r="C232" i="60"/>
  <c r="C233" i="60"/>
  <c r="C234" i="60"/>
  <c r="C235" i="60"/>
  <c r="C236" i="60"/>
  <c r="C237" i="60"/>
  <c r="C238" i="60"/>
  <c r="C239" i="60"/>
  <c r="C240" i="60"/>
  <c r="C241" i="60"/>
  <c r="C242" i="60"/>
  <c r="C243" i="60"/>
  <c r="C244" i="60"/>
  <c r="C245" i="60"/>
  <c r="C246" i="60"/>
  <c r="C247" i="60"/>
  <c r="C248" i="60"/>
  <c r="C249" i="60"/>
  <c r="C250" i="60"/>
  <c r="C251" i="60"/>
  <c r="C252" i="60"/>
  <c r="C253" i="60"/>
  <c r="C254" i="60"/>
  <c r="C255" i="60"/>
  <c r="C256" i="60"/>
  <c r="C257" i="60"/>
  <c r="C258" i="60"/>
  <c r="C259" i="60"/>
  <c r="C260" i="60"/>
  <c r="C261" i="60"/>
  <c r="C262" i="60"/>
  <c r="C263" i="60"/>
  <c r="C264" i="60"/>
  <c r="C265" i="60"/>
  <c r="C266" i="60"/>
  <c r="C267" i="60"/>
  <c r="C268" i="60"/>
  <c r="C269" i="60"/>
  <c r="C270" i="60"/>
  <c r="C271" i="60"/>
  <c r="C272" i="60"/>
  <c r="C273" i="60"/>
  <c r="C274" i="60"/>
  <c r="C275" i="60"/>
  <c r="C276" i="60"/>
  <c r="C277" i="60"/>
  <c r="C278" i="60"/>
  <c r="C279" i="60"/>
  <c r="C280" i="60"/>
  <c r="C281" i="60"/>
  <c r="C282" i="60"/>
  <c r="C283" i="60"/>
  <c r="C284" i="60"/>
  <c r="C285" i="60"/>
  <c r="C286" i="60"/>
  <c r="C287" i="60"/>
  <c r="C288" i="60"/>
  <c r="C289" i="60"/>
  <c r="C290" i="60"/>
  <c r="C291" i="60"/>
  <c r="C292" i="60"/>
  <c r="C293" i="60"/>
  <c r="C294" i="60"/>
  <c r="C295" i="60"/>
  <c r="C296" i="60"/>
  <c r="C297" i="60"/>
  <c r="C298" i="60"/>
  <c r="C299" i="60"/>
  <c r="C300" i="60"/>
  <c r="C301" i="60"/>
  <c r="C302" i="60"/>
  <c r="C303" i="60"/>
  <c r="C304" i="60"/>
  <c r="C305" i="60"/>
  <c r="C306" i="60"/>
  <c r="C307" i="60"/>
  <c r="C308" i="60"/>
  <c r="C309" i="60"/>
  <c r="C310" i="60"/>
  <c r="C311" i="60"/>
  <c r="C312" i="60"/>
  <c r="C313" i="60"/>
  <c r="C314" i="60"/>
  <c r="C315" i="60"/>
  <c r="C316" i="60"/>
  <c r="C317" i="60"/>
  <c r="C318" i="60"/>
  <c r="C319" i="60"/>
  <c r="C320" i="60"/>
  <c r="C321" i="60"/>
  <c r="C322" i="60"/>
  <c r="C323" i="60"/>
  <c r="C324" i="60"/>
  <c r="C325" i="60"/>
  <c r="C326" i="60"/>
  <c r="C327" i="60"/>
  <c r="C328" i="60"/>
  <c r="C329" i="60"/>
  <c r="C330" i="60"/>
  <c r="C331" i="60"/>
  <c r="C332" i="60"/>
  <c r="C333" i="60"/>
  <c r="C334" i="60"/>
  <c r="C335" i="60"/>
  <c r="C336" i="60"/>
  <c r="C337" i="60"/>
  <c r="C338" i="60"/>
  <c r="C339" i="60"/>
  <c r="C340" i="60"/>
  <c r="C341" i="60"/>
  <c r="C342" i="60"/>
  <c r="C343" i="60"/>
  <c r="C344" i="60"/>
  <c r="C345" i="60"/>
  <c r="C346" i="60"/>
  <c r="C347" i="60"/>
  <c r="C348" i="60"/>
  <c r="C349" i="60"/>
  <c r="C350" i="60"/>
  <c r="C351" i="60"/>
  <c r="C352" i="60"/>
  <c r="C353" i="60"/>
  <c r="C354" i="60"/>
  <c r="C355" i="60"/>
  <c r="C356" i="60"/>
  <c r="C357" i="60"/>
  <c r="C358" i="60"/>
  <c r="C359" i="60"/>
  <c r="C360" i="60"/>
  <c r="C361" i="60"/>
  <c r="C362" i="60"/>
  <c r="C363" i="60"/>
  <c r="C364" i="60"/>
  <c r="C365" i="60"/>
  <c r="C366" i="60"/>
  <c r="C367" i="60"/>
  <c r="C368" i="60"/>
  <c r="C369" i="60"/>
  <c r="C370" i="60"/>
  <c r="C371" i="60"/>
  <c r="C372" i="60"/>
  <c r="C373" i="60"/>
  <c r="C9" i="60"/>
  <c r="C10" i="60"/>
  <c r="C11" i="60"/>
  <c r="C12" i="60"/>
  <c r="C13" i="60"/>
  <c r="C14" i="60"/>
  <c r="C15" i="60"/>
  <c r="C16" i="60"/>
  <c r="C17" i="60"/>
  <c r="C8" i="60"/>
  <c r="O108" i="62" l="1"/>
  <c r="N108" i="62"/>
  <c r="M108" i="62"/>
  <c r="O107" i="62"/>
  <c r="O109" i="62" s="1"/>
  <c r="N107" i="62"/>
  <c r="M107" i="62"/>
  <c r="M109" i="62" s="1"/>
  <c r="N109" i="62" l="1"/>
  <c r="M49" i="58"/>
  <c r="O55" i="58" s="1"/>
  <c r="O56" i="58" s="1"/>
  <c r="K49" i="58"/>
  <c r="H49" i="58"/>
  <c r="D49" i="58"/>
  <c r="C49" i="58"/>
  <c r="J26" i="59"/>
  <c r="J25" i="59"/>
  <c r="J24" i="59"/>
  <c r="J23" i="59"/>
  <c r="J21" i="59" l="1"/>
  <c r="O105" i="62"/>
  <c r="N105" i="62"/>
  <c r="M105" i="62"/>
  <c r="O100" i="62"/>
  <c r="N100" i="62"/>
  <c r="M100" i="62"/>
  <c r="O93" i="62"/>
  <c r="N93" i="62"/>
  <c r="M93" i="62"/>
  <c r="O88" i="62"/>
  <c r="N88" i="62"/>
  <c r="M88" i="62"/>
  <c r="O80" i="62"/>
  <c r="N80" i="62"/>
  <c r="M80" i="62"/>
  <c r="O75" i="62"/>
  <c r="N75" i="62"/>
  <c r="M75" i="62"/>
  <c r="O69" i="62"/>
  <c r="N69" i="62"/>
  <c r="M69" i="62"/>
  <c r="O64" i="62"/>
  <c r="N64" i="62"/>
  <c r="M64" i="62"/>
  <c r="O55" i="62"/>
  <c r="N55" i="62"/>
  <c r="M55" i="62"/>
  <c r="O50" i="62"/>
  <c r="N50" i="62"/>
  <c r="M50" i="62"/>
  <c r="O44" i="62"/>
  <c r="N44" i="62"/>
  <c r="M44" i="62"/>
  <c r="O39" i="62"/>
  <c r="N39" i="62"/>
  <c r="M39" i="62"/>
  <c r="O32" i="62"/>
  <c r="N32" i="62"/>
  <c r="M32" i="62"/>
  <c r="O27" i="62"/>
  <c r="N27" i="62"/>
  <c r="M27" i="62"/>
  <c r="O21" i="62"/>
  <c r="N21" i="62"/>
  <c r="M21" i="62"/>
  <c r="O16" i="62"/>
  <c r="N16" i="62"/>
  <c r="M16" i="62"/>
  <c r="E10" i="62"/>
  <c r="F10" i="62" s="1"/>
  <c r="G10" i="62" s="1"/>
  <c r="H10" i="62" s="1"/>
  <c r="I10" i="62" s="1"/>
  <c r="J10" i="62" s="1"/>
  <c r="K10" i="62" s="1"/>
  <c r="L10" i="62" s="1"/>
  <c r="M10" i="62" s="1"/>
  <c r="N10" i="62" s="1"/>
  <c r="O10" i="62" s="1"/>
  <c r="B4" i="21"/>
  <c r="A9" i="25"/>
  <c r="A12" i="25" s="1"/>
  <c r="A15" i="25" s="1"/>
  <c r="A18" i="25" s="1"/>
  <c r="A21" i="25" s="1"/>
  <c r="C9" i="25"/>
  <c r="A9" i="30"/>
  <c r="A12" i="30" s="1"/>
  <c r="A15" i="30" s="1"/>
  <c r="A18" i="30" s="1"/>
  <c r="A21" i="30" s="1"/>
  <c r="A9" i="12"/>
  <c r="A12" i="12" s="1"/>
  <c r="A15" i="12" s="1"/>
  <c r="A18" i="12" s="1"/>
  <c r="A21" i="12" s="1"/>
  <c r="L54" i="62"/>
  <c r="S18" i="57"/>
  <c r="Q15" i="57"/>
  <c r="Q14" i="57"/>
  <c r="B24" i="57"/>
  <c r="E12" i="57"/>
  <c r="F12" i="57" s="1"/>
  <c r="B18" i="57"/>
  <c r="E3" i="57"/>
  <c r="F3" i="57" s="1"/>
  <c r="G3" i="57" s="1"/>
  <c r="H3" i="57" s="1"/>
  <c r="I3" i="57" s="1"/>
  <c r="J3" i="57" s="1"/>
  <c r="K3" i="57" s="1"/>
  <c r="L3" i="57" s="1"/>
  <c r="M3" i="57" s="1"/>
  <c r="N3" i="57" s="1"/>
  <c r="O3" i="57" s="1"/>
  <c r="P3" i="57" s="1"/>
  <c r="Q3" i="57" s="1"/>
  <c r="R3" i="57" s="1"/>
  <c r="I43" i="62"/>
  <c r="J38" i="62"/>
  <c r="S18" i="56"/>
  <c r="Q15" i="56"/>
  <c r="Q14" i="56"/>
  <c r="B24" i="56"/>
  <c r="E12" i="56"/>
  <c r="F12" i="56" s="1"/>
  <c r="B18" i="56"/>
  <c r="E3" i="56"/>
  <c r="F3" i="56" s="1"/>
  <c r="G3" i="56" s="1"/>
  <c r="H3" i="56" s="1"/>
  <c r="I3" i="56" s="1"/>
  <c r="J3" i="56" s="1"/>
  <c r="K3" i="56" s="1"/>
  <c r="L3" i="56" s="1"/>
  <c r="M3" i="56" s="1"/>
  <c r="N3" i="56" s="1"/>
  <c r="O3" i="56" s="1"/>
  <c r="P3" i="56" s="1"/>
  <c r="Q3" i="56" s="1"/>
  <c r="R3" i="56" s="1"/>
  <c r="L79" i="62"/>
  <c r="L19" i="55"/>
  <c r="K19" i="55"/>
  <c r="J19" i="55"/>
  <c r="L18" i="55"/>
  <c r="K18" i="55"/>
  <c r="J18" i="55"/>
  <c r="Q15" i="55"/>
  <c r="Q14" i="55"/>
  <c r="B24" i="55"/>
  <c r="E12" i="55"/>
  <c r="F12" i="55" s="1"/>
  <c r="B18" i="55"/>
  <c r="E3" i="55"/>
  <c r="F3" i="55" s="1"/>
  <c r="G3" i="55" s="1"/>
  <c r="H3" i="55" s="1"/>
  <c r="I3" i="55" s="1"/>
  <c r="J3" i="55" s="1"/>
  <c r="K3" i="55" s="1"/>
  <c r="L3" i="55" s="1"/>
  <c r="M3" i="55" s="1"/>
  <c r="N3" i="55" s="1"/>
  <c r="O3" i="55" s="1"/>
  <c r="P3" i="55" s="1"/>
  <c r="Q3" i="55" s="1"/>
  <c r="R3" i="55" s="1"/>
  <c r="L31" i="62"/>
  <c r="S18" i="54"/>
  <c r="Q15" i="54"/>
  <c r="Q14" i="54"/>
  <c r="B24" i="54"/>
  <c r="E12" i="54"/>
  <c r="F12" i="54" s="1"/>
  <c r="B18" i="54"/>
  <c r="E3" i="54"/>
  <c r="F3" i="54" s="1"/>
  <c r="G3" i="54" s="1"/>
  <c r="H3" i="54" s="1"/>
  <c r="I3" i="54" s="1"/>
  <c r="J3" i="54" s="1"/>
  <c r="K3" i="54" s="1"/>
  <c r="L3" i="54" s="1"/>
  <c r="M3" i="54" s="1"/>
  <c r="N3" i="54" s="1"/>
  <c r="O3" i="54" s="1"/>
  <c r="P3" i="54" s="1"/>
  <c r="Q3" i="54" s="1"/>
  <c r="R3" i="54" s="1"/>
  <c r="I68" i="62"/>
  <c r="J63" i="62"/>
  <c r="S18" i="53"/>
  <c r="Q15" i="53"/>
  <c r="Q14" i="53"/>
  <c r="B24" i="53"/>
  <c r="E12" i="53"/>
  <c r="F12" i="53" s="1"/>
  <c r="B18" i="53"/>
  <c r="E3" i="53"/>
  <c r="F3" i="53" s="1"/>
  <c r="G3" i="53" s="1"/>
  <c r="H3" i="53" s="1"/>
  <c r="I3" i="53" s="1"/>
  <c r="J3" i="53" s="1"/>
  <c r="K3" i="53" s="1"/>
  <c r="L3" i="53" s="1"/>
  <c r="M3" i="53" s="1"/>
  <c r="N3" i="53" s="1"/>
  <c r="O3" i="53" s="1"/>
  <c r="P3" i="53" s="1"/>
  <c r="Q3" i="53" s="1"/>
  <c r="R3" i="53" s="1"/>
  <c r="L20" i="62"/>
  <c r="S18" i="52"/>
  <c r="Q15" i="52"/>
  <c r="Q14" i="52"/>
  <c r="B24" i="52"/>
  <c r="E12" i="52"/>
  <c r="F12" i="52" s="1"/>
  <c r="B18" i="52"/>
  <c r="E3" i="52"/>
  <c r="F3" i="52" s="1"/>
  <c r="G3" i="52" s="1"/>
  <c r="H3" i="52" s="1"/>
  <c r="I3" i="52" s="1"/>
  <c r="J3" i="52" s="1"/>
  <c r="K3" i="52" s="1"/>
  <c r="L3" i="52" s="1"/>
  <c r="M3" i="52" s="1"/>
  <c r="N3" i="52" s="1"/>
  <c r="O3" i="52" s="1"/>
  <c r="P3" i="52" s="1"/>
  <c r="Q3" i="52" s="1"/>
  <c r="R3" i="52" s="1"/>
  <c r="M71" i="58"/>
  <c r="O72" i="58" s="1"/>
  <c r="K71" i="58"/>
  <c r="E71" i="58"/>
  <c r="B31" i="58"/>
  <c r="B32" i="58" s="1"/>
  <c r="A41" i="58"/>
  <c r="A40" i="58"/>
  <c r="A39" i="58"/>
  <c r="A38" i="58"/>
  <c r="A37" i="58"/>
  <c r="A36" i="58"/>
  <c r="A35" i="58"/>
  <c r="A34" i="58"/>
  <c r="A33" i="58"/>
  <c r="A32" i="58"/>
  <c r="B10" i="58"/>
  <c r="B11" i="58" s="1"/>
  <c r="A31" i="58"/>
  <c r="A30" i="58"/>
  <c r="C20" i="59"/>
  <c r="I15" i="3" s="1"/>
  <c r="I28" i="3" s="1"/>
  <c r="I41" i="3" s="1"/>
  <c r="I54" i="3" s="1"/>
  <c r="I67" i="3" s="1"/>
  <c r="I80" i="3" s="1"/>
  <c r="C13" i="59"/>
  <c r="C14" i="59" s="1"/>
  <c r="C15" i="59" s="1"/>
  <c r="C16" i="59" s="1"/>
  <c r="C17" i="59" s="1"/>
  <c r="G12" i="59"/>
  <c r="G13" i="59" s="1"/>
  <c r="F12" i="59"/>
  <c r="F13" i="59" s="1"/>
  <c r="E12" i="59"/>
  <c r="E13" i="59" s="1"/>
  <c r="H62" i="6"/>
  <c r="H49" i="6"/>
  <c r="H36" i="6"/>
  <c r="H23" i="6"/>
  <c r="I15" i="6"/>
  <c r="I28" i="6" s="1"/>
  <c r="I41" i="6" s="1"/>
  <c r="I54" i="6" s="1"/>
  <c r="I67" i="6" s="1"/>
  <c r="I80" i="6" s="1"/>
  <c r="H10" i="6"/>
  <c r="F8" i="6"/>
  <c r="F21" i="6" s="1"/>
  <c r="F34" i="6" s="1"/>
  <c r="F47" i="6" s="1"/>
  <c r="F60" i="6" s="1"/>
  <c r="F73" i="6" s="1"/>
  <c r="B1" i="6"/>
  <c r="C1" i="6" s="1"/>
  <c r="D1" i="6" s="1"/>
  <c r="E1" i="6" s="1"/>
  <c r="F1" i="6" s="1"/>
  <c r="G1" i="6" s="1"/>
  <c r="H1" i="6" s="1"/>
  <c r="I1" i="6" s="1"/>
  <c r="H49" i="5"/>
  <c r="H36" i="5"/>
  <c r="H23" i="5"/>
  <c r="I15" i="5"/>
  <c r="I28" i="5" s="1"/>
  <c r="I41" i="5" s="1"/>
  <c r="I54" i="5" s="1"/>
  <c r="I67" i="5" s="1"/>
  <c r="I80" i="5" s="1"/>
  <c r="H10" i="5"/>
  <c r="F8" i="5"/>
  <c r="F21" i="5" s="1"/>
  <c r="F34" i="5" s="1"/>
  <c r="F47" i="5" s="1"/>
  <c r="F60" i="5" s="1"/>
  <c r="F73" i="5" s="1"/>
  <c r="B1" i="5"/>
  <c r="C1" i="5" s="1"/>
  <c r="D1" i="5" s="1"/>
  <c r="E1" i="5" s="1"/>
  <c r="F1" i="5" s="1"/>
  <c r="G1" i="5" s="1"/>
  <c r="H1" i="5" s="1"/>
  <c r="I1" i="5" s="1"/>
  <c r="H62" i="29"/>
  <c r="H49" i="29"/>
  <c r="H36" i="29"/>
  <c r="H23" i="29"/>
  <c r="I15" i="29"/>
  <c r="I28" i="29" s="1"/>
  <c r="I41" i="29" s="1"/>
  <c r="I54" i="29" s="1"/>
  <c r="I67" i="29" s="1"/>
  <c r="I80" i="29" s="1"/>
  <c r="H10" i="29"/>
  <c r="F8" i="29"/>
  <c r="F21" i="29" s="1"/>
  <c r="F34" i="29" s="1"/>
  <c r="F47" i="29" s="1"/>
  <c r="F60" i="29" s="1"/>
  <c r="F73" i="29" s="1"/>
  <c r="B1" i="29"/>
  <c r="C1" i="29" s="1"/>
  <c r="D1" i="29" s="1"/>
  <c r="E1" i="29" s="1"/>
  <c r="F1" i="29" s="1"/>
  <c r="G1" i="29" s="1"/>
  <c r="H1" i="29" s="1"/>
  <c r="I1" i="29" s="1"/>
  <c r="H75" i="28"/>
  <c r="H62" i="28"/>
  <c r="H49" i="28"/>
  <c r="H36" i="28"/>
  <c r="I28" i="28"/>
  <c r="I41" i="28" s="1"/>
  <c r="I54" i="28" s="1"/>
  <c r="I67" i="28" s="1"/>
  <c r="I80" i="28" s="1"/>
  <c r="H23" i="28"/>
  <c r="I15" i="28"/>
  <c r="H10" i="28"/>
  <c r="F8" i="28"/>
  <c r="F21" i="28" s="1"/>
  <c r="F34" i="28" s="1"/>
  <c r="F47" i="28" s="1"/>
  <c r="F60" i="28" s="1"/>
  <c r="F73" i="28" s="1"/>
  <c r="C1" i="28"/>
  <c r="D1" i="28" s="1"/>
  <c r="E1" i="28" s="1"/>
  <c r="F1" i="28" s="1"/>
  <c r="G1" i="28" s="1"/>
  <c r="H1" i="28" s="1"/>
  <c r="I1" i="28" s="1"/>
  <c r="B1" i="28"/>
  <c r="H62" i="3"/>
  <c r="H49" i="3"/>
  <c r="H36" i="3"/>
  <c r="H23" i="3"/>
  <c r="H10" i="3"/>
  <c r="F8" i="3"/>
  <c r="F21" i="3" s="1"/>
  <c r="F34" i="3" s="1"/>
  <c r="F47" i="3" s="1"/>
  <c r="F60" i="3" s="1"/>
  <c r="F73" i="3" s="1"/>
  <c r="B1" i="3"/>
  <c r="C1" i="3" s="1"/>
  <c r="D1" i="3" s="1"/>
  <c r="E1" i="3" s="1"/>
  <c r="F1" i="3" s="1"/>
  <c r="G1" i="3" s="1"/>
  <c r="H1" i="3" s="1"/>
  <c r="I1" i="3" s="1"/>
  <c r="H75" i="1"/>
  <c r="H62" i="1"/>
  <c r="H49" i="1"/>
  <c r="H36" i="1"/>
  <c r="H23" i="1"/>
  <c r="I15" i="1"/>
  <c r="I28" i="1" s="1"/>
  <c r="I41" i="1" s="1"/>
  <c r="I54" i="1" s="1"/>
  <c r="I67" i="1" s="1"/>
  <c r="I80" i="1" s="1"/>
  <c r="H10" i="1"/>
  <c r="F8" i="1"/>
  <c r="F21" i="1" s="1"/>
  <c r="F34" i="1" s="1"/>
  <c r="F47" i="1" s="1"/>
  <c r="F60" i="1" s="1"/>
  <c r="F73" i="1" s="1"/>
  <c r="B1" i="1"/>
  <c r="C1" i="1" s="1"/>
  <c r="D1" i="1" s="1"/>
  <c r="E1" i="1" s="1"/>
  <c r="F1" i="1" s="1"/>
  <c r="G1" i="1" s="1"/>
  <c r="H1" i="1" s="1"/>
  <c r="I1" i="1" s="1"/>
  <c r="K46" i="70"/>
  <c r="K33" i="70"/>
  <c r="K20" i="70"/>
  <c r="K7" i="70"/>
  <c r="A6" i="70"/>
  <c r="A7" i="70" s="1"/>
  <c r="A8" i="70" s="1"/>
  <c r="A9" i="70" s="1"/>
  <c r="A10" i="70" s="1"/>
  <c r="A11" i="70" s="1"/>
  <c r="A12" i="70" s="1"/>
  <c r="A13" i="70" s="1"/>
  <c r="A14" i="70" s="1"/>
  <c r="A15" i="70" s="1"/>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E59" i="70"/>
  <c r="C26" i="4"/>
  <c r="M17" i="4"/>
  <c r="K17" i="4"/>
  <c r="H17" i="4"/>
  <c r="D17" i="4"/>
  <c r="C17" i="4"/>
  <c r="A20" i="30"/>
  <c r="A17" i="30"/>
  <c r="A11" i="30"/>
  <c r="A5" i="25"/>
  <c r="D131" i="35"/>
  <c r="D130" i="35"/>
  <c r="D127" i="35"/>
  <c r="D126" i="35"/>
  <c r="D125" i="35"/>
  <c r="D122" i="35"/>
  <c r="D121" i="35"/>
  <c r="D120" i="35"/>
  <c r="D116" i="35"/>
  <c r="D115" i="35"/>
  <c r="D112" i="35"/>
  <c r="D111" i="35"/>
  <c r="D110" i="35"/>
  <c r="D107" i="35"/>
  <c r="D106" i="35"/>
  <c r="D105" i="35"/>
  <c r="D101" i="35"/>
  <c r="D100" i="35"/>
  <c r="D97" i="35"/>
  <c r="D96" i="35"/>
  <c r="D95" i="35"/>
  <c r="D92" i="35"/>
  <c r="D91" i="35"/>
  <c r="D90" i="35"/>
  <c r="D86" i="35"/>
  <c r="D85" i="35"/>
  <c r="D82" i="35"/>
  <c r="D81" i="35"/>
  <c r="D80" i="35"/>
  <c r="D77" i="35"/>
  <c r="D76" i="35"/>
  <c r="D75" i="35"/>
  <c r="C122" i="35"/>
  <c r="C107" i="35"/>
  <c r="C92" i="35"/>
  <c r="C77" i="35"/>
  <c r="L6" i="35"/>
  <c r="M6" i="35" s="1"/>
  <c r="N6" i="35" s="1"/>
  <c r="O6" i="35" s="1"/>
  <c r="P6" i="35" s="1"/>
  <c r="Q6" i="35" s="1"/>
  <c r="R6" i="35" s="1"/>
  <c r="S6" i="35" s="1"/>
  <c r="T6" i="35" s="1"/>
  <c r="I71" i="58" l="1"/>
  <c r="G49" i="58"/>
  <c r="I49" i="58" s="1"/>
  <c r="J22" i="59"/>
  <c r="J27" i="59" s="1"/>
  <c r="G17" i="4"/>
  <c r="I17" i="4" s="1"/>
  <c r="E17" i="4"/>
  <c r="E31" i="62"/>
  <c r="F8" i="55"/>
  <c r="G31" i="62"/>
  <c r="D8" i="53"/>
  <c r="D19" i="53" s="1"/>
  <c r="D28" i="53" s="1"/>
  <c r="F26" i="62"/>
  <c r="F27" i="62" s="1"/>
  <c r="E79" i="62"/>
  <c r="J15" i="62"/>
  <c r="J87" i="62" s="1"/>
  <c r="K31" i="62"/>
  <c r="D8" i="56"/>
  <c r="D19" i="56" s="1"/>
  <c r="D28" i="56" s="1"/>
  <c r="F8" i="56"/>
  <c r="I54" i="62"/>
  <c r="I55" i="62" s="1"/>
  <c r="K98" i="62"/>
  <c r="F15" i="62"/>
  <c r="J26" i="62"/>
  <c r="I31" i="62"/>
  <c r="K79" i="62"/>
  <c r="K80" i="62" s="1"/>
  <c r="F49" i="62"/>
  <c r="Q24" i="56"/>
  <c r="Q27" i="56" s="1"/>
  <c r="Q24" i="55"/>
  <c r="Q27" i="55" s="1"/>
  <c r="F74" i="62"/>
  <c r="F75" i="62" s="1"/>
  <c r="G79" i="62"/>
  <c r="G80" i="62" s="1"/>
  <c r="E20" i="62"/>
  <c r="L104" i="62"/>
  <c r="D8" i="55"/>
  <c r="D19" i="55" s="1"/>
  <c r="D28" i="55" s="1"/>
  <c r="J74" i="62"/>
  <c r="J75" i="62" s="1"/>
  <c r="I79" i="62"/>
  <c r="I80" i="62" s="1"/>
  <c r="F38" i="62"/>
  <c r="F39" i="62" s="1"/>
  <c r="E54" i="62"/>
  <c r="E55" i="62" s="1"/>
  <c r="I20" i="62"/>
  <c r="I92" i="62" s="1"/>
  <c r="F63" i="62"/>
  <c r="D26" i="62"/>
  <c r="H26" i="62"/>
  <c r="H27" i="62" s="1"/>
  <c r="L26" i="62"/>
  <c r="D31" i="62"/>
  <c r="D32" i="62" s="1"/>
  <c r="F31" i="62"/>
  <c r="F32" i="62" s="1"/>
  <c r="H31" i="62"/>
  <c r="J31" i="62"/>
  <c r="J32" i="62" s="1"/>
  <c r="P25" i="55"/>
  <c r="P28" i="55" s="1"/>
  <c r="E8" i="55"/>
  <c r="D74" i="62"/>
  <c r="H74" i="62"/>
  <c r="L74" i="62"/>
  <c r="D79" i="62"/>
  <c r="D80" i="62" s="1"/>
  <c r="F79" i="62"/>
  <c r="F80" i="62" s="1"/>
  <c r="H79" i="62"/>
  <c r="J79" i="62"/>
  <c r="P25" i="56"/>
  <c r="P28" i="56" s="1"/>
  <c r="E8" i="56"/>
  <c r="E43" i="62"/>
  <c r="J49" i="62"/>
  <c r="G20" i="62"/>
  <c r="K20" i="62"/>
  <c r="F8" i="53"/>
  <c r="Q24" i="53"/>
  <c r="Q27" i="53" s="1"/>
  <c r="G54" i="62"/>
  <c r="K54" i="62"/>
  <c r="K55" i="62" s="1"/>
  <c r="D15" i="62"/>
  <c r="H15" i="62"/>
  <c r="L15" i="62"/>
  <c r="D20" i="62"/>
  <c r="D21" i="62" s="1"/>
  <c r="F20" i="62"/>
  <c r="F21" i="62" s="1"/>
  <c r="H20" i="62"/>
  <c r="H21" i="62" s="1"/>
  <c r="J20" i="62"/>
  <c r="J21" i="62" s="1"/>
  <c r="P25" i="53"/>
  <c r="P28" i="53" s="1"/>
  <c r="E8" i="53"/>
  <c r="E68" i="62"/>
  <c r="E69" i="62" s="1"/>
  <c r="D49" i="62"/>
  <c r="H49" i="62"/>
  <c r="H50" i="62" s="1"/>
  <c r="L49" i="62"/>
  <c r="D54" i="62"/>
  <c r="F54" i="62"/>
  <c r="F55" i="62" s="1"/>
  <c r="H54" i="62"/>
  <c r="H55" i="62" s="1"/>
  <c r="J54" i="62"/>
  <c r="J55" i="62" s="1"/>
  <c r="E8" i="52"/>
  <c r="D8" i="54"/>
  <c r="D19" i="54" s="1"/>
  <c r="D28" i="54" s="1"/>
  <c r="D8" i="57"/>
  <c r="D19" i="57" s="1"/>
  <c r="D28" i="57" s="1"/>
  <c r="E28" i="58"/>
  <c r="E53" i="58" s="1"/>
  <c r="I28" i="58"/>
  <c r="I53" i="58" s="1"/>
  <c r="E49" i="58"/>
  <c r="P25" i="52"/>
  <c r="P28" i="52" s="1"/>
  <c r="D374" i="60"/>
  <c r="A33" i="1"/>
  <c r="A7" i="3"/>
  <c r="L68" i="62"/>
  <c r="L69" i="62" s="1"/>
  <c r="J68" i="62"/>
  <c r="H68" i="62"/>
  <c r="H69" i="62" s="1"/>
  <c r="F68" i="62"/>
  <c r="F69" i="62" s="1"/>
  <c r="D68" i="62"/>
  <c r="E8" i="54"/>
  <c r="L43" i="62"/>
  <c r="L44" i="62" s="1"/>
  <c r="J43" i="62"/>
  <c r="H43" i="62"/>
  <c r="F43" i="62"/>
  <c r="D43" i="62"/>
  <c r="D44" i="62" s="1"/>
  <c r="E8" i="57"/>
  <c r="H44" i="62"/>
  <c r="H80" i="62"/>
  <c r="A59" i="1"/>
  <c r="A33" i="28"/>
  <c r="A59" i="28"/>
  <c r="E7" i="58"/>
  <c r="E52" i="58" s="1"/>
  <c r="I7" i="58"/>
  <c r="I52" i="58" s="1"/>
  <c r="D8" i="52"/>
  <c r="D19" i="52" s="1"/>
  <c r="D28" i="52" s="1"/>
  <c r="F8" i="52"/>
  <c r="Q24" i="52"/>
  <c r="Q27" i="52" s="1"/>
  <c r="K63" i="62"/>
  <c r="L63" i="62"/>
  <c r="H63" i="62"/>
  <c r="D63" i="62"/>
  <c r="G68" i="62"/>
  <c r="G69" i="62" s="1"/>
  <c r="K68" i="62"/>
  <c r="K69" i="62" s="1"/>
  <c r="F8" i="54"/>
  <c r="Q24" i="54"/>
  <c r="Q27" i="54" s="1"/>
  <c r="K38" i="62"/>
  <c r="K39" i="62" s="1"/>
  <c r="L38" i="62"/>
  <c r="H38" i="62"/>
  <c r="D38" i="62"/>
  <c r="G43" i="62"/>
  <c r="G44" i="62" s="1"/>
  <c r="K43" i="62"/>
  <c r="K44" i="62" s="1"/>
  <c r="F8" i="57"/>
  <c r="Q24" i="57"/>
  <c r="Q27" i="57" s="1"/>
  <c r="D5" i="21"/>
  <c r="B5" i="21" s="1"/>
  <c r="C4" i="21"/>
  <c r="A4" i="21"/>
  <c r="F91" i="62"/>
  <c r="P25" i="54"/>
  <c r="P28" i="54" s="1"/>
  <c r="P25" i="57"/>
  <c r="P28" i="57" s="1"/>
  <c r="B9" i="12"/>
  <c r="F374" i="60"/>
  <c r="E40" i="70"/>
  <c r="E14" i="70"/>
  <c r="E53" i="70"/>
  <c r="E27" i="70"/>
  <c r="F14" i="59"/>
  <c r="F15" i="59" s="1"/>
  <c r="F16" i="59" s="1"/>
  <c r="F17" i="59" s="1"/>
  <c r="H75" i="5"/>
  <c r="B12" i="58"/>
  <c r="B33" i="58"/>
  <c r="Q25" i="52"/>
  <c r="Q28" i="52" s="1"/>
  <c r="R15" i="52"/>
  <c r="R25" i="52" s="1"/>
  <c r="R28" i="52" s="1"/>
  <c r="Q25" i="54"/>
  <c r="Q28" i="54" s="1"/>
  <c r="R15" i="54"/>
  <c r="R25" i="54" s="1"/>
  <c r="R28" i="54" s="1"/>
  <c r="Q25" i="57"/>
  <c r="Q28" i="57" s="1"/>
  <c r="R15" i="57"/>
  <c r="R25" i="57" s="1"/>
  <c r="E14" i="59"/>
  <c r="E15" i="59" s="1"/>
  <c r="E16" i="59" s="1"/>
  <c r="E17" i="59" s="1"/>
  <c r="H75" i="29"/>
  <c r="G14" i="59"/>
  <c r="G15" i="59" s="1"/>
  <c r="G16" i="59" s="1"/>
  <c r="G17" i="59" s="1"/>
  <c r="H75" i="6"/>
  <c r="K15" i="62"/>
  <c r="K16" i="62" s="1"/>
  <c r="N27" i="52"/>
  <c r="Q25" i="53"/>
  <c r="Q28" i="53" s="1"/>
  <c r="R15" i="53"/>
  <c r="R25" i="53" s="1"/>
  <c r="R28" i="53" s="1"/>
  <c r="K26" i="62"/>
  <c r="K27" i="62" s="1"/>
  <c r="N27" i="54"/>
  <c r="Q25" i="55"/>
  <c r="Q28" i="55" s="1"/>
  <c r="R15" i="55"/>
  <c r="R25" i="55" s="1"/>
  <c r="R28" i="55" s="1"/>
  <c r="K74" i="62"/>
  <c r="K75" i="62" s="1"/>
  <c r="N27" i="55"/>
  <c r="Q25" i="56"/>
  <c r="Q28" i="56" s="1"/>
  <c r="R15" i="56"/>
  <c r="R25" i="56" s="1"/>
  <c r="R28" i="56" s="1"/>
  <c r="K49" i="62"/>
  <c r="K50" i="62" s="1"/>
  <c r="N27" i="57"/>
  <c r="C14" i="35"/>
  <c r="C38" i="35"/>
  <c r="C48" i="35"/>
  <c r="C53" i="35"/>
  <c r="C68" i="35"/>
  <c r="A8" i="25"/>
  <c r="A8" i="12"/>
  <c r="A14" i="25"/>
  <c r="A14" i="12"/>
  <c r="E21" i="70"/>
  <c r="A20" i="3"/>
  <c r="B13" i="35"/>
  <c r="E13" i="35"/>
  <c r="E77" i="35" s="1"/>
  <c r="C18" i="35"/>
  <c r="C23" i="35"/>
  <c r="B28" i="35"/>
  <c r="E28" i="35"/>
  <c r="E92" i="35" s="1"/>
  <c r="C29" i="35"/>
  <c r="C33" i="35"/>
  <c r="B43" i="35"/>
  <c r="E43" i="35"/>
  <c r="E107" i="35" s="1"/>
  <c r="B58" i="35"/>
  <c r="E58" i="35"/>
  <c r="E122" i="35" s="1"/>
  <c r="C25" i="4"/>
  <c r="F3" i="70"/>
  <c r="E8" i="70"/>
  <c r="E34" i="70"/>
  <c r="A7" i="1"/>
  <c r="A20" i="1"/>
  <c r="A46" i="1"/>
  <c r="A72" i="1"/>
  <c r="A33" i="3"/>
  <c r="A59" i="3"/>
  <c r="H75" i="3"/>
  <c r="A7" i="28"/>
  <c r="A20" i="28"/>
  <c r="A46" i="28"/>
  <c r="A72" i="28"/>
  <c r="A33" i="29"/>
  <c r="A59" i="29"/>
  <c r="A7" i="5"/>
  <c r="A20" i="5"/>
  <c r="A46" i="5"/>
  <c r="H62" i="5"/>
  <c r="A72" i="5"/>
  <c r="A33" i="6"/>
  <c r="A59" i="6"/>
  <c r="E11" i="52"/>
  <c r="R14" i="52"/>
  <c r="R24" i="52" s="1"/>
  <c r="R27" i="52" s="1"/>
  <c r="B21" i="52"/>
  <c r="P24" i="52"/>
  <c r="I27" i="52"/>
  <c r="C11" i="58" s="1"/>
  <c r="M27" i="52"/>
  <c r="G28" i="52"/>
  <c r="C30" i="58" s="1"/>
  <c r="I28" i="52"/>
  <c r="C32" i="58" s="1"/>
  <c r="K28" i="52"/>
  <c r="O28" i="52"/>
  <c r="E11" i="53"/>
  <c r="R14" i="53"/>
  <c r="R24" i="53" s="1"/>
  <c r="R27" i="53" s="1"/>
  <c r="B21" i="53"/>
  <c r="P24" i="53"/>
  <c r="M27" i="53"/>
  <c r="G28" i="53"/>
  <c r="D30" i="58" s="1"/>
  <c r="I28" i="53"/>
  <c r="D32" i="58" s="1"/>
  <c r="K28" i="53"/>
  <c r="O28" i="53"/>
  <c r="E11" i="54"/>
  <c r="R14" i="54"/>
  <c r="R24" i="54" s="1"/>
  <c r="R27" i="54" s="1"/>
  <c r="B21" i="54"/>
  <c r="P24" i="54"/>
  <c r="I27" i="54"/>
  <c r="G11" i="58" s="1"/>
  <c r="M27" i="54"/>
  <c r="K28" i="54"/>
  <c r="M28" i="54"/>
  <c r="O28" i="54"/>
  <c r="E11" i="55"/>
  <c r="R14" i="55"/>
  <c r="R24" i="55" s="1"/>
  <c r="R27" i="55" s="1"/>
  <c r="S18" i="55"/>
  <c r="B21" i="55"/>
  <c r="G74" i="62"/>
  <c r="I74" i="62"/>
  <c r="P24" i="55"/>
  <c r="G27" i="55"/>
  <c r="H9" i="58" s="1"/>
  <c r="M27" i="55"/>
  <c r="I28" i="55"/>
  <c r="H32" i="58" s="1"/>
  <c r="O28" i="55"/>
  <c r="E11" i="56"/>
  <c r="R14" i="56"/>
  <c r="R24" i="56" s="1"/>
  <c r="R27" i="56" s="1"/>
  <c r="B21" i="56"/>
  <c r="P24" i="56"/>
  <c r="M27" i="56"/>
  <c r="G28" i="56"/>
  <c r="K30" i="58" s="1"/>
  <c r="K28" i="56"/>
  <c r="O28" i="56"/>
  <c r="E11" i="57"/>
  <c r="R14" i="57"/>
  <c r="R24" i="57" s="1"/>
  <c r="R27" i="57" s="1"/>
  <c r="B21" i="57"/>
  <c r="P24" i="57"/>
  <c r="K27" i="57"/>
  <c r="G28" i="57"/>
  <c r="M30" i="58" s="1"/>
  <c r="M28" i="57"/>
  <c r="O28" i="57"/>
  <c r="A17" i="12"/>
  <c r="B9" i="25"/>
  <c r="E9" i="25" s="1"/>
  <c r="C12" i="25"/>
  <c r="A11" i="25"/>
  <c r="C44" i="35"/>
  <c r="C59" i="35"/>
  <c r="C63" i="35"/>
  <c r="A20" i="25"/>
  <c r="A20" i="12"/>
  <c r="A46" i="3"/>
  <c r="A72" i="3"/>
  <c r="A7" i="29"/>
  <c r="A20" i="29"/>
  <c r="A46" i="29"/>
  <c r="A72" i="29"/>
  <c r="A33" i="5"/>
  <c r="A59" i="5"/>
  <c r="A7" i="6"/>
  <c r="A20" i="6"/>
  <c r="A46" i="6"/>
  <c r="A72" i="6"/>
  <c r="J28" i="52"/>
  <c r="L28" i="52"/>
  <c r="N28" i="52"/>
  <c r="L28" i="53"/>
  <c r="H28" i="54"/>
  <c r="G31" i="58" s="1"/>
  <c r="J28" i="54"/>
  <c r="N28" i="54"/>
  <c r="H28" i="55"/>
  <c r="H31" i="58" s="1"/>
  <c r="J28" i="55"/>
  <c r="L28" i="55"/>
  <c r="H28" i="56"/>
  <c r="K31" i="58" s="1"/>
  <c r="L28" i="56"/>
  <c r="H28" i="57"/>
  <c r="M31" i="58" s="1"/>
  <c r="N28" i="57"/>
  <c r="A5" i="12"/>
  <c r="C9" i="12"/>
  <c r="A11" i="12"/>
  <c r="A5" i="30"/>
  <c r="C9" i="30"/>
  <c r="A8" i="30"/>
  <c r="B9" i="30"/>
  <c r="A14" i="30"/>
  <c r="A17" i="25"/>
  <c r="I27" i="26"/>
  <c r="I6" i="25" s="1"/>
  <c r="E8" i="5" s="1"/>
  <c r="E10" i="5" s="1"/>
  <c r="G27" i="26"/>
  <c r="I6" i="30" s="1"/>
  <c r="E8" i="28" s="1"/>
  <c r="E10" i="28" s="1"/>
  <c r="E27" i="26"/>
  <c r="C27" i="26"/>
  <c r="I71" i="26"/>
  <c r="I12" i="25" s="1"/>
  <c r="E34" i="5" s="1"/>
  <c r="E36" i="5" s="1"/>
  <c r="E71" i="26"/>
  <c r="C71" i="26"/>
  <c r="I115" i="26"/>
  <c r="I18" i="25" s="1"/>
  <c r="E60" i="5" s="1"/>
  <c r="E62" i="5" s="1"/>
  <c r="G115" i="26"/>
  <c r="I18" i="30" s="1"/>
  <c r="E60" i="28" s="1"/>
  <c r="E62" i="28" s="1"/>
  <c r="E115" i="26"/>
  <c r="D9" i="24"/>
  <c r="E9" i="24" s="1"/>
  <c r="A10" i="24"/>
  <c r="D9" i="23"/>
  <c r="E9" i="23" s="1"/>
  <c r="A10" i="23"/>
  <c r="L21" i="62"/>
  <c r="L32" i="62"/>
  <c r="J39" i="62"/>
  <c r="F50" i="62"/>
  <c r="D55" i="62"/>
  <c r="F16" i="62"/>
  <c r="E44" i="62"/>
  <c r="I44" i="62"/>
  <c r="G55" i="62"/>
  <c r="L55" i="62"/>
  <c r="J64" i="62"/>
  <c r="I69" i="62"/>
  <c r="L80" i="62"/>
  <c r="E9" i="30" l="1"/>
  <c r="D9" i="30"/>
  <c r="D9" i="25"/>
  <c r="E9" i="12"/>
  <c r="D9" i="12"/>
  <c r="F6" i="30"/>
  <c r="J16" i="62"/>
  <c r="P20" i="62"/>
  <c r="P79" i="62"/>
  <c r="E80" i="62"/>
  <c r="J99" i="62"/>
  <c r="I104" i="62"/>
  <c r="F59" i="70"/>
  <c r="I54" i="58"/>
  <c r="E54" i="58"/>
  <c r="G104" i="62"/>
  <c r="F99" i="62"/>
  <c r="G27" i="56"/>
  <c r="K9" i="58" s="1"/>
  <c r="K104" i="62"/>
  <c r="L28" i="57"/>
  <c r="N28" i="55"/>
  <c r="S22" i="55"/>
  <c r="L28" i="54"/>
  <c r="H28" i="53"/>
  <c r="D31" i="58" s="1"/>
  <c r="H28" i="52"/>
  <c r="K28" i="57"/>
  <c r="M27" i="57"/>
  <c r="I27" i="57"/>
  <c r="M11" i="58" s="1"/>
  <c r="M28" i="56"/>
  <c r="I27" i="56"/>
  <c r="K11" i="58" s="1"/>
  <c r="M28" i="55"/>
  <c r="O27" i="55"/>
  <c r="I27" i="55"/>
  <c r="G28" i="54"/>
  <c r="G30" i="58" s="1"/>
  <c r="K27" i="54"/>
  <c r="I27" i="53"/>
  <c r="J80" i="62"/>
  <c r="P80" i="62" s="1"/>
  <c r="J44" i="62"/>
  <c r="E104" i="62"/>
  <c r="K4" i="21"/>
  <c r="F4" i="21"/>
  <c r="L92" i="62"/>
  <c r="L75" i="62"/>
  <c r="D50" i="62"/>
  <c r="L16" i="62"/>
  <c r="H64" i="62"/>
  <c r="C115" i="26"/>
  <c r="K86" i="62"/>
  <c r="I91" i="62"/>
  <c r="I93" i="62" s="1"/>
  <c r="F86" i="62"/>
  <c r="J91" i="62"/>
  <c r="C93" i="26"/>
  <c r="C49" i="26"/>
  <c r="D75" i="62"/>
  <c r="E92" i="62"/>
  <c r="G71" i="26"/>
  <c r="I12" i="30" s="1"/>
  <c r="E34" i="28" s="1"/>
  <c r="E36" i="28" s="1"/>
  <c r="H75" i="62"/>
  <c r="G75" i="62"/>
  <c r="K27" i="52"/>
  <c r="K27" i="56"/>
  <c r="N27" i="56"/>
  <c r="J50" i="62"/>
  <c r="O27" i="57"/>
  <c r="L64" i="62"/>
  <c r="H39" i="62"/>
  <c r="L50" i="62"/>
  <c r="D16" i="62"/>
  <c r="N27" i="53"/>
  <c r="K87" i="62"/>
  <c r="K27" i="55"/>
  <c r="G27" i="52"/>
  <c r="C9" i="58" s="1"/>
  <c r="O27" i="54"/>
  <c r="F87" i="62"/>
  <c r="G98" i="62"/>
  <c r="K99" i="62"/>
  <c r="H32" i="62"/>
  <c r="H103" i="62"/>
  <c r="K21" i="62"/>
  <c r="K91" i="62"/>
  <c r="D27" i="62"/>
  <c r="D98" i="62"/>
  <c r="J98" i="62"/>
  <c r="J92" i="62"/>
  <c r="L87" i="62"/>
  <c r="F104" i="62"/>
  <c r="D99" i="62"/>
  <c r="G103" i="62"/>
  <c r="E98" i="62"/>
  <c r="G91" i="62"/>
  <c r="I86" i="62"/>
  <c r="S22" i="57"/>
  <c r="S22" i="52"/>
  <c r="I28" i="57"/>
  <c r="M32" i="58" s="1"/>
  <c r="I28" i="56"/>
  <c r="K32" i="58" s="1"/>
  <c r="G27" i="54"/>
  <c r="G27" i="53"/>
  <c r="D9" i="58" s="1"/>
  <c r="L103" i="62"/>
  <c r="L105" i="62" s="1"/>
  <c r="D91" i="62"/>
  <c r="L86" i="62"/>
  <c r="F98" i="62"/>
  <c r="H92" i="62"/>
  <c r="H87" i="62"/>
  <c r="K92" i="62"/>
  <c r="D104" i="62"/>
  <c r="I103" i="62"/>
  <c r="E103" i="62"/>
  <c r="E91" i="62"/>
  <c r="E93" i="62" s="1"/>
  <c r="S22" i="54"/>
  <c r="P54" i="62"/>
  <c r="G28" i="55"/>
  <c r="H30" i="58" s="1"/>
  <c r="M28" i="52"/>
  <c r="O27" i="52"/>
  <c r="K32" i="62"/>
  <c r="K103" i="62"/>
  <c r="C137" i="26"/>
  <c r="H91" i="62"/>
  <c r="P68" i="62"/>
  <c r="G93" i="26"/>
  <c r="I15" i="30" s="1"/>
  <c r="E47" i="28" s="1"/>
  <c r="E49" i="28" s="1"/>
  <c r="G49" i="26"/>
  <c r="I9" i="30" s="1"/>
  <c r="E21" i="28" s="1"/>
  <c r="E23" i="28" s="1"/>
  <c r="L27" i="62"/>
  <c r="L98" i="62"/>
  <c r="H16" i="62"/>
  <c r="H86" i="62"/>
  <c r="F103" i="62"/>
  <c r="F92" i="62"/>
  <c r="F108" i="62" s="1"/>
  <c r="D87" i="62"/>
  <c r="G92" i="62"/>
  <c r="J104" i="62"/>
  <c r="L99" i="62"/>
  <c r="J103" i="62"/>
  <c r="G86" i="62"/>
  <c r="I98" i="62"/>
  <c r="E86" i="62"/>
  <c r="J28" i="57"/>
  <c r="M33" i="58" s="1"/>
  <c r="J28" i="56"/>
  <c r="K33" i="58" s="1"/>
  <c r="G27" i="57"/>
  <c r="M9" i="58" s="1"/>
  <c r="S21" i="57"/>
  <c r="O27" i="56"/>
  <c r="I28" i="54"/>
  <c r="G32" i="58" s="1"/>
  <c r="I32" i="58" s="1"/>
  <c r="P31" i="62"/>
  <c r="M28" i="53"/>
  <c r="D103" i="62"/>
  <c r="G137" i="26"/>
  <c r="I21" i="30" s="1"/>
  <c r="E73" i="28" s="1"/>
  <c r="E75" i="28" s="1"/>
  <c r="L91" i="62"/>
  <c r="H98" i="62"/>
  <c r="D86" i="62"/>
  <c r="J86" i="62"/>
  <c r="D92" i="62"/>
  <c r="H104" i="62"/>
  <c r="H99" i="62"/>
  <c r="K28" i="55"/>
  <c r="P19" i="62"/>
  <c r="J69" i="62"/>
  <c r="I75" i="62"/>
  <c r="F64" i="62"/>
  <c r="F44" i="62"/>
  <c r="J27" i="62"/>
  <c r="L39" i="62"/>
  <c r="D39" i="62"/>
  <c r="D6" i="21"/>
  <c r="B6" i="21" s="1"/>
  <c r="E137" i="26"/>
  <c r="D27" i="26"/>
  <c r="I6" i="12" s="1"/>
  <c r="E8" i="1" s="1"/>
  <c r="E10" i="1" s="1"/>
  <c r="S21" i="55"/>
  <c r="S21" i="54"/>
  <c r="S21" i="53"/>
  <c r="P37" i="62"/>
  <c r="P14" i="62"/>
  <c r="C5" i="21"/>
  <c r="N28" i="53"/>
  <c r="A5" i="21"/>
  <c r="S21" i="56"/>
  <c r="O27" i="53"/>
  <c r="R28" i="57"/>
  <c r="S25" i="57"/>
  <c r="K64" i="62"/>
  <c r="H27" i="26"/>
  <c r="J6" i="30" s="1"/>
  <c r="E8" i="29" s="1"/>
  <c r="E10" i="29" s="1"/>
  <c r="E49" i="26"/>
  <c r="I93" i="26"/>
  <c r="I15" i="25" s="1"/>
  <c r="E47" i="5" s="1"/>
  <c r="E49" i="5" s="1"/>
  <c r="I49" i="26"/>
  <c r="I9" i="25" s="1"/>
  <c r="E21" i="5" s="1"/>
  <c r="E23" i="5" s="1"/>
  <c r="P25" i="62"/>
  <c r="N28" i="56"/>
  <c r="S22" i="56"/>
  <c r="J28" i="53"/>
  <c r="D33" i="58" s="1"/>
  <c r="S22" i="53"/>
  <c r="P43" i="62"/>
  <c r="K27" i="53"/>
  <c r="S21" i="52"/>
  <c r="S25" i="54"/>
  <c r="S25" i="52"/>
  <c r="I137" i="26"/>
  <c r="I21" i="25" s="1"/>
  <c r="E73" i="5" s="1"/>
  <c r="E75" i="5" s="1"/>
  <c r="E93" i="26"/>
  <c r="F9" i="24"/>
  <c r="I31" i="58"/>
  <c r="E32" i="58"/>
  <c r="P73" i="62"/>
  <c r="P53" i="62"/>
  <c r="P42" i="62"/>
  <c r="G32" i="62"/>
  <c r="F137" i="26"/>
  <c r="P78" i="62"/>
  <c r="D69" i="62"/>
  <c r="P67" i="62"/>
  <c r="D64" i="62"/>
  <c r="P62" i="62"/>
  <c r="I32" i="62"/>
  <c r="E32" i="62"/>
  <c r="I21" i="62"/>
  <c r="E21" i="62"/>
  <c r="P55" i="62"/>
  <c r="A11" i="24"/>
  <c r="H137" i="26"/>
  <c r="J21" i="30" s="1"/>
  <c r="E73" i="29" s="1"/>
  <c r="E75" i="29" s="1"/>
  <c r="D137" i="26"/>
  <c r="J93" i="26"/>
  <c r="J15" i="25" s="1"/>
  <c r="E47" i="6" s="1"/>
  <c r="E49" i="6" s="1"/>
  <c r="F93" i="26"/>
  <c r="H49" i="26"/>
  <c r="J9" i="30" s="1"/>
  <c r="E21" i="29" s="1"/>
  <c r="E23" i="29" s="1"/>
  <c r="D49" i="26"/>
  <c r="F115" i="26"/>
  <c r="J18" i="12" s="1"/>
  <c r="E60" i="3" s="1"/>
  <c r="E62" i="3" s="1"/>
  <c r="F71" i="26"/>
  <c r="J12" i="12" s="1"/>
  <c r="E34" i="3" s="1"/>
  <c r="E36" i="3" s="1"/>
  <c r="F27" i="26"/>
  <c r="J6" i="12" s="1"/>
  <c r="E8" i="3" s="1"/>
  <c r="E10" i="3" s="1"/>
  <c r="D115" i="26"/>
  <c r="H71" i="26"/>
  <c r="J12" i="30" s="1"/>
  <c r="E34" i="29" s="1"/>
  <c r="E36" i="29" s="1"/>
  <c r="C12" i="12"/>
  <c r="B12" i="12"/>
  <c r="C127" i="35"/>
  <c r="E63" i="35"/>
  <c r="E127" i="35" s="1"/>
  <c r="F44" i="35"/>
  <c r="C106" i="35"/>
  <c r="E44" i="35"/>
  <c r="E106" i="35" s="1"/>
  <c r="B44" i="35"/>
  <c r="C54" i="35"/>
  <c r="C49" i="35"/>
  <c r="C45" i="35"/>
  <c r="C15" i="25"/>
  <c r="I49" i="62"/>
  <c r="I50" i="62" s="1"/>
  <c r="L27" i="57"/>
  <c r="E49" i="62"/>
  <c r="H27" i="57"/>
  <c r="M10" i="58" s="1"/>
  <c r="I38" i="62"/>
  <c r="I39" i="62" s="1"/>
  <c r="L27" i="56"/>
  <c r="E38" i="62"/>
  <c r="H27" i="56"/>
  <c r="K10" i="58" s="1"/>
  <c r="E74" i="62"/>
  <c r="P74" i="62" s="1"/>
  <c r="H27" i="55"/>
  <c r="H10" i="58" s="1"/>
  <c r="F11" i="55"/>
  <c r="F19" i="55" s="1"/>
  <c r="F28" i="55" s="1"/>
  <c r="E19" i="55"/>
  <c r="P27" i="54"/>
  <c r="S24" i="54"/>
  <c r="I26" i="62"/>
  <c r="L27" i="54"/>
  <c r="E26" i="62"/>
  <c r="H27" i="54"/>
  <c r="G10" i="58" s="1"/>
  <c r="I63" i="62"/>
  <c r="I64" i="62" s="1"/>
  <c r="L27" i="53"/>
  <c r="E63" i="62"/>
  <c r="E64" i="62" s="1"/>
  <c r="H27" i="53"/>
  <c r="D10" i="58" s="1"/>
  <c r="E30" i="58"/>
  <c r="G15" i="62"/>
  <c r="J27" i="52"/>
  <c r="C12" i="58" s="1"/>
  <c r="E19" i="52"/>
  <c r="F11" i="52"/>
  <c r="F19" i="52" s="1"/>
  <c r="F28" i="52" s="1"/>
  <c r="C97" i="35"/>
  <c r="E33" i="35"/>
  <c r="E97" i="35" s="1"/>
  <c r="B29" i="35"/>
  <c r="C91" i="35"/>
  <c r="C34" i="35"/>
  <c r="C30" i="35"/>
  <c r="F29" i="35"/>
  <c r="C39" i="35"/>
  <c r="E29" i="35"/>
  <c r="E91" i="35" s="1"/>
  <c r="B33" i="35"/>
  <c r="B97" i="35" s="1"/>
  <c r="B92" i="35"/>
  <c r="B38" i="35"/>
  <c r="B101" i="35" s="1"/>
  <c r="E18" i="35"/>
  <c r="E82" i="35" s="1"/>
  <c r="C82" i="35"/>
  <c r="B23" i="35"/>
  <c r="B77" i="35"/>
  <c r="B18" i="35"/>
  <c r="B82" i="35" s="1"/>
  <c r="C116" i="35"/>
  <c r="E53" i="35"/>
  <c r="E116" i="35" s="1"/>
  <c r="C101" i="35"/>
  <c r="E38" i="35"/>
  <c r="E101" i="35" s="1"/>
  <c r="S25" i="56"/>
  <c r="L27" i="55"/>
  <c r="B34" i="58"/>
  <c r="G33" i="58"/>
  <c r="H33" i="58"/>
  <c r="C33" i="58"/>
  <c r="P48" i="62"/>
  <c r="P30" i="62"/>
  <c r="G21" i="62"/>
  <c r="A11" i="23"/>
  <c r="J137" i="26"/>
  <c r="J21" i="25" s="1"/>
  <c r="E73" i="6" s="1"/>
  <c r="E75" i="6" s="1"/>
  <c r="H93" i="26"/>
  <c r="J15" i="30" s="1"/>
  <c r="E47" i="29" s="1"/>
  <c r="E49" i="29" s="1"/>
  <c r="D93" i="26"/>
  <c r="J49" i="26"/>
  <c r="J9" i="25" s="1"/>
  <c r="E21" i="6" s="1"/>
  <c r="E23" i="6" s="1"/>
  <c r="F49" i="26"/>
  <c r="J115" i="26"/>
  <c r="J18" i="25" s="1"/>
  <c r="E60" i="6" s="1"/>
  <c r="E62" i="6" s="1"/>
  <c r="J71" i="26"/>
  <c r="J12" i="25" s="1"/>
  <c r="E34" i="6" s="1"/>
  <c r="E36" i="6" s="1"/>
  <c r="J27" i="26"/>
  <c r="J6" i="25" s="1"/>
  <c r="E8" i="6" s="1"/>
  <c r="E10" i="6" s="1"/>
  <c r="F6" i="25"/>
  <c r="H115" i="26"/>
  <c r="J18" i="30" s="1"/>
  <c r="E60" i="29" s="1"/>
  <c r="E62" i="29" s="1"/>
  <c r="D71" i="26"/>
  <c r="I12" i="12" s="1"/>
  <c r="E34" i="1" s="1"/>
  <c r="E36" i="1" s="1"/>
  <c r="B12" i="30"/>
  <c r="C12" i="30"/>
  <c r="F6" i="12"/>
  <c r="F59" i="35"/>
  <c r="C121" i="35"/>
  <c r="E59" i="35"/>
  <c r="E121" i="35" s="1"/>
  <c r="B59" i="35"/>
  <c r="C69" i="35"/>
  <c r="C64" i="35"/>
  <c r="C60" i="35"/>
  <c r="B12" i="25"/>
  <c r="B15" i="25" s="1"/>
  <c r="P27" i="57"/>
  <c r="S24" i="57"/>
  <c r="G49" i="62"/>
  <c r="G50" i="62" s="1"/>
  <c r="J27" i="57"/>
  <c r="M12" i="58" s="1"/>
  <c r="E19" i="57"/>
  <c r="F11" i="57"/>
  <c r="F19" i="57" s="1"/>
  <c r="F28" i="57" s="1"/>
  <c r="P27" i="56"/>
  <c r="S24" i="56"/>
  <c r="G38" i="62"/>
  <c r="G39" i="62" s="1"/>
  <c r="J27" i="56"/>
  <c r="K12" i="58" s="1"/>
  <c r="E19" i="56"/>
  <c r="F11" i="56"/>
  <c r="F19" i="56" s="1"/>
  <c r="F28" i="56" s="1"/>
  <c r="P27" i="55"/>
  <c r="S24" i="55"/>
  <c r="G26" i="62"/>
  <c r="J27" i="54"/>
  <c r="G12" i="58" s="1"/>
  <c r="E19" i="54"/>
  <c r="F11" i="54"/>
  <c r="F19" i="54" s="1"/>
  <c r="F28" i="54" s="1"/>
  <c r="P27" i="53"/>
  <c r="S24" i="53"/>
  <c r="G63" i="62"/>
  <c r="G64" i="62" s="1"/>
  <c r="J27" i="53"/>
  <c r="D12" i="58" s="1"/>
  <c r="E19" i="53"/>
  <c r="F11" i="53"/>
  <c r="F19" i="53" s="1"/>
  <c r="F28" i="53" s="1"/>
  <c r="P27" i="52"/>
  <c r="S24" i="52"/>
  <c r="I15" i="62"/>
  <c r="L27" i="52"/>
  <c r="E15" i="62"/>
  <c r="H27" i="52"/>
  <c r="C10" i="58" s="1"/>
  <c r="G3" i="70"/>
  <c r="C27" i="4"/>
  <c r="B122" i="35"/>
  <c r="B68" i="35"/>
  <c r="B131" i="35" s="1"/>
  <c r="B63" i="35"/>
  <c r="B127" i="35" s="1"/>
  <c r="B107" i="35"/>
  <c r="B53" i="35"/>
  <c r="B116" i="35" s="1"/>
  <c r="B48" i="35"/>
  <c r="B112" i="35" s="1"/>
  <c r="C86" i="35"/>
  <c r="E23" i="35"/>
  <c r="E86" i="35" s="1"/>
  <c r="C131" i="35"/>
  <c r="E68" i="35"/>
  <c r="E131" i="35" s="1"/>
  <c r="C112" i="35"/>
  <c r="E48" i="35"/>
  <c r="E112" i="35" s="1"/>
  <c r="F14" i="35"/>
  <c r="C76" i="35"/>
  <c r="C24" i="35"/>
  <c r="C19" i="35"/>
  <c r="E14" i="35"/>
  <c r="E76" i="35" s="1"/>
  <c r="B14" i="35"/>
  <c r="C15" i="35"/>
  <c r="X25" i="35" s="1"/>
  <c r="J27" i="55"/>
  <c r="H12" i="58" s="1"/>
  <c r="S25" i="55"/>
  <c r="S25" i="53"/>
  <c r="B13" i="58"/>
  <c r="M13" i="58" s="1"/>
  <c r="C6" i="21" l="1"/>
  <c r="D105" i="62"/>
  <c r="P44" i="62"/>
  <c r="E15" i="25"/>
  <c r="D15" i="25"/>
  <c r="E12" i="25"/>
  <c r="D12" i="25"/>
  <c r="E12" i="30"/>
  <c r="D12" i="30"/>
  <c r="E12" i="12"/>
  <c r="D12" i="12"/>
  <c r="J100" i="62"/>
  <c r="G59" i="70"/>
  <c r="G40" i="70" s="1"/>
  <c r="C31" i="58"/>
  <c r="E31" i="58" s="1"/>
  <c r="H13" i="58"/>
  <c r="K13" i="58"/>
  <c r="D13" i="58"/>
  <c r="C13" i="58"/>
  <c r="G13" i="58"/>
  <c r="D7" i="21"/>
  <c r="D8" i="21" s="1"/>
  <c r="D93" i="62"/>
  <c r="D11" i="58"/>
  <c r="E11" i="58" s="1"/>
  <c r="I15" i="12"/>
  <c r="E47" i="1" s="1"/>
  <c r="E49" i="1" s="1"/>
  <c r="G9" i="58"/>
  <c r="I9" i="58" s="1"/>
  <c r="F88" i="62"/>
  <c r="H11" i="58"/>
  <c r="I11" i="58" s="1"/>
  <c r="S27" i="57"/>
  <c r="A6" i="21"/>
  <c r="K6" i="21" s="1"/>
  <c r="P21" i="62"/>
  <c r="P69" i="62"/>
  <c r="D107" i="62"/>
  <c r="L93" i="62"/>
  <c r="I30" i="58"/>
  <c r="K93" i="62"/>
  <c r="H105" i="62"/>
  <c r="K5" i="21"/>
  <c r="F5" i="21"/>
  <c r="I18" i="12"/>
  <c r="E60" i="1" s="1"/>
  <c r="E62" i="1" s="1"/>
  <c r="I9" i="12"/>
  <c r="E21" i="1" s="1"/>
  <c r="E23" i="1" s="1"/>
  <c r="J108" i="62"/>
  <c r="F105" i="62"/>
  <c r="H93" i="62"/>
  <c r="F107" i="62"/>
  <c r="D108" i="62"/>
  <c r="K107" i="62"/>
  <c r="I21" i="12"/>
  <c r="E73" i="1" s="1"/>
  <c r="E75" i="1" s="1"/>
  <c r="J21" i="12"/>
  <c r="E73" i="3" s="1"/>
  <c r="E75" i="3" s="1"/>
  <c r="K108" i="62"/>
  <c r="S27" i="55"/>
  <c r="D100" i="62"/>
  <c r="G99" i="62"/>
  <c r="G107" i="62"/>
  <c r="H88" i="62"/>
  <c r="E9" i="58"/>
  <c r="I87" i="62"/>
  <c r="I88" i="62" s="1"/>
  <c r="S27" i="56"/>
  <c r="J107" i="62"/>
  <c r="L100" i="62"/>
  <c r="I99" i="62"/>
  <c r="I108" i="62" s="1"/>
  <c r="S27" i="54"/>
  <c r="L88" i="62"/>
  <c r="E99" i="62"/>
  <c r="F100" i="62"/>
  <c r="E87" i="62"/>
  <c r="E88" i="62" s="1"/>
  <c r="E107" i="62"/>
  <c r="G16" i="62"/>
  <c r="G87" i="62"/>
  <c r="J88" i="62"/>
  <c r="H107" i="62"/>
  <c r="L107" i="62"/>
  <c r="H108" i="62"/>
  <c r="L108" i="62"/>
  <c r="I107" i="62"/>
  <c r="J105" i="62"/>
  <c r="P32" i="62"/>
  <c r="P92" i="62"/>
  <c r="J93" i="62"/>
  <c r="S27" i="52"/>
  <c r="K105" i="62"/>
  <c r="K88" i="62"/>
  <c r="W27" i="35"/>
  <c r="Y25" i="35"/>
  <c r="Z25" i="35" s="1"/>
  <c r="AA25" i="35" s="1"/>
  <c r="AB25" i="35" s="1"/>
  <c r="AC25" i="35" s="1"/>
  <c r="AD25" i="35" s="1"/>
  <c r="X30" i="35"/>
  <c r="Y30" i="35" s="1"/>
  <c r="Z30" i="35" s="1"/>
  <c r="AA30" i="35" s="1"/>
  <c r="AB30" i="35" s="1"/>
  <c r="AC30" i="35" s="1"/>
  <c r="AD30" i="35" s="1"/>
  <c r="AE30" i="35" s="1"/>
  <c r="AF30" i="35" s="1"/>
  <c r="AG30" i="35" s="1"/>
  <c r="AH30" i="35" s="1"/>
  <c r="AI30" i="35" s="1"/>
  <c r="E10" i="58"/>
  <c r="D88" i="62"/>
  <c r="F93" i="62"/>
  <c r="I33" i="58"/>
  <c r="S27" i="53"/>
  <c r="I12" i="58"/>
  <c r="J9" i="12"/>
  <c r="E21" i="3" s="1"/>
  <c r="E23" i="3" s="1"/>
  <c r="G93" i="62"/>
  <c r="I10" i="58"/>
  <c r="J15" i="12"/>
  <c r="E47" i="3" s="1"/>
  <c r="E49" i="3" s="1"/>
  <c r="P104" i="62"/>
  <c r="E33" i="58"/>
  <c r="B14" i="58"/>
  <c r="D14" i="58" s="1"/>
  <c r="B24" i="35"/>
  <c r="B19" i="35"/>
  <c r="B81" i="35" s="1"/>
  <c r="B76" i="35"/>
  <c r="F19" i="35"/>
  <c r="F81" i="35" s="1"/>
  <c r="C81" i="35"/>
  <c r="E19" i="35"/>
  <c r="E81" i="35" s="1"/>
  <c r="F53" i="70"/>
  <c r="F27" i="70"/>
  <c r="F40" i="70"/>
  <c r="F14" i="70"/>
  <c r="P15" i="62"/>
  <c r="E28" i="53"/>
  <c r="S19" i="53"/>
  <c r="S28" i="53" s="1"/>
  <c r="E28" i="57"/>
  <c r="M66" i="58" s="1"/>
  <c r="O67" i="58" s="1"/>
  <c r="S19" i="57"/>
  <c r="S28" i="57" s="1"/>
  <c r="F9" i="25"/>
  <c r="C120" i="35"/>
  <c r="E60" i="35"/>
  <c r="E120" i="35" s="1"/>
  <c r="B60" i="35"/>
  <c r="C65" i="35"/>
  <c r="F60" i="35"/>
  <c r="F120" i="35" s="1"/>
  <c r="C130" i="35"/>
  <c r="E69" i="35"/>
  <c r="E130" i="35" s="1"/>
  <c r="F121" i="35"/>
  <c r="C15" i="30"/>
  <c r="B15" i="30"/>
  <c r="B35" i="58"/>
  <c r="M34" i="58"/>
  <c r="G34" i="58"/>
  <c r="D34" i="58"/>
  <c r="K34" i="58"/>
  <c r="H34" i="58"/>
  <c r="C34" i="58"/>
  <c r="E39" i="35"/>
  <c r="E100" i="35" s="1"/>
  <c r="C100" i="35"/>
  <c r="C90" i="35"/>
  <c r="C35" i="35"/>
  <c r="B30" i="35"/>
  <c r="F30" i="35"/>
  <c r="F90" i="35" s="1"/>
  <c r="E30" i="35"/>
  <c r="E90" i="35" s="1"/>
  <c r="E28" i="52"/>
  <c r="S19" i="52"/>
  <c r="S28" i="52" s="1"/>
  <c r="P63" i="62"/>
  <c r="P49" i="62"/>
  <c r="C50" i="35"/>
  <c r="E45" i="35"/>
  <c r="E105" i="35" s="1"/>
  <c r="B45" i="35"/>
  <c r="C105" i="35"/>
  <c r="C55" i="35"/>
  <c r="E55" i="35" s="1"/>
  <c r="F45" i="35"/>
  <c r="E54" i="35"/>
  <c r="E115" i="35" s="1"/>
  <c r="C115" i="35"/>
  <c r="F106" i="35"/>
  <c r="F9" i="12"/>
  <c r="D10" i="24"/>
  <c r="E10" i="24" s="1"/>
  <c r="A12" i="24"/>
  <c r="I105" i="62"/>
  <c r="P64" i="62"/>
  <c r="P91" i="62"/>
  <c r="E4" i="21"/>
  <c r="E12" i="58"/>
  <c r="C75" i="35"/>
  <c r="C20" i="35"/>
  <c r="E15" i="35"/>
  <c r="E75" i="35" s="1"/>
  <c r="B15" i="35"/>
  <c r="F15" i="35"/>
  <c r="F75" i="35" s="1"/>
  <c r="C85" i="35"/>
  <c r="E24" i="35"/>
  <c r="E85" i="35" s="1"/>
  <c r="F76" i="35"/>
  <c r="H3" i="70"/>
  <c r="E28" i="54"/>
  <c r="S19" i="54"/>
  <c r="S28" i="54" s="1"/>
  <c r="E28" i="56"/>
  <c r="K66" i="58" s="1"/>
  <c r="S19" i="56"/>
  <c r="S28" i="56" s="1"/>
  <c r="C126" i="35"/>
  <c r="F64" i="35"/>
  <c r="F126" i="35" s="1"/>
  <c r="E64" i="35"/>
  <c r="E126" i="35" s="1"/>
  <c r="B121" i="35"/>
  <c r="B69" i="35"/>
  <c r="B130" i="35" s="1"/>
  <c r="B64" i="35"/>
  <c r="B126" i="35" s="1"/>
  <c r="F9" i="30"/>
  <c r="D10" i="23"/>
  <c r="E10" i="23" s="1"/>
  <c r="A12" i="23"/>
  <c r="G27" i="62"/>
  <c r="B86" i="35"/>
  <c r="A23" i="4"/>
  <c r="F91" i="35"/>
  <c r="F34" i="35"/>
  <c r="F96" i="35" s="1"/>
  <c r="C96" i="35"/>
  <c r="E34" i="35"/>
  <c r="E96" i="35" s="1"/>
  <c r="B91" i="35"/>
  <c r="B34" i="35"/>
  <c r="B96" i="35" s="1"/>
  <c r="B39" i="35"/>
  <c r="B100" i="35" s="1"/>
  <c r="P26" i="62"/>
  <c r="E28" i="55"/>
  <c r="S19" i="55"/>
  <c r="S28" i="55" s="1"/>
  <c r="P38" i="62"/>
  <c r="C18" i="25"/>
  <c r="B18" i="25"/>
  <c r="E49" i="35"/>
  <c r="E111" i="35" s="1"/>
  <c r="C111" i="35"/>
  <c r="F49" i="35"/>
  <c r="F111" i="35" s="1"/>
  <c r="B106" i="35"/>
  <c r="B54" i="35"/>
  <c r="B115" i="35" s="1"/>
  <c r="B49" i="35"/>
  <c r="B111" i="35" s="1"/>
  <c r="B15" i="12"/>
  <c r="C15" i="12"/>
  <c r="K100" i="62"/>
  <c r="E16" i="62"/>
  <c r="I16" i="62"/>
  <c r="E27" i="62"/>
  <c r="I27" i="62"/>
  <c r="E39" i="62"/>
  <c r="P39" i="62" s="1"/>
  <c r="E50" i="62"/>
  <c r="P50" i="62" s="1"/>
  <c r="P86" i="62"/>
  <c r="H100" i="62"/>
  <c r="E75" i="62"/>
  <c r="P75" i="62" s="1"/>
  <c r="G105" i="62"/>
  <c r="A7" i="21" l="1"/>
  <c r="F7" i="21" s="1"/>
  <c r="E18" i="25"/>
  <c r="D18" i="25"/>
  <c r="D15" i="30"/>
  <c r="E15" i="30"/>
  <c r="E15" i="12"/>
  <c r="D15" i="12"/>
  <c r="B7" i="21"/>
  <c r="K7" i="21" s="1"/>
  <c r="C7" i="21"/>
  <c r="I66" i="58"/>
  <c r="H59" i="70"/>
  <c r="H14" i="58"/>
  <c r="M14" i="58"/>
  <c r="G14" i="58"/>
  <c r="C14" i="58"/>
  <c r="K14" i="58"/>
  <c r="F6" i="21"/>
  <c r="F109" i="62"/>
  <c r="D109" i="62"/>
  <c r="J109" i="62"/>
  <c r="P93" i="62"/>
  <c r="K109" i="62"/>
  <c r="G108" i="62"/>
  <c r="G109" i="62" s="1"/>
  <c r="I13" i="58"/>
  <c r="G88" i="62"/>
  <c r="P88" i="62" s="1"/>
  <c r="L109" i="62"/>
  <c r="E108" i="62"/>
  <c r="E109" i="62" s="1"/>
  <c r="I109" i="62"/>
  <c r="P107" i="62"/>
  <c r="H109" i="62"/>
  <c r="E66" i="58"/>
  <c r="AD31" i="35"/>
  <c r="AE31" i="35" s="1"/>
  <c r="AF31" i="35" s="1"/>
  <c r="AG31" i="35" s="1"/>
  <c r="AH31" i="35" s="1"/>
  <c r="AI31" i="35" s="1"/>
  <c r="AJ31" i="35" s="1"/>
  <c r="AK31" i="35" s="1"/>
  <c r="AL31" i="35" s="1"/>
  <c r="AM31" i="35" s="1"/>
  <c r="AN31" i="35" s="1"/>
  <c r="AO31" i="35" s="1"/>
  <c r="AE25" i="35"/>
  <c r="AF25" i="35" s="1"/>
  <c r="AG25" i="35" s="1"/>
  <c r="AH25" i="35" s="1"/>
  <c r="AI25" i="35" s="1"/>
  <c r="AJ25" i="35" s="1"/>
  <c r="AD28" i="35"/>
  <c r="AE28" i="35" s="1"/>
  <c r="AF28" i="35" s="1"/>
  <c r="AG28" i="35" s="1"/>
  <c r="AH28" i="35" s="1"/>
  <c r="AI28" i="35" s="1"/>
  <c r="AJ28" i="35" s="1"/>
  <c r="AK28" i="35" s="1"/>
  <c r="AL28" i="35" s="1"/>
  <c r="AM28" i="35" s="1"/>
  <c r="AN28" i="35" s="1"/>
  <c r="AO28" i="35" s="1"/>
  <c r="I100" i="62"/>
  <c r="W30" i="35"/>
  <c r="W28" i="35"/>
  <c r="W31" i="35" s="1"/>
  <c r="P27" i="62"/>
  <c r="P16" i="62"/>
  <c r="C18" i="12"/>
  <c r="B18" i="12"/>
  <c r="F12" i="12"/>
  <c r="F15" i="25"/>
  <c r="A13" i="23"/>
  <c r="G14" i="70"/>
  <c r="G53" i="70"/>
  <c r="G27" i="70"/>
  <c r="B20" i="35"/>
  <c r="B80" i="35" s="1"/>
  <c r="B75" i="35"/>
  <c r="C80" i="35"/>
  <c r="F20" i="35"/>
  <c r="F80" i="35" s="1"/>
  <c r="E20" i="35"/>
  <c r="E80" i="35" s="1"/>
  <c r="D11" i="24"/>
  <c r="E11" i="24" s="1"/>
  <c r="F11" i="24" s="1"/>
  <c r="E6" i="21" s="1"/>
  <c r="F10" i="24"/>
  <c r="B105" i="35"/>
  <c r="B55" i="35"/>
  <c r="B50" i="35"/>
  <c r="B110" i="35" s="1"/>
  <c r="C110" i="35"/>
  <c r="E50" i="35"/>
  <c r="E110" i="35" s="1"/>
  <c r="F50" i="35"/>
  <c r="F110" i="35" s="1"/>
  <c r="B90" i="35"/>
  <c r="B35" i="35"/>
  <c r="B95" i="35" s="1"/>
  <c r="E34" i="58"/>
  <c r="I34" i="58"/>
  <c r="B36" i="58"/>
  <c r="M35" i="58"/>
  <c r="G35" i="58"/>
  <c r="D35" i="58"/>
  <c r="K35" i="58"/>
  <c r="H35" i="58"/>
  <c r="C35" i="58"/>
  <c r="F12" i="30"/>
  <c r="B120" i="35"/>
  <c r="B65" i="35"/>
  <c r="B125" i="35" s="1"/>
  <c r="P87" i="62"/>
  <c r="B85" i="35"/>
  <c r="A30" i="4"/>
  <c r="B15" i="58"/>
  <c r="B21" i="25"/>
  <c r="C21" i="25"/>
  <c r="D11" i="23"/>
  <c r="E11" i="23" s="1"/>
  <c r="I3" i="70"/>
  <c r="E105" i="62"/>
  <c r="P105" i="62" s="1"/>
  <c r="P103" i="62"/>
  <c r="E100" i="62"/>
  <c r="P98" i="62"/>
  <c r="A13" i="24"/>
  <c r="F105" i="35"/>
  <c r="F12" i="25"/>
  <c r="C95" i="35"/>
  <c r="E35" i="35"/>
  <c r="E95" i="35" s="1"/>
  <c r="F35" i="35"/>
  <c r="F95" i="35" s="1"/>
  <c r="G100" i="62"/>
  <c r="D9" i="21"/>
  <c r="B8" i="21"/>
  <c r="C8" i="21"/>
  <c r="A8" i="21"/>
  <c r="B18" i="30"/>
  <c r="C18" i="30"/>
  <c r="C125" i="35"/>
  <c r="E65" i="35"/>
  <c r="E125" i="35" s="1"/>
  <c r="F65" i="35"/>
  <c r="F125" i="35" s="1"/>
  <c r="E13" i="58"/>
  <c r="D21" i="25" l="1"/>
  <c r="E18" i="12"/>
  <c r="D18" i="12"/>
  <c r="E18" i="30"/>
  <c r="D18" i="30"/>
  <c r="C15" i="58"/>
  <c r="G15" i="58"/>
  <c r="D15" i="58"/>
  <c r="H15" i="58"/>
  <c r="K15" i="58"/>
  <c r="M15" i="58"/>
  <c r="I59" i="70"/>
  <c r="I40" i="70" s="1"/>
  <c r="K8" i="21"/>
  <c r="F8" i="21"/>
  <c r="P108" i="62"/>
  <c r="P109" i="62"/>
  <c r="F54" i="35"/>
  <c r="F115" i="35" s="1"/>
  <c r="F55" i="35"/>
  <c r="AK25" i="35"/>
  <c r="AL25" i="35" s="1"/>
  <c r="AM25" i="35" s="1"/>
  <c r="AN25" i="35" s="1"/>
  <c r="AO25" i="35" s="1"/>
  <c r="P99" i="62"/>
  <c r="D12" i="23"/>
  <c r="E12" i="23" s="1"/>
  <c r="C21" i="30"/>
  <c r="B21" i="30"/>
  <c r="F15" i="30"/>
  <c r="J3" i="70"/>
  <c r="F39" i="35"/>
  <c r="D12" i="24"/>
  <c r="E12" i="24" s="1"/>
  <c r="A14" i="24"/>
  <c r="P100" i="62"/>
  <c r="H53" i="70"/>
  <c r="H27" i="70"/>
  <c r="H40" i="70"/>
  <c r="H14" i="70"/>
  <c r="F18" i="25"/>
  <c r="E14" i="58"/>
  <c r="F69" i="35"/>
  <c r="E35" i="58"/>
  <c r="I35" i="58"/>
  <c r="B37" i="58"/>
  <c r="M36" i="58"/>
  <c r="G36" i="58"/>
  <c r="D36" i="58"/>
  <c r="K36" i="58"/>
  <c r="H36" i="58"/>
  <c r="C36" i="58"/>
  <c r="F24" i="35"/>
  <c r="AD34" i="35" s="1"/>
  <c r="D10" i="21"/>
  <c r="B9" i="21"/>
  <c r="C9" i="21"/>
  <c r="A9" i="21"/>
  <c r="I14" i="58"/>
  <c r="B16" i="58"/>
  <c r="E5" i="21"/>
  <c r="A14" i="23"/>
  <c r="B21" i="12"/>
  <c r="C21" i="12"/>
  <c r="D21" i="12" l="1"/>
  <c r="D21" i="30"/>
  <c r="J59" i="70"/>
  <c r="I15" i="58"/>
  <c r="M16" i="58"/>
  <c r="G16" i="58"/>
  <c r="H16" i="58"/>
  <c r="C16" i="58"/>
  <c r="D16" i="58"/>
  <c r="K16" i="58"/>
  <c r="K9" i="21"/>
  <c r="F9" i="21"/>
  <c r="I30" i="4"/>
  <c r="A15" i="23"/>
  <c r="B17" i="58"/>
  <c r="F15" i="12"/>
  <c r="D13" i="23"/>
  <c r="E13" i="23" s="1"/>
  <c r="E15" i="58"/>
  <c r="F85" i="35"/>
  <c r="E30" i="4"/>
  <c r="E36" i="58"/>
  <c r="I36" i="58"/>
  <c r="B38" i="58"/>
  <c r="M37" i="58"/>
  <c r="G37" i="58"/>
  <c r="D37" i="58"/>
  <c r="K37" i="58"/>
  <c r="H37" i="58"/>
  <c r="C37" i="58"/>
  <c r="F130" i="35"/>
  <c r="M30" i="4"/>
  <c r="D13" i="24"/>
  <c r="E13" i="24" s="1"/>
  <c r="F13" i="24" s="1"/>
  <c r="E8" i="21" s="1"/>
  <c r="F12" i="24"/>
  <c r="F100" i="35"/>
  <c r="K30" i="4"/>
  <c r="D11" i="21"/>
  <c r="B10" i="21"/>
  <c r="C10" i="21"/>
  <c r="A10" i="21"/>
  <c r="F21" i="25"/>
  <c r="A15" i="24"/>
  <c r="I14" i="70"/>
  <c r="I53" i="70"/>
  <c r="I27" i="70"/>
  <c r="F18" i="30"/>
  <c r="I16" i="58" l="1"/>
  <c r="D17" i="58"/>
  <c r="C17" i="58"/>
  <c r="M17" i="58"/>
  <c r="K17" i="58"/>
  <c r="G17" i="58"/>
  <c r="H17" i="58"/>
  <c r="K10" i="21"/>
  <c r="F10" i="21"/>
  <c r="E37" i="58"/>
  <c r="I37" i="58"/>
  <c r="D12" i="21"/>
  <c r="B11" i="21"/>
  <c r="C11" i="21"/>
  <c r="A11" i="21"/>
  <c r="B39" i="58"/>
  <c r="M38" i="58"/>
  <c r="G38" i="58"/>
  <c r="D38" i="58"/>
  <c r="K38" i="58"/>
  <c r="H38" i="58"/>
  <c r="C38" i="58"/>
  <c r="B18" i="58"/>
  <c r="D14" i="23"/>
  <c r="E14" i="23" s="1"/>
  <c r="A16" i="23"/>
  <c r="F18" i="12"/>
  <c r="D14" i="24"/>
  <c r="E14" i="24" s="1"/>
  <c r="A16" i="24"/>
  <c r="F21" i="30"/>
  <c r="J53" i="70"/>
  <c r="J27" i="70"/>
  <c r="J40" i="70"/>
  <c r="J14" i="70"/>
  <c r="E7" i="21"/>
  <c r="E16" i="58"/>
  <c r="F21" i="12"/>
  <c r="C18" i="58" l="1"/>
  <c r="H18" i="58"/>
  <c r="M18" i="58"/>
  <c r="G18" i="58"/>
  <c r="D18" i="58"/>
  <c r="K18" i="58"/>
  <c r="K11" i="21"/>
  <c r="F11" i="21"/>
  <c r="D15" i="24"/>
  <c r="E15" i="24" s="1"/>
  <c r="F15" i="24" s="1"/>
  <c r="E10" i="21" s="1"/>
  <c r="E17" i="58"/>
  <c r="D13" i="21"/>
  <c r="B12" i="21"/>
  <c r="C12" i="21"/>
  <c r="A12" i="21"/>
  <c r="F14" i="24"/>
  <c r="D15" i="23"/>
  <c r="E15" i="23" s="1"/>
  <c r="A17" i="24"/>
  <c r="A17" i="23"/>
  <c r="I17" i="58"/>
  <c r="B19" i="58"/>
  <c r="E38" i="58"/>
  <c r="I38" i="58"/>
  <c r="B40" i="58"/>
  <c r="M39" i="58"/>
  <c r="G39" i="58"/>
  <c r="D39" i="58"/>
  <c r="K39" i="58"/>
  <c r="H39" i="58"/>
  <c r="C39" i="58"/>
  <c r="I18" i="58" l="1"/>
  <c r="G19" i="58"/>
  <c r="D19" i="58"/>
  <c r="H19" i="58"/>
  <c r="M19" i="58"/>
  <c r="C19" i="58"/>
  <c r="K19" i="58"/>
  <c r="K12" i="21"/>
  <c r="F12" i="21"/>
  <c r="E18" i="58"/>
  <c r="E39" i="58"/>
  <c r="I39" i="58"/>
  <c r="B41" i="58"/>
  <c r="M40" i="58"/>
  <c r="G40" i="58"/>
  <c r="D40" i="58"/>
  <c r="K40" i="58"/>
  <c r="H40" i="58"/>
  <c r="C40" i="58"/>
  <c r="B20" i="58"/>
  <c r="D16" i="23"/>
  <c r="E16" i="23" s="1"/>
  <c r="A18" i="23"/>
  <c r="D16" i="24"/>
  <c r="E16" i="24" s="1"/>
  <c r="A18" i="24"/>
  <c r="E9" i="21"/>
  <c r="D14" i="21"/>
  <c r="B13" i="21"/>
  <c r="C13" i="21"/>
  <c r="A13" i="21"/>
  <c r="K20" i="58" l="1"/>
  <c r="H20" i="58"/>
  <c r="H22" i="58" s="1"/>
  <c r="H25" i="58" s="1"/>
  <c r="M20" i="58"/>
  <c r="M22" i="58" s="1"/>
  <c r="D20" i="58"/>
  <c r="D22" i="58" s="1"/>
  <c r="D25" i="58" s="1"/>
  <c r="G20" i="58"/>
  <c r="C20" i="58"/>
  <c r="C22" i="58" s="1"/>
  <c r="K13" i="21"/>
  <c r="F13" i="21"/>
  <c r="I19" i="58"/>
  <c r="D17" i="24"/>
  <c r="E17" i="24" s="1"/>
  <c r="F17" i="24" s="1"/>
  <c r="E12" i="21" s="1"/>
  <c r="F16" i="24"/>
  <c r="A19" i="23"/>
  <c r="K22" i="58"/>
  <c r="E40" i="58"/>
  <c r="I40" i="58"/>
  <c r="M41" i="58"/>
  <c r="M43" i="58" s="1"/>
  <c r="G41" i="58"/>
  <c r="D41" i="58"/>
  <c r="D43" i="58" s="1"/>
  <c r="D45" i="58" s="1"/>
  <c r="K41" i="58"/>
  <c r="K43" i="58" s="1"/>
  <c r="H41" i="58"/>
  <c r="H43" i="58" s="1"/>
  <c r="H45" i="58" s="1"/>
  <c r="C41" i="58"/>
  <c r="D15" i="21"/>
  <c r="B14" i="21"/>
  <c r="C14" i="21"/>
  <c r="A14" i="21"/>
  <c r="A19" i="24"/>
  <c r="D17" i="23"/>
  <c r="E17" i="23" s="1"/>
  <c r="E19" i="58"/>
  <c r="K45" i="58" l="1"/>
  <c r="K58" i="58"/>
  <c r="K63" i="58" s="1"/>
  <c r="M45" i="58"/>
  <c r="M58" i="58"/>
  <c r="M63" i="58" s="1"/>
  <c r="M25" i="58"/>
  <c r="M57" i="58"/>
  <c r="K25" i="58"/>
  <c r="K57" i="58"/>
  <c r="K14" i="21"/>
  <c r="F14" i="21"/>
  <c r="D18" i="24"/>
  <c r="E18" i="24" s="1"/>
  <c r="F18" i="24" s="1"/>
  <c r="E13" i="21" s="1"/>
  <c r="A20" i="24"/>
  <c r="D16" i="21"/>
  <c r="B15" i="21"/>
  <c r="C15" i="21"/>
  <c r="A15" i="21"/>
  <c r="I20" i="58"/>
  <c r="I22" i="58" s="1"/>
  <c r="I57" i="58" s="1"/>
  <c r="G22" i="58"/>
  <c r="G25" i="58" s="1"/>
  <c r="E20" i="58"/>
  <c r="E22" i="58" s="1"/>
  <c r="E57" i="58" s="1"/>
  <c r="C25" i="58"/>
  <c r="K47" i="58"/>
  <c r="E41" i="58"/>
  <c r="E43" i="58" s="1"/>
  <c r="E58" i="58" s="1"/>
  <c r="E63" i="58" s="1"/>
  <c r="C43" i="58"/>
  <c r="C45" i="58" s="1"/>
  <c r="E45" i="58" s="1"/>
  <c r="I41" i="58"/>
  <c r="I43" i="58" s="1"/>
  <c r="I58" i="58" s="1"/>
  <c r="I63" i="58" s="1"/>
  <c r="G43" i="58"/>
  <c r="G45" i="58" s="1"/>
  <c r="I45" i="58" s="1"/>
  <c r="D47" i="58"/>
  <c r="M47" i="58"/>
  <c r="O59" i="58" s="1"/>
  <c r="O64" i="58" s="1"/>
  <c r="H47" i="58"/>
  <c r="D18" i="23"/>
  <c r="E18" i="23" s="1"/>
  <c r="A20" i="23"/>
  <c r="E11" i="21"/>
  <c r="K59" i="58" l="1"/>
  <c r="K62" i="58"/>
  <c r="K64" i="58" s="1"/>
  <c r="M59" i="58"/>
  <c r="M62" i="58"/>
  <c r="M64" i="58" s="1"/>
  <c r="I59" i="58"/>
  <c r="I62" i="58"/>
  <c r="I64" i="58" s="1"/>
  <c r="E59" i="58"/>
  <c r="E62" i="58"/>
  <c r="E64" i="58" s="1"/>
  <c r="K15" i="21"/>
  <c r="F15" i="21"/>
  <c r="E25" i="58"/>
  <c r="C47" i="58"/>
  <c r="G47" i="58"/>
  <c r="I25" i="58"/>
  <c r="A21" i="24"/>
  <c r="A21" i="23"/>
  <c r="D19" i="23"/>
  <c r="E19" i="23" s="1"/>
  <c r="E47" i="58"/>
  <c r="I47" i="58"/>
  <c r="D17" i="21"/>
  <c r="B16" i="21"/>
  <c r="C16" i="21"/>
  <c r="A16" i="21"/>
  <c r="D19" i="24"/>
  <c r="E19" i="24" s="1"/>
  <c r="F19" i="24" s="1"/>
  <c r="E14" i="21" s="1"/>
  <c r="O65" i="58" l="1"/>
  <c r="K16" i="21"/>
  <c r="F16" i="21"/>
  <c r="D18" i="21"/>
  <c r="B17" i="21"/>
  <c r="C17" i="21"/>
  <c r="A17" i="21"/>
  <c r="D20" i="23"/>
  <c r="E20" i="23" s="1"/>
  <c r="A22" i="23"/>
  <c r="D20" i="24"/>
  <c r="E20" i="24" s="1"/>
  <c r="F20" i="24" s="1"/>
  <c r="E15" i="21" s="1"/>
  <c r="A22" i="24"/>
  <c r="K17" i="21" l="1"/>
  <c r="F17" i="21"/>
  <c r="A23" i="23"/>
  <c r="D19" i="21"/>
  <c r="B18" i="21"/>
  <c r="C18" i="21"/>
  <c r="A18" i="21"/>
  <c r="D21" i="24"/>
  <c r="E21" i="24" s="1"/>
  <c r="F21" i="24" s="1"/>
  <c r="E16" i="21" s="1"/>
  <c r="A23" i="24"/>
  <c r="D21" i="23"/>
  <c r="E21" i="23" s="1"/>
  <c r="K18" i="21" l="1"/>
  <c r="F18" i="21"/>
  <c r="D22" i="24"/>
  <c r="E22" i="24" s="1"/>
  <c r="F22" i="24" s="1"/>
  <c r="E17" i="21" s="1"/>
  <c r="A24" i="24"/>
  <c r="D20" i="21"/>
  <c r="B19" i="21"/>
  <c r="C19" i="21"/>
  <c r="A19" i="21"/>
  <c r="D22" i="23"/>
  <c r="E22" i="23" s="1"/>
  <c r="A24" i="23"/>
  <c r="K19" i="21" l="1"/>
  <c r="F19" i="21"/>
  <c r="A25" i="23"/>
  <c r="D23" i="23"/>
  <c r="E23" i="23" s="1"/>
  <c r="A25" i="24"/>
  <c r="D21" i="21"/>
  <c r="B20" i="21"/>
  <c r="C20" i="21"/>
  <c r="A20" i="21"/>
  <c r="D23" i="24"/>
  <c r="E23" i="24" s="1"/>
  <c r="F23" i="24" s="1"/>
  <c r="E18" i="21" s="1"/>
  <c r="K20" i="21" l="1"/>
  <c r="F20" i="21"/>
  <c r="D24" i="23"/>
  <c r="E24" i="23" s="1"/>
  <c r="D22" i="21"/>
  <c r="B21" i="21"/>
  <c r="C21" i="21"/>
  <c r="A21" i="21"/>
  <c r="D24" i="24"/>
  <c r="E24" i="24" s="1"/>
  <c r="F24" i="24" s="1"/>
  <c r="E19" i="21" s="1"/>
  <c r="A26" i="24"/>
  <c r="A26" i="23"/>
  <c r="K21" i="21" l="1"/>
  <c r="F21" i="21"/>
  <c r="D25" i="23"/>
  <c r="E25" i="23" s="1"/>
  <c r="A27" i="24"/>
  <c r="A27" i="23"/>
  <c r="D25" i="24"/>
  <c r="E25" i="24" s="1"/>
  <c r="F25" i="24" s="1"/>
  <c r="E20" i="21" s="1"/>
  <c r="D23" i="21"/>
  <c r="B22" i="21"/>
  <c r="C22" i="21"/>
  <c r="A22" i="21"/>
  <c r="K22" i="21" l="1"/>
  <c r="F22" i="21"/>
  <c r="D24" i="21"/>
  <c r="B23" i="21"/>
  <c r="C23" i="21"/>
  <c r="A23" i="21"/>
  <c r="D26" i="24"/>
  <c r="E26" i="24" s="1"/>
  <c r="F26" i="24" s="1"/>
  <c r="E21" i="21" s="1"/>
  <c r="A28" i="24"/>
  <c r="D26" i="23"/>
  <c r="E26" i="23" s="1"/>
  <c r="A28" i="23"/>
  <c r="K23" i="21" l="1"/>
  <c r="F23" i="21"/>
  <c r="D27" i="23"/>
  <c r="E27" i="23" s="1"/>
  <c r="D27" i="24"/>
  <c r="E27" i="24" s="1"/>
  <c r="F27" i="24" s="1"/>
  <c r="E22" i="21" s="1"/>
  <c r="A29" i="23"/>
  <c r="A29" i="24"/>
  <c r="D25" i="21"/>
  <c r="B24" i="21"/>
  <c r="C24" i="21"/>
  <c r="A24" i="21"/>
  <c r="K24" i="21" l="1"/>
  <c r="F24" i="21"/>
  <c r="D26" i="21"/>
  <c r="B25" i="21"/>
  <c r="C25" i="21"/>
  <c r="A25" i="21"/>
  <c r="D28" i="24"/>
  <c r="E28" i="24" s="1"/>
  <c r="F28" i="24" s="1"/>
  <c r="E23" i="21" s="1"/>
  <c r="A30" i="24"/>
  <c r="D28" i="23"/>
  <c r="E28" i="23" s="1"/>
  <c r="A30" i="23"/>
  <c r="K25" i="21" l="1"/>
  <c r="F25" i="21"/>
  <c r="D29" i="24"/>
  <c r="E29" i="24" s="1"/>
  <c r="F29" i="24" s="1"/>
  <c r="E24" i="21" s="1"/>
  <c r="A31" i="23"/>
  <c r="A31" i="24"/>
  <c r="D29" i="23"/>
  <c r="E29" i="23" s="1"/>
  <c r="D27" i="21"/>
  <c r="B26" i="21"/>
  <c r="C26" i="21"/>
  <c r="A26" i="21"/>
  <c r="K26" i="21" l="1"/>
  <c r="F26" i="21"/>
  <c r="D30" i="24"/>
  <c r="E30" i="24" s="1"/>
  <c r="F30" i="24" s="1"/>
  <c r="E25" i="21" s="1"/>
  <c r="A32" i="24"/>
  <c r="D28" i="21"/>
  <c r="B27" i="21"/>
  <c r="C27" i="21"/>
  <c r="A27" i="21"/>
  <c r="D30" i="23"/>
  <c r="E30" i="23" s="1"/>
  <c r="A32" i="23"/>
  <c r="K27" i="21" l="1"/>
  <c r="F27" i="21"/>
  <c r="D31" i="23"/>
  <c r="E31" i="23" s="1"/>
  <c r="A33" i="23"/>
  <c r="D29" i="21"/>
  <c r="B28" i="21"/>
  <c r="C28" i="21"/>
  <c r="A28" i="21"/>
  <c r="A33" i="24"/>
  <c r="D31" i="24"/>
  <c r="E31" i="24" s="1"/>
  <c r="F31" i="24" s="1"/>
  <c r="E26" i="21" s="1"/>
  <c r="K28" i="21" l="1"/>
  <c r="F28" i="21"/>
  <c r="D32" i="23"/>
  <c r="E32" i="23" s="1"/>
  <c r="A34" i="23"/>
  <c r="D32" i="24"/>
  <c r="E32" i="24" s="1"/>
  <c r="F32" i="24" s="1"/>
  <c r="E27" i="21" s="1"/>
  <c r="A34" i="24"/>
  <c r="D30" i="21"/>
  <c r="A30" i="21" s="1"/>
  <c r="B29" i="21"/>
  <c r="C29" i="21"/>
  <c r="A29" i="21"/>
  <c r="K29" i="21" l="1"/>
  <c r="F29" i="21"/>
  <c r="D31" i="21"/>
  <c r="B30" i="21"/>
  <c r="C30" i="21"/>
  <c r="A35" i="23"/>
  <c r="D33" i="24"/>
  <c r="E33" i="24" s="1"/>
  <c r="F33" i="24" s="1"/>
  <c r="E28" i="21" s="1"/>
  <c r="A35" i="24"/>
  <c r="D33" i="23"/>
  <c r="E33" i="23" s="1"/>
  <c r="K30" i="21" l="1"/>
  <c r="F30" i="21"/>
  <c r="D34" i="23"/>
  <c r="E34" i="23" s="1"/>
  <c r="D34" i="24"/>
  <c r="E34" i="24" s="1"/>
  <c r="F34" i="24" s="1"/>
  <c r="E29" i="21" s="1"/>
  <c r="A36" i="24"/>
  <c r="A36" i="23"/>
  <c r="D32" i="21"/>
  <c r="B31" i="21"/>
  <c r="C31" i="21"/>
  <c r="A31" i="21"/>
  <c r="K31" i="21" l="1"/>
  <c r="F31" i="21"/>
  <c r="A37" i="23"/>
  <c r="D35" i="24"/>
  <c r="E35" i="24" s="1"/>
  <c r="F35" i="24" s="1"/>
  <c r="E30" i="21" s="1"/>
  <c r="D33" i="21"/>
  <c r="B32" i="21"/>
  <c r="C32" i="21"/>
  <c r="A32" i="21"/>
  <c r="D35" i="23"/>
  <c r="E35" i="23" s="1"/>
  <c r="A37" i="24"/>
  <c r="K32" i="21" l="1"/>
  <c r="F32" i="21"/>
  <c r="D34" i="21"/>
  <c r="B33" i="21"/>
  <c r="C33" i="21"/>
  <c r="A33" i="21"/>
  <c r="D36" i="24"/>
  <c r="E36" i="24" s="1"/>
  <c r="F36" i="24" s="1"/>
  <c r="E31" i="21" s="1"/>
  <c r="A38" i="24"/>
  <c r="D36" i="23"/>
  <c r="E36" i="23" s="1"/>
  <c r="A38" i="23"/>
  <c r="K33" i="21" l="1"/>
  <c r="F33" i="21"/>
  <c r="A39" i="23"/>
  <c r="A39" i="24"/>
  <c r="D37" i="23"/>
  <c r="E37" i="23" s="1"/>
  <c r="D37" i="24"/>
  <c r="E37" i="24" s="1"/>
  <c r="F37" i="24" s="1"/>
  <c r="E32" i="21" s="1"/>
  <c r="D35" i="21"/>
  <c r="B34" i="21"/>
  <c r="C34" i="21"/>
  <c r="A34" i="21"/>
  <c r="K34" i="21" l="1"/>
  <c r="F34" i="21"/>
  <c r="D38" i="23"/>
  <c r="E38" i="23" s="1"/>
  <c r="D36" i="21"/>
  <c r="B35" i="21"/>
  <c r="C35" i="21"/>
  <c r="A35" i="21"/>
  <c r="D38" i="24"/>
  <c r="E38" i="24" s="1"/>
  <c r="F38" i="24" s="1"/>
  <c r="E33" i="21" s="1"/>
  <c r="A40" i="24"/>
  <c r="A40" i="23"/>
  <c r="K35" i="21" l="1"/>
  <c r="F35" i="21"/>
  <c r="A41" i="23"/>
  <c r="D39" i="24"/>
  <c r="E39" i="24" s="1"/>
  <c r="F39" i="24" s="1"/>
  <c r="E34" i="21" s="1"/>
  <c r="D39" i="23"/>
  <c r="E39" i="23" s="1"/>
  <c r="A41" i="24"/>
  <c r="D37" i="21"/>
  <c r="B36" i="21"/>
  <c r="C36" i="21"/>
  <c r="A36" i="21"/>
  <c r="K36" i="21" l="1"/>
  <c r="F36" i="21"/>
  <c r="D40" i="23"/>
  <c r="E40" i="23" s="1"/>
  <c r="D40" i="24"/>
  <c r="E40" i="24" s="1"/>
  <c r="F40" i="24" s="1"/>
  <c r="E35" i="21" s="1"/>
  <c r="A42" i="24"/>
  <c r="D38" i="21"/>
  <c r="B37" i="21"/>
  <c r="C37" i="21"/>
  <c r="A37" i="21"/>
  <c r="A42" i="23"/>
  <c r="K37" i="21" l="1"/>
  <c r="F37" i="21"/>
  <c r="D41" i="23"/>
  <c r="E41" i="23" s="1"/>
  <c r="D39" i="21"/>
  <c r="B38" i="21"/>
  <c r="C38" i="21"/>
  <c r="A38" i="21"/>
  <c r="A43" i="23"/>
  <c r="A43" i="24"/>
  <c r="D41" i="24"/>
  <c r="E41" i="24" s="1"/>
  <c r="F41" i="24" s="1"/>
  <c r="E36" i="21" s="1"/>
  <c r="K38" i="21" l="1"/>
  <c r="F38" i="21"/>
  <c r="D42" i="23"/>
  <c r="E42" i="23" s="1"/>
  <c r="A44" i="23"/>
  <c r="D40" i="21"/>
  <c r="B39" i="21"/>
  <c r="C39" i="21"/>
  <c r="A39" i="21"/>
  <c r="D42" i="24"/>
  <c r="E42" i="24" s="1"/>
  <c r="F42" i="24" s="1"/>
  <c r="E37" i="21" s="1"/>
  <c r="A44" i="24"/>
  <c r="K39" i="21" l="1"/>
  <c r="F39" i="21"/>
  <c r="A45" i="24"/>
  <c r="D43" i="23"/>
  <c r="E43" i="23" s="1"/>
  <c r="D43" i="24"/>
  <c r="E43" i="24" s="1"/>
  <c r="F43" i="24" s="1"/>
  <c r="E38" i="21" s="1"/>
  <c r="D41" i="21"/>
  <c r="B40" i="21"/>
  <c r="C40" i="21"/>
  <c r="A40" i="21"/>
  <c r="A45" i="23"/>
  <c r="K40" i="21" l="1"/>
  <c r="F40" i="21"/>
  <c r="D44" i="23"/>
  <c r="E44" i="23" s="1"/>
  <c r="A46" i="23"/>
  <c r="D42" i="21"/>
  <c r="B41" i="21"/>
  <c r="C41" i="21"/>
  <c r="A41" i="21"/>
  <c r="D44" i="24"/>
  <c r="E44" i="24" s="1"/>
  <c r="F44" i="24" s="1"/>
  <c r="E39" i="21" s="1"/>
  <c r="A46" i="24"/>
  <c r="K41" i="21" l="1"/>
  <c r="F41" i="21"/>
  <c r="A47" i="24"/>
  <c r="D43" i="21"/>
  <c r="B42" i="21"/>
  <c r="C42" i="21"/>
  <c r="A42" i="21"/>
  <c r="A47" i="23"/>
  <c r="D45" i="24"/>
  <c r="E45" i="24" s="1"/>
  <c r="F45" i="24" s="1"/>
  <c r="E40" i="21" s="1"/>
  <c r="D45" i="23"/>
  <c r="E45" i="23" s="1"/>
  <c r="K42" i="21" l="1"/>
  <c r="F42" i="21"/>
  <c r="D46" i="23"/>
  <c r="E46" i="23" s="1"/>
  <c r="A48" i="23"/>
  <c r="D44" i="21"/>
  <c r="B43" i="21"/>
  <c r="C43" i="21"/>
  <c r="A43" i="21"/>
  <c r="D46" i="24"/>
  <c r="E46" i="24" s="1"/>
  <c r="F46" i="24" s="1"/>
  <c r="E41" i="21" s="1"/>
  <c r="A48" i="24"/>
  <c r="K43" i="21" l="1"/>
  <c r="F43" i="21"/>
  <c r="A49" i="24"/>
  <c r="D45" i="21"/>
  <c r="B44" i="21"/>
  <c r="C44" i="21"/>
  <c r="A44" i="21"/>
  <c r="A49" i="23"/>
  <c r="D47" i="24"/>
  <c r="E47" i="24" s="1"/>
  <c r="F47" i="24" s="1"/>
  <c r="E42" i="21" s="1"/>
  <c r="D47" i="23"/>
  <c r="E47" i="23" s="1"/>
  <c r="K44" i="21" l="1"/>
  <c r="F44" i="21"/>
  <c r="D48" i="23"/>
  <c r="E48" i="23" s="1"/>
  <c r="A50" i="23"/>
  <c r="D46" i="21"/>
  <c r="B45" i="21"/>
  <c r="C45" i="21"/>
  <c r="A45" i="21"/>
  <c r="D48" i="24"/>
  <c r="E48" i="24" s="1"/>
  <c r="F48" i="24" s="1"/>
  <c r="E43" i="21" s="1"/>
  <c r="A50" i="24"/>
  <c r="K45" i="21" l="1"/>
  <c r="F45" i="21"/>
  <c r="A51" i="24"/>
  <c r="D47" i="21"/>
  <c r="B46" i="21"/>
  <c r="C46" i="21"/>
  <c r="A46" i="21"/>
  <c r="A51" i="23"/>
  <c r="D49" i="24"/>
  <c r="E49" i="24" s="1"/>
  <c r="F49" i="24" s="1"/>
  <c r="E44" i="21" s="1"/>
  <c r="D49" i="23"/>
  <c r="E49" i="23" s="1"/>
  <c r="K46" i="21" l="1"/>
  <c r="F46" i="21"/>
  <c r="D50" i="23"/>
  <c r="E50" i="23" s="1"/>
  <c r="A52" i="23"/>
  <c r="D48" i="21"/>
  <c r="B47" i="21"/>
  <c r="C47" i="21"/>
  <c r="A47" i="21"/>
  <c r="D50" i="24"/>
  <c r="E50" i="24" s="1"/>
  <c r="F50" i="24" s="1"/>
  <c r="E45" i="21" s="1"/>
  <c r="A52" i="24"/>
  <c r="K47" i="21" l="1"/>
  <c r="F47" i="21"/>
  <c r="A53" i="24"/>
  <c r="D49" i="21"/>
  <c r="B48" i="21"/>
  <c r="C48" i="21"/>
  <c r="A48" i="21"/>
  <c r="A53" i="23"/>
  <c r="D51" i="24"/>
  <c r="E51" i="24" s="1"/>
  <c r="F51" i="24" s="1"/>
  <c r="E46" i="21" s="1"/>
  <c r="D51" i="23"/>
  <c r="E51" i="23" s="1"/>
  <c r="K48" i="21" l="1"/>
  <c r="F48" i="21"/>
  <c r="D52" i="23"/>
  <c r="E52" i="23" s="1"/>
  <c r="A54" i="23"/>
  <c r="D50" i="21"/>
  <c r="B49" i="21"/>
  <c r="C49" i="21"/>
  <c r="A49" i="21"/>
  <c r="D52" i="24"/>
  <c r="E52" i="24" s="1"/>
  <c r="F52" i="24" s="1"/>
  <c r="E47" i="21" s="1"/>
  <c r="A54" i="24"/>
  <c r="K49" i="21" l="1"/>
  <c r="F49" i="21"/>
  <c r="D53" i="24"/>
  <c r="E53" i="24" s="1"/>
  <c r="F53" i="24" s="1"/>
  <c r="E48" i="21" s="1"/>
  <c r="A55" i="24"/>
  <c r="D51" i="21"/>
  <c r="B50" i="21"/>
  <c r="C50" i="21"/>
  <c r="A50" i="21"/>
  <c r="A55" i="23"/>
  <c r="D53" i="23"/>
  <c r="E53" i="23" s="1"/>
  <c r="K50" i="21" l="1"/>
  <c r="F50" i="21"/>
  <c r="D54" i="23"/>
  <c r="E54" i="23" s="1"/>
  <c r="A56" i="23"/>
  <c r="D52" i="21"/>
  <c r="B51" i="21"/>
  <c r="C51" i="21"/>
  <c r="A51" i="21"/>
  <c r="D54" i="24"/>
  <c r="E54" i="24" s="1"/>
  <c r="F54" i="24" s="1"/>
  <c r="E49" i="21" s="1"/>
  <c r="A56" i="24"/>
  <c r="K51" i="21" l="1"/>
  <c r="F51" i="21"/>
  <c r="D53" i="21"/>
  <c r="B52" i="21"/>
  <c r="C52" i="21"/>
  <c r="A52" i="21"/>
  <c r="A57" i="23"/>
  <c r="D55" i="24"/>
  <c r="E55" i="24" s="1"/>
  <c r="F55" i="24" s="1"/>
  <c r="E50" i="21" s="1"/>
  <c r="A57" i="24"/>
  <c r="D55" i="23"/>
  <c r="E55" i="23" s="1"/>
  <c r="K52" i="21" l="1"/>
  <c r="F52" i="21"/>
  <c r="D56" i="23"/>
  <c r="E56" i="23" s="1"/>
  <c r="A58" i="23"/>
  <c r="D54" i="21"/>
  <c r="B53" i="21"/>
  <c r="C53" i="21"/>
  <c r="A53" i="21"/>
  <c r="D56" i="24"/>
  <c r="E56" i="24" s="1"/>
  <c r="F56" i="24" s="1"/>
  <c r="E51" i="21" s="1"/>
  <c r="A58" i="24"/>
  <c r="K53" i="21" l="1"/>
  <c r="F53" i="21"/>
  <c r="D57" i="24"/>
  <c r="E57" i="24" s="1"/>
  <c r="F57" i="24" s="1"/>
  <c r="E52" i="21" s="1"/>
  <c r="A59" i="24"/>
  <c r="D57" i="23"/>
  <c r="E57" i="23" s="1"/>
  <c r="D55" i="21"/>
  <c r="B54" i="21"/>
  <c r="C54" i="21"/>
  <c r="A54" i="21"/>
  <c r="A59" i="23"/>
  <c r="K54" i="21" l="1"/>
  <c r="F54" i="21"/>
  <c r="A60" i="24"/>
  <c r="D58" i="23"/>
  <c r="E58" i="23" s="1"/>
  <c r="A60" i="23"/>
  <c r="D56" i="21"/>
  <c r="B55" i="21"/>
  <c r="C55" i="21"/>
  <c r="A55" i="21"/>
  <c r="D58" i="24"/>
  <c r="E58" i="24" s="1"/>
  <c r="F58" i="24" s="1"/>
  <c r="E53" i="21" s="1"/>
  <c r="K55" i="21" l="1"/>
  <c r="F55" i="21"/>
  <c r="A61" i="23"/>
  <c r="D57" i="21"/>
  <c r="B56" i="21"/>
  <c r="C56" i="21"/>
  <c r="A56" i="21"/>
  <c r="D59" i="23"/>
  <c r="E59" i="23" s="1"/>
  <c r="D59" i="24"/>
  <c r="E59" i="24" s="1"/>
  <c r="F59" i="24" s="1"/>
  <c r="E54" i="21" s="1"/>
  <c r="A61" i="24"/>
  <c r="K56" i="21" l="1"/>
  <c r="F56" i="21"/>
  <c r="D60" i="24"/>
  <c r="E60" i="24" s="1"/>
  <c r="F60" i="24" s="1"/>
  <c r="E55" i="21" s="1"/>
  <c r="A62" i="24"/>
  <c r="D58" i="21"/>
  <c r="B57" i="21"/>
  <c r="C57" i="21"/>
  <c r="A57" i="21"/>
  <c r="D60" i="23"/>
  <c r="E60" i="23" s="1"/>
  <c r="A62" i="23"/>
  <c r="K57" i="21" l="1"/>
  <c r="F57" i="21"/>
  <c r="A63" i="23"/>
  <c r="D59" i="21"/>
  <c r="B58" i="21"/>
  <c r="C58" i="21"/>
  <c r="A58" i="21"/>
  <c r="D61" i="23"/>
  <c r="E61" i="23" s="1"/>
  <c r="D61" i="24"/>
  <c r="E61" i="24" s="1"/>
  <c r="F61" i="24" s="1"/>
  <c r="E56" i="21" s="1"/>
  <c r="A63" i="24"/>
  <c r="K58" i="21" l="1"/>
  <c r="F58" i="21"/>
  <c r="D62" i="23"/>
  <c r="E62" i="23" s="1"/>
  <c r="D60" i="21"/>
  <c r="B59" i="21"/>
  <c r="C59" i="21"/>
  <c r="A59" i="21"/>
  <c r="A64" i="24"/>
  <c r="D62" i="24"/>
  <c r="E62" i="24" s="1"/>
  <c r="F62" i="24" s="1"/>
  <c r="E57" i="21" s="1"/>
  <c r="A64" i="23"/>
  <c r="K59" i="21" l="1"/>
  <c r="F59" i="21"/>
  <c r="D63" i="23"/>
  <c r="E63" i="23" s="1"/>
  <c r="A65" i="23"/>
  <c r="D63" i="24"/>
  <c r="E63" i="24" s="1"/>
  <c r="F63" i="24" s="1"/>
  <c r="E58" i="21" s="1"/>
  <c r="A65" i="24"/>
  <c r="D61" i="21"/>
  <c r="B60" i="21"/>
  <c r="C60" i="21"/>
  <c r="A60" i="21"/>
  <c r="K60" i="21" l="1"/>
  <c r="F60" i="21"/>
  <c r="D64" i="23"/>
  <c r="E64" i="23" s="1"/>
  <c r="D62" i="21"/>
  <c r="B61" i="21"/>
  <c r="C61" i="21"/>
  <c r="A61" i="21"/>
  <c r="D64" i="24"/>
  <c r="E64" i="24" s="1"/>
  <c r="F64" i="24" s="1"/>
  <c r="E59" i="21" s="1"/>
  <c r="A66" i="24"/>
  <c r="A66" i="23"/>
  <c r="K61" i="21" l="1"/>
  <c r="F61" i="21"/>
  <c r="D65" i="23"/>
  <c r="E65" i="23" s="1"/>
  <c r="A67" i="23"/>
  <c r="D65" i="24"/>
  <c r="E65" i="24" s="1"/>
  <c r="F65" i="24" s="1"/>
  <c r="E60" i="21" s="1"/>
  <c r="A67" i="24"/>
  <c r="D63" i="21"/>
  <c r="B62" i="21"/>
  <c r="C62" i="21"/>
  <c r="A62" i="21"/>
  <c r="K62" i="21" l="1"/>
  <c r="F62" i="21"/>
  <c r="D64" i="21"/>
  <c r="B63" i="21"/>
  <c r="C63" i="21"/>
  <c r="A63" i="21"/>
  <c r="A68" i="24"/>
  <c r="D66" i="24"/>
  <c r="E66" i="24" s="1"/>
  <c r="F66" i="24" s="1"/>
  <c r="E61" i="21" s="1"/>
  <c r="D66" i="23"/>
  <c r="E66" i="23" s="1"/>
  <c r="A68" i="23"/>
  <c r="K63" i="21" l="1"/>
  <c r="F63" i="21"/>
  <c r="A69" i="23"/>
  <c r="D67" i="23"/>
  <c r="E67" i="23" s="1"/>
  <c r="D67" i="24"/>
  <c r="E67" i="24" s="1"/>
  <c r="F67" i="24" s="1"/>
  <c r="E62" i="21" s="1"/>
  <c r="A69" i="24"/>
  <c r="D65" i="21"/>
  <c r="B64" i="21"/>
  <c r="C64" i="21"/>
  <c r="A64" i="21"/>
  <c r="K64" i="21" l="1"/>
  <c r="F64" i="21"/>
  <c r="D68" i="23"/>
  <c r="E68" i="23" s="1"/>
  <c r="D66" i="21"/>
  <c r="B65" i="21"/>
  <c r="C65" i="21"/>
  <c r="A65" i="21"/>
  <c r="D68" i="24"/>
  <c r="E68" i="24" s="1"/>
  <c r="F68" i="24" s="1"/>
  <c r="E63" i="21" s="1"/>
  <c r="A70" i="24"/>
  <c r="A70" i="23"/>
  <c r="F65" i="21" l="1"/>
  <c r="K65" i="21"/>
  <c r="A71" i="23"/>
  <c r="D69" i="23"/>
  <c r="E69" i="23" s="1"/>
  <c r="D69" i="24"/>
  <c r="E69" i="24" s="1"/>
  <c r="F69" i="24" s="1"/>
  <c r="E64" i="21" s="1"/>
  <c r="A71" i="24"/>
  <c r="D67" i="21"/>
  <c r="B66" i="21"/>
  <c r="C66" i="21"/>
  <c r="A66" i="21"/>
  <c r="K66" i="21" l="1"/>
  <c r="F66" i="21"/>
  <c r="D70" i="23"/>
  <c r="E70" i="23" s="1"/>
  <c r="D70" i="24"/>
  <c r="E70" i="24" s="1"/>
  <c r="F70" i="24" s="1"/>
  <c r="E65" i="21" s="1"/>
  <c r="D68" i="21"/>
  <c r="B67" i="21"/>
  <c r="C67" i="21"/>
  <c r="A67" i="21"/>
  <c r="A72" i="24"/>
  <c r="A72" i="23"/>
  <c r="K67" i="21" l="1"/>
  <c r="F67" i="21"/>
  <c r="D71" i="23"/>
  <c r="E71" i="23" s="1"/>
  <c r="D69" i="21"/>
  <c r="B68" i="21"/>
  <c r="C68" i="21"/>
  <c r="A68" i="21"/>
  <c r="A73" i="23"/>
  <c r="D71" i="24"/>
  <c r="E71" i="24" s="1"/>
  <c r="F71" i="24" s="1"/>
  <c r="E66" i="21" s="1"/>
  <c r="A73" i="24"/>
  <c r="K68" i="21" l="1"/>
  <c r="F68" i="21"/>
  <c r="D72" i="23"/>
  <c r="E72" i="23" s="1"/>
  <c r="D72" i="24"/>
  <c r="E72" i="24" s="1"/>
  <c r="F72" i="24" s="1"/>
  <c r="E67" i="21" s="1"/>
  <c r="A74" i="24"/>
  <c r="A74" i="23"/>
  <c r="D70" i="21"/>
  <c r="B69" i="21"/>
  <c r="C69" i="21"/>
  <c r="A69" i="21"/>
  <c r="F69" i="21" l="1"/>
  <c r="K69" i="21"/>
  <c r="A75" i="23"/>
  <c r="D71" i="21"/>
  <c r="B70" i="21"/>
  <c r="C70" i="21"/>
  <c r="A70" i="21"/>
  <c r="D73" i="23"/>
  <c r="E73" i="23" s="1"/>
  <c r="D73" i="24"/>
  <c r="E73" i="24" s="1"/>
  <c r="F73" i="24" s="1"/>
  <c r="E68" i="21" s="1"/>
  <c r="A75" i="24"/>
  <c r="K70" i="21" l="1"/>
  <c r="F70" i="21"/>
  <c r="D74" i="23"/>
  <c r="E74" i="23" s="1"/>
  <c r="A76" i="24"/>
  <c r="D74" i="24"/>
  <c r="E74" i="24" s="1"/>
  <c r="F74" i="24" s="1"/>
  <c r="E69" i="21" s="1"/>
  <c r="D72" i="21"/>
  <c r="B71" i="21"/>
  <c r="C71" i="21"/>
  <c r="A71" i="21"/>
  <c r="A76" i="23"/>
  <c r="K71" i="21" l="1"/>
  <c r="F71" i="21"/>
  <c r="A77" i="23"/>
  <c r="D75" i="23"/>
  <c r="E75" i="23" s="1"/>
  <c r="D73" i="21"/>
  <c r="B72" i="21"/>
  <c r="C72" i="21"/>
  <c r="A72" i="21"/>
  <c r="D75" i="24"/>
  <c r="E75" i="24" s="1"/>
  <c r="F75" i="24" s="1"/>
  <c r="E70" i="21" s="1"/>
  <c r="A77" i="24"/>
  <c r="K72" i="21" l="1"/>
  <c r="F72" i="21"/>
  <c r="D76" i="24"/>
  <c r="E76" i="24" s="1"/>
  <c r="F76" i="24" s="1"/>
  <c r="E71" i="21" s="1"/>
  <c r="A78" i="24"/>
  <c r="D74" i="21"/>
  <c r="B73" i="21"/>
  <c r="C73" i="21"/>
  <c r="A73" i="21"/>
  <c r="D76" i="23"/>
  <c r="E76" i="23" s="1"/>
  <c r="A78" i="23"/>
  <c r="F73" i="21" l="1"/>
  <c r="K73" i="21"/>
  <c r="D75" i="21"/>
  <c r="B74" i="21"/>
  <c r="C74" i="21"/>
  <c r="A74" i="21"/>
  <c r="A79" i="23"/>
  <c r="D77" i="23"/>
  <c r="E77" i="23" s="1"/>
  <c r="D77" i="24"/>
  <c r="E77" i="24" s="1"/>
  <c r="F77" i="24" s="1"/>
  <c r="E72" i="21" s="1"/>
  <c r="A79" i="24"/>
  <c r="K74" i="21" l="1"/>
  <c r="F74" i="21"/>
  <c r="D78" i="23"/>
  <c r="E78" i="23" s="1"/>
  <c r="A80" i="24"/>
  <c r="D78" i="24"/>
  <c r="E78" i="24" s="1"/>
  <c r="F78" i="24" s="1"/>
  <c r="E73" i="21" s="1"/>
  <c r="A80" i="23"/>
  <c r="D76" i="21"/>
  <c r="B75" i="21"/>
  <c r="C75" i="21"/>
  <c r="A75" i="21"/>
  <c r="K75" i="21" l="1"/>
  <c r="F75" i="21"/>
  <c r="A81" i="23"/>
  <c r="D79" i="24"/>
  <c r="E79" i="24" s="1"/>
  <c r="F79" i="24" s="1"/>
  <c r="E74" i="21" s="1"/>
  <c r="A81" i="24"/>
  <c r="D77" i="21"/>
  <c r="B76" i="21"/>
  <c r="C76" i="21"/>
  <c r="A76" i="21"/>
  <c r="D79" i="23"/>
  <c r="E79" i="23" s="1"/>
  <c r="K76" i="21" l="1"/>
  <c r="F76" i="21"/>
  <c r="D80" i="23"/>
  <c r="E80" i="23" s="1"/>
  <c r="D80" i="24"/>
  <c r="E80" i="24" s="1"/>
  <c r="F80" i="24" s="1"/>
  <c r="E75" i="21" s="1"/>
  <c r="D78" i="21"/>
  <c r="B77" i="21"/>
  <c r="C77" i="21"/>
  <c r="A77" i="21"/>
  <c r="A82" i="24"/>
  <c r="A82" i="23"/>
  <c r="F77" i="21" l="1"/>
  <c r="K77" i="21"/>
  <c r="D81" i="23"/>
  <c r="E81" i="23" s="1"/>
  <c r="A83" i="23"/>
  <c r="D81" i="24"/>
  <c r="E81" i="24" s="1"/>
  <c r="F81" i="24" s="1"/>
  <c r="E76" i="21" s="1"/>
  <c r="A83" i="24"/>
  <c r="D79" i="21"/>
  <c r="B78" i="21"/>
  <c r="C78" i="21"/>
  <c r="A78" i="21"/>
  <c r="K78" i="21" l="1"/>
  <c r="F78" i="21"/>
  <c r="D80" i="21"/>
  <c r="B79" i="21"/>
  <c r="C79" i="21"/>
  <c r="A79" i="21"/>
  <c r="A84" i="24"/>
  <c r="D82" i="24"/>
  <c r="E82" i="24" s="1"/>
  <c r="F82" i="24" s="1"/>
  <c r="E77" i="21" s="1"/>
  <c r="D82" i="23"/>
  <c r="E82" i="23" s="1"/>
  <c r="A84" i="23"/>
  <c r="K79" i="21" l="1"/>
  <c r="F79" i="21"/>
  <c r="A85" i="23"/>
  <c r="D83" i="23"/>
  <c r="E83" i="23" s="1"/>
  <c r="D83" i="24"/>
  <c r="E83" i="24" s="1"/>
  <c r="F83" i="24" s="1"/>
  <c r="E78" i="21" s="1"/>
  <c r="A85" i="24"/>
  <c r="D81" i="21"/>
  <c r="B80" i="21"/>
  <c r="C80" i="21"/>
  <c r="A80" i="21"/>
  <c r="K80" i="21" l="1"/>
  <c r="F80" i="21"/>
  <c r="D84" i="23"/>
  <c r="E84" i="23" s="1"/>
  <c r="D82" i="21"/>
  <c r="B81" i="21"/>
  <c r="C81" i="21"/>
  <c r="A81" i="21"/>
  <c r="D84" i="24"/>
  <c r="E84" i="24" s="1"/>
  <c r="F84" i="24" s="1"/>
  <c r="E79" i="21" s="1"/>
  <c r="A86" i="24"/>
  <c r="A86" i="23"/>
  <c r="F81" i="21" l="1"/>
  <c r="K81" i="21"/>
  <c r="A87" i="23"/>
  <c r="D85" i="23"/>
  <c r="E85" i="23" s="1"/>
  <c r="D85" i="24"/>
  <c r="E85" i="24" s="1"/>
  <c r="F85" i="24" s="1"/>
  <c r="E80" i="21" s="1"/>
  <c r="A87" i="24"/>
  <c r="D83" i="21"/>
  <c r="B82" i="21"/>
  <c r="C82" i="21"/>
  <c r="A82" i="21"/>
  <c r="K82" i="21" l="1"/>
  <c r="F82" i="21"/>
  <c r="D86" i="23"/>
  <c r="E86" i="23" s="1"/>
  <c r="D84" i="21"/>
  <c r="B83" i="21"/>
  <c r="C83" i="21"/>
  <c r="A83" i="21"/>
  <c r="D86" i="24"/>
  <c r="E86" i="24" s="1"/>
  <c r="F86" i="24" s="1"/>
  <c r="E81" i="21" s="1"/>
  <c r="A88" i="24"/>
  <c r="A88" i="23"/>
  <c r="K83" i="21" l="1"/>
  <c r="F83" i="21"/>
  <c r="D87" i="23"/>
  <c r="E87" i="23" s="1"/>
  <c r="A89" i="23"/>
  <c r="D87" i="24"/>
  <c r="E87" i="24" s="1"/>
  <c r="F87" i="24" s="1"/>
  <c r="E82" i="21" s="1"/>
  <c r="A89" i="24"/>
  <c r="D85" i="21"/>
  <c r="B84" i="21"/>
  <c r="C84" i="21"/>
  <c r="A84" i="21"/>
  <c r="K84" i="21" l="1"/>
  <c r="F84" i="21"/>
  <c r="D88" i="23"/>
  <c r="E88" i="23" s="1"/>
  <c r="A90" i="24"/>
  <c r="A90" i="23"/>
  <c r="D86" i="21"/>
  <c r="B85" i="21"/>
  <c r="C85" i="21"/>
  <c r="A85" i="21"/>
  <c r="D88" i="24"/>
  <c r="E88" i="24" s="1"/>
  <c r="F88" i="24" s="1"/>
  <c r="E83" i="21" s="1"/>
  <c r="F85" i="21" l="1"/>
  <c r="K85" i="21"/>
  <c r="D87" i="21"/>
  <c r="B86" i="21"/>
  <c r="C86" i="21"/>
  <c r="A86" i="21"/>
  <c r="A91" i="23"/>
  <c r="D89" i="23"/>
  <c r="E89" i="23" s="1"/>
  <c r="D89" i="24"/>
  <c r="E89" i="24" s="1"/>
  <c r="F89" i="24" s="1"/>
  <c r="E84" i="21" s="1"/>
  <c r="A91" i="24"/>
  <c r="K86" i="21" l="1"/>
  <c r="F86" i="21"/>
  <c r="D90" i="23"/>
  <c r="E90" i="23" s="1"/>
  <c r="A92" i="23"/>
  <c r="D88" i="21"/>
  <c r="B87" i="21"/>
  <c r="C87" i="21"/>
  <c r="A87" i="21"/>
  <c r="A92" i="24"/>
  <c r="D90" i="24"/>
  <c r="E90" i="24" s="1"/>
  <c r="F90" i="24" s="1"/>
  <c r="E85" i="21" s="1"/>
  <c r="K87" i="21" l="1"/>
  <c r="F87" i="21"/>
  <c r="D91" i="23"/>
  <c r="E91" i="23" s="1"/>
  <c r="D91" i="24"/>
  <c r="E91" i="24" s="1"/>
  <c r="F91" i="24" s="1"/>
  <c r="E86" i="21" s="1"/>
  <c r="A93" i="24"/>
  <c r="D89" i="21"/>
  <c r="B88" i="21"/>
  <c r="C88" i="21"/>
  <c r="A88" i="21"/>
  <c r="A93" i="23"/>
  <c r="D92" i="23" l="1"/>
  <c r="E92" i="23" s="1"/>
  <c r="K88" i="21"/>
  <c r="F88" i="21"/>
  <c r="A94" i="23"/>
  <c r="D90" i="21"/>
  <c r="B89" i="21"/>
  <c r="C89" i="21"/>
  <c r="A89" i="21"/>
  <c r="D92" i="24"/>
  <c r="E92" i="24" s="1"/>
  <c r="F92" i="24" s="1"/>
  <c r="E87" i="21" s="1"/>
  <c r="A94" i="24"/>
  <c r="F89" i="21" l="1"/>
  <c r="K89" i="21"/>
  <c r="D93" i="24"/>
  <c r="E93" i="24" s="1"/>
  <c r="F93" i="24" s="1"/>
  <c r="E88" i="21" s="1"/>
  <c r="A95" i="24"/>
  <c r="D91" i="21"/>
  <c r="B90" i="21"/>
  <c r="C90" i="21"/>
  <c r="A90" i="21"/>
  <c r="A95" i="23"/>
  <c r="D93" i="23"/>
  <c r="E93" i="23" s="1"/>
  <c r="K90" i="21" l="1"/>
  <c r="F90" i="21"/>
  <c r="D94" i="23"/>
  <c r="E94" i="23" s="1"/>
  <c r="A96" i="23"/>
  <c r="D92" i="21"/>
  <c r="B91" i="21"/>
  <c r="C91" i="21"/>
  <c r="A91" i="21"/>
  <c r="A96" i="24"/>
  <c r="D94" i="24"/>
  <c r="E94" i="24" s="1"/>
  <c r="F94" i="24" s="1"/>
  <c r="E89" i="21" s="1"/>
  <c r="K91" i="21" l="1"/>
  <c r="F91" i="21"/>
  <c r="D93" i="21"/>
  <c r="B92" i="21"/>
  <c r="C92" i="21"/>
  <c r="A92" i="21"/>
  <c r="A97" i="23"/>
  <c r="D95" i="24"/>
  <c r="E95" i="24" s="1"/>
  <c r="F95" i="24" s="1"/>
  <c r="E90" i="21" s="1"/>
  <c r="A97" i="24"/>
  <c r="D95" i="23"/>
  <c r="E95" i="23" s="1"/>
  <c r="K92" i="21" l="1"/>
  <c r="F92" i="21"/>
  <c r="D96" i="23"/>
  <c r="E96" i="23" s="1"/>
  <c r="D96" i="24"/>
  <c r="E96" i="24" s="1"/>
  <c r="F96" i="24" s="1"/>
  <c r="E91" i="21" s="1"/>
  <c r="A98" i="24"/>
  <c r="A98" i="23"/>
  <c r="D94" i="21"/>
  <c r="B93" i="21"/>
  <c r="C93" i="21"/>
  <c r="A93" i="21"/>
  <c r="F93" i="21" l="1"/>
  <c r="K93" i="21"/>
  <c r="A99" i="23"/>
  <c r="D95" i="21"/>
  <c r="B94" i="21"/>
  <c r="C94" i="21"/>
  <c r="A94" i="21"/>
  <c r="D97" i="23"/>
  <c r="E97" i="23" s="1"/>
  <c r="D97" i="24"/>
  <c r="E97" i="24" s="1"/>
  <c r="F97" i="24" s="1"/>
  <c r="E92" i="21" s="1"/>
  <c r="A99" i="24"/>
  <c r="K94" i="21" l="1"/>
  <c r="F94" i="21"/>
  <c r="D98" i="23"/>
  <c r="E98" i="23" s="1"/>
  <c r="A100" i="24"/>
  <c r="D98" i="24"/>
  <c r="E98" i="24" s="1"/>
  <c r="F98" i="24" s="1"/>
  <c r="E93" i="21" s="1"/>
  <c r="D96" i="21"/>
  <c r="B95" i="21"/>
  <c r="C95" i="21"/>
  <c r="A95" i="21"/>
  <c r="A100" i="23"/>
  <c r="K95" i="21" l="1"/>
  <c r="F95" i="21"/>
  <c r="D99" i="23"/>
  <c r="E99" i="23" s="1"/>
  <c r="D97" i="21"/>
  <c r="B96" i="21"/>
  <c r="C96" i="21"/>
  <c r="A96" i="21"/>
  <c r="A101" i="23"/>
  <c r="D99" i="24"/>
  <c r="E99" i="24" s="1"/>
  <c r="F99" i="24" s="1"/>
  <c r="E94" i="21" s="1"/>
  <c r="A101" i="24"/>
  <c r="K96" i="21" l="1"/>
  <c r="F96" i="21"/>
  <c r="D100" i="24"/>
  <c r="E100" i="24" s="1"/>
  <c r="F100" i="24" s="1"/>
  <c r="E95" i="21" s="1"/>
  <c r="D98" i="21"/>
  <c r="B97" i="21"/>
  <c r="C97" i="21"/>
  <c r="A97" i="21"/>
  <c r="A102" i="24"/>
  <c r="D100" i="23"/>
  <c r="E100" i="23" s="1"/>
  <c r="A102" i="23"/>
  <c r="F97" i="21" l="1"/>
  <c r="K97" i="21"/>
  <c r="D101" i="23"/>
  <c r="E101" i="23" s="1"/>
  <c r="A103" i="23"/>
  <c r="D101" i="24"/>
  <c r="E101" i="24" s="1"/>
  <c r="F101" i="24" s="1"/>
  <c r="E96" i="21" s="1"/>
  <c r="A103" i="24"/>
  <c r="D99" i="21"/>
  <c r="B98" i="21"/>
  <c r="C98" i="21"/>
  <c r="A98" i="21"/>
  <c r="K98" i="21" l="1"/>
  <c r="F98" i="21"/>
  <c r="D102" i="23"/>
  <c r="E102" i="23" s="1"/>
  <c r="D100" i="21"/>
  <c r="B99" i="21"/>
  <c r="C99" i="21"/>
  <c r="A99" i="21"/>
  <c r="A104" i="24"/>
  <c r="A104" i="23"/>
  <c r="D102" i="24"/>
  <c r="E102" i="24" s="1"/>
  <c r="F102" i="24" s="1"/>
  <c r="E97" i="21" s="1"/>
  <c r="K99" i="21" l="1"/>
  <c r="F99" i="21"/>
  <c r="D103" i="23"/>
  <c r="E103" i="23" s="1"/>
  <c r="A105" i="23"/>
  <c r="D103" i="24"/>
  <c r="E103" i="24" s="1"/>
  <c r="F103" i="24" s="1"/>
  <c r="E98" i="21" s="1"/>
  <c r="A105" i="24"/>
  <c r="D101" i="21"/>
  <c r="B100" i="21"/>
  <c r="C100" i="21"/>
  <c r="A100" i="21"/>
  <c r="K100" i="21" l="1"/>
  <c r="F100" i="21"/>
  <c r="D104" i="23"/>
  <c r="E104" i="23" s="1"/>
  <c r="A106" i="24"/>
  <c r="A106" i="23"/>
  <c r="D102" i="21"/>
  <c r="B101" i="21"/>
  <c r="C101" i="21"/>
  <c r="A101" i="21"/>
  <c r="D104" i="24"/>
  <c r="E104" i="24" s="1"/>
  <c r="F104" i="24" s="1"/>
  <c r="E99" i="21" s="1"/>
  <c r="F101" i="21" l="1"/>
  <c r="K101" i="21"/>
  <c r="D103" i="21"/>
  <c r="B102" i="21"/>
  <c r="C102" i="21"/>
  <c r="A102" i="21"/>
  <c r="A107" i="23"/>
  <c r="D105" i="23"/>
  <c r="E105" i="23" s="1"/>
  <c r="D105" i="24"/>
  <c r="E105" i="24" s="1"/>
  <c r="F105" i="24" s="1"/>
  <c r="E100" i="21" s="1"/>
  <c r="A107" i="24"/>
  <c r="K102" i="21" l="1"/>
  <c r="F102" i="21"/>
  <c r="D106" i="23"/>
  <c r="E106" i="23" s="1"/>
  <c r="D104" i="21"/>
  <c r="B103" i="21"/>
  <c r="C103" i="21"/>
  <c r="A103" i="21"/>
  <c r="A108" i="24"/>
  <c r="D106" i="24"/>
  <c r="E106" i="24" s="1"/>
  <c r="F106" i="24" s="1"/>
  <c r="E101" i="21" s="1"/>
  <c r="A108" i="23"/>
  <c r="K103" i="21" l="1"/>
  <c r="F103" i="21"/>
  <c r="D107" i="23"/>
  <c r="E107" i="23" s="1"/>
  <c r="A109" i="23"/>
  <c r="D107" i="24"/>
  <c r="E107" i="24" s="1"/>
  <c r="F107" i="24" s="1"/>
  <c r="E102" i="21" s="1"/>
  <c r="A109" i="24"/>
  <c r="D105" i="21"/>
  <c r="B104" i="21"/>
  <c r="C104" i="21"/>
  <c r="A104" i="21"/>
  <c r="K104" i="21" l="1"/>
  <c r="F104" i="21"/>
  <c r="A110" i="24"/>
  <c r="A110" i="23"/>
  <c r="D106" i="21"/>
  <c r="B105" i="21"/>
  <c r="C105" i="21"/>
  <c r="A105" i="21"/>
  <c r="D108" i="24"/>
  <c r="E108" i="24" s="1"/>
  <c r="F108" i="24" s="1"/>
  <c r="E103" i="21" s="1"/>
  <c r="D108" i="23"/>
  <c r="E108" i="23" s="1"/>
  <c r="F105" i="21" l="1"/>
  <c r="K105" i="21"/>
  <c r="D109" i="23"/>
  <c r="E109" i="23" s="1"/>
  <c r="D107" i="21"/>
  <c r="B106" i="21"/>
  <c r="C106" i="21"/>
  <c r="A106" i="21"/>
  <c r="A111" i="23"/>
  <c r="D109" i="24"/>
  <c r="E109" i="24" s="1"/>
  <c r="F109" i="24" s="1"/>
  <c r="E104" i="21" s="1"/>
  <c r="A111" i="24"/>
  <c r="K106" i="21" l="1"/>
  <c r="F106" i="21"/>
  <c r="D110" i="24"/>
  <c r="E110" i="24" s="1"/>
  <c r="F110" i="24" s="1"/>
  <c r="E105" i="21" s="1"/>
  <c r="A112" i="24"/>
  <c r="D110" i="23"/>
  <c r="E110" i="23" s="1"/>
  <c r="D108" i="21"/>
  <c r="B107" i="21"/>
  <c r="C107" i="21"/>
  <c r="A107" i="21"/>
  <c r="A112" i="23"/>
  <c r="K107" i="21" l="1"/>
  <c r="F107" i="21"/>
  <c r="D111" i="23"/>
  <c r="E111" i="23" s="1"/>
  <c r="A113" i="23"/>
  <c r="D109" i="21"/>
  <c r="B108" i="21"/>
  <c r="C108" i="21"/>
  <c r="A108" i="21"/>
  <c r="D111" i="24"/>
  <c r="E111" i="24" s="1"/>
  <c r="F111" i="24" s="1"/>
  <c r="E106" i="21" s="1"/>
  <c r="A113" i="24"/>
  <c r="K108" i="21" l="1"/>
  <c r="F108" i="21"/>
  <c r="D112" i="24"/>
  <c r="E112" i="24" s="1"/>
  <c r="F112" i="24" s="1"/>
  <c r="E107" i="21" s="1"/>
  <c r="D110" i="21"/>
  <c r="B109" i="21"/>
  <c r="C109" i="21"/>
  <c r="A109" i="21"/>
  <c r="A114" i="23"/>
  <c r="A114" i="24"/>
  <c r="D112" i="23"/>
  <c r="E112" i="23" s="1"/>
  <c r="F109" i="21" l="1"/>
  <c r="K109" i="21"/>
  <c r="D113" i="23"/>
  <c r="E113" i="23" s="1"/>
  <c r="A115" i="23"/>
  <c r="D111" i="21"/>
  <c r="B110" i="21"/>
  <c r="C110" i="21"/>
  <c r="A110" i="21"/>
  <c r="D113" i="24"/>
  <c r="E113" i="24" s="1"/>
  <c r="F113" i="24" s="1"/>
  <c r="E108" i="21" s="1"/>
  <c r="A115" i="24"/>
  <c r="K110" i="21" l="1"/>
  <c r="F110" i="21"/>
  <c r="A116" i="24"/>
  <c r="D112" i="21"/>
  <c r="B111" i="21"/>
  <c r="C111" i="21"/>
  <c r="A111" i="21"/>
  <c r="A116" i="23"/>
  <c r="D114" i="24"/>
  <c r="E114" i="24" s="1"/>
  <c r="F114" i="24" s="1"/>
  <c r="E109" i="21" s="1"/>
  <c r="D114" i="23"/>
  <c r="E114" i="23" s="1"/>
  <c r="K111" i="21" l="1"/>
  <c r="F111" i="21"/>
  <c r="D115" i="23"/>
  <c r="E115" i="23" s="1"/>
  <c r="A117" i="23"/>
  <c r="D113" i="21"/>
  <c r="B112" i="21"/>
  <c r="C112" i="21"/>
  <c r="A112" i="21"/>
  <c r="D115" i="24"/>
  <c r="E115" i="24" s="1"/>
  <c r="F115" i="24" s="1"/>
  <c r="E110" i="21" s="1"/>
  <c r="A117" i="24"/>
  <c r="K112" i="21" l="1"/>
  <c r="F112" i="21"/>
  <c r="D114" i="21"/>
  <c r="B113" i="21"/>
  <c r="C113" i="21"/>
  <c r="A113" i="21"/>
  <c r="A118" i="23"/>
  <c r="D116" i="24"/>
  <c r="E116" i="24" s="1"/>
  <c r="F116" i="24" s="1"/>
  <c r="E111" i="21" s="1"/>
  <c r="A118" i="24"/>
  <c r="D116" i="23"/>
  <c r="E116" i="23" s="1"/>
  <c r="F113" i="21" l="1"/>
  <c r="K113" i="21"/>
  <c r="D117" i="23"/>
  <c r="E117" i="23" s="1"/>
  <c r="A119" i="23"/>
  <c r="D115" i="21"/>
  <c r="B114" i="21"/>
  <c r="C114" i="21"/>
  <c r="A114" i="21"/>
  <c r="D117" i="24"/>
  <c r="E117" i="24" s="1"/>
  <c r="F117" i="24" s="1"/>
  <c r="E112" i="21" s="1"/>
  <c r="A119" i="24"/>
  <c r="K114" i="21" l="1"/>
  <c r="F114" i="21"/>
  <c r="D118" i="24"/>
  <c r="E118" i="24" s="1"/>
  <c r="F118" i="24" s="1"/>
  <c r="E113" i="21" s="1"/>
  <c r="D116" i="21"/>
  <c r="B115" i="21"/>
  <c r="C115" i="21"/>
  <c r="A115" i="21"/>
  <c r="A120" i="23"/>
  <c r="A120" i="24"/>
  <c r="D118" i="23"/>
  <c r="E118" i="23" s="1"/>
  <c r="K115" i="21" l="1"/>
  <c r="F115" i="21"/>
  <c r="D119" i="23"/>
  <c r="E119" i="23" s="1"/>
  <c r="A121" i="23"/>
  <c r="D117" i="21"/>
  <c r="B116" i="21"/>
  <c r="C116" i="21"/>
  <c r="A116" i="21"/>
  <c r="D119" i="24"/>
  <c r="E119" i="24" s="1"/>
  <c r="F119" i="24" s="1"/>
  <c r="E114" i="21" s="1"/>
  <c r="A121" i="24"/>
  <c r="K116" i="21" l="1"/>
  <c r="F116" i="21"/>
  <c r="D120" i="24"/>
  <c r="E120" i="24" s="1"/>
  <c r="F120" i="24" s="1"/>
  <c r="E115" i="21" s="1"/>
  <c r="A122" i="24"/>
  <c r="D118" i="21"/>
  <c r="B117" i="21"/>
  <c r="C117" i="21"/>
  <c r="A117" i="21"/>
  <c r="A122" i="23"/>
  <c r="D120" i="23"/>
  <c r="E120" i="23" s="1"/>
  <c r="F117" i="21" l="1"/>
  <c r="K117" i="21"/>
  <c r="D121" i="23"/>
  <c r="E121" i="23" s="1"/>
  <c r="A123" i="23"/>
  <c r="D119" i="21"/>
  <c r="B118" i="21"/>
  <c r="C118" i="21"/>
  <c r="A118" i="21"/>
  <c r="D121" i="24"/>
  <c r="E121" i="24" s="1"/>
  <c r="F121" i="24" s="1"/>
  <c r="E116" i="21" s="1"/>
  <c r="A123" i="24"/>
  <c r="K118" i="21" l="1"/>
  <c r="F118" i="21"/>
  <c r="D122" i="24"/>
  <c r="E122" i="24" s="1"/>
  <c r="F122" i="24" s="1"/>
  <c r="E117" i="21" s="1"/>
  <c r="D120" i="21"/>
  <c r="B119" i="21"/>
  <c r="C119" i="21"/>
  <c r="A119" i="21"/>
  <c r="A124" i="23"/>
  <c r="A124" i="24"/>
  <c r="D122" i="23"/>
  <c r="E122" i="23" s="1"/>
  <c r="K119" i="21" l="1"/>
  <c r="F119" i="21"/>
  <c r="D123" i="23"/>
  <c r="E123" i="23" s="1"/>
  <c r="A125" i="23"/>
  <c r="D121" i="21"/>
  <c r="B120" i="21"/>
  <c r="C120" i="21"/>
  <c r="A120" i="21"/>
  <c r="D123" i="24"/>
  <c r="E123" i="24" s="1"/>
  <c r="F123" i="24" s="1"/>
  <c r="E118" i="21" s="1"/>
  <c r="A125" i="24"/>
  <c r="K120" i="21" l="1"/>
  <c r="F120" i="21"/>
  <c r="A126" i="24"/>
  <c r="D122" i="21"/>
  <c r="B121" i="21"/>
  <c r="C121" i="21"/>
  <c r="A121" i="21"/>
  <c r="A126" i="23"/>
  <c r="D124" i="24"/>
  <c r="E124" i="24" s="1"/>
  <c r="F124" i="24" s="1"/>
  <c r="E119" i="21" s="1"/>
  <c r="D124" i="23"/>
  <c r="E124" i="23" s="1"/>
  <c r="F121" i="21" l="1"/>
  <c r="K121" i="21"/>
  <c r="D125" i="23"/>
  <c r="E125" i="23" s="1"/>
  <c r="A127" i="23"/>
  <c r="D123" i="21"/>
  <c r="B122" i="21"/>
  <c r="C122" i="21"/>
  <c r="A122" i="21"/>
  <c r="D125" i="24"/>
  <c r="E125" i="24" s="1"/>
  <c r="F125" i="24" s="1"/>
  <c r="E120" i="21" s="1"/>
  <c r="A127" i="24"/>
  <c r="K122" i="21" l="1"/>
  <c r="F122" i="21"/>
  <c r="D126" i="23"/>
  <c r="E126" i="23" s="1"/>
  <c r="D126" i="24"/>
  <c r="E126" i="24" s="1"/>
  <c r="F126" i="24" s="1"/>
  <c r="E121" i="21" s="1"/>
  <c r="A128" i="24"/>
  <c r="D124" i="21"/>
  <c r="B123" i="21"/>
  <c r="C123" i="21"/>
  <c r="A123" i="21"/>
  <c r="A128" i="23"/>
  <c r="K123" i="21" l="1"/>
  <c r="F123" i="21"/>
  <c r="D127" i="23"/>
  <c r="E127" i="23" s="1"/>
  <c r="A129" i="23"/>
  <c r="D125" i="21"/>
  <c r="B124" i="21"/>
  <c r="C124" i="21"/>
  <c r="A124" i="21"/>
  <c r="D127" i="24"/>
  <c r="E127" i="24" s="1"/>
  <c r="F127" i="24" s="1"/>
  <c r="E122" i="21" s="1"/>
  <c r="A129" i="24"/>
  <c r="K124" i="21" l="1"/>
  <c r="F124" i="21"/>
  <c r="D126" i="21"/>
  <c r="B125" i="21"/>
  <c r="C125" i="21"/>
  <c r="A125" i="21"/>
  <c r="A130" i="23"/>
  <c r="D128" i="24"/>
  <c r="E128" i="24" s="1"/>
  <c r="F128" i="24" s="1"/>
  <c r="E123" i="21" s="1"/>
  <c r="A130" i="24"/>
  <c r="D128" i="23"/>
  <c r="E128" i="23" s="1"/>
  <c r="F125" i="21" l="1"/>
  <c r="K125" i="21"/>
  <c r="D129" i="23"/>
  <c r="E129" i="23" s="1"/>
  <c r="A131" i="23"/>
  <c r="D127" i="21"/>
  <c r="B126" i="21"/>
  <c r="C126" i="21"/>
  <c r="A126" i="21"/>
  <c r="D129" i="24"/>
  <c r="E129" i="24" s="1"/>
  <c r="F129" i="24" s="1"/>
  <c r="E124" i="21" s="1"/>
  <c r="A131" i="24"/>
  <c r="K126" i="21" l="1"/>
  <c r="F126" i="21"/>
  <c r="D130" i="24"/>
  <c r="E130" i="24" s="1"/>
  <c r="F130" i="24" s="1"/>
  <c r="E125" i="21" s="1"/>
  <c r="D128" i="21"/>
  <c r="B127" i="21"/>
  <c r="C127" i="21"/>
  <c r="A127" i="21"/>
  <c r="A132" i="23"/>
  <c r="A132" i="24"/>
  <c r="D130" i="23"/>
  <c r="E130" i="23" s="1"/>
  <c r="K127" i="21" l="1"/>
  <c r="F127" i="21"/>
  <c r="D131" i="23"/>
  <c r="E131" i="23" s="1"/>
  <c r="A133" i="23"/>
  <c r="D129" i="21"/>
  <c r="B128" i="21"/>
  <c r="C128" i="21"/>
  <c r="A128" i="21"/>
  <c r="D131" i="24"/>
  <c r="E131" i="24" s="1"/>
  <c r="F131" i="24" s="1"/>
  <c r="E126" i="21" s="1"/>
  <c r="A133" i="24"/>
  <c r="K128" i="21" l="1"/>
  <c r="F128" i="21"/>
  <c r="A134" i="24"/>
  <c r="D130" i="21"/>
  <c r="B129" i="21"/>
  <c r="C129" i="21"/>
  <c r="A129" i="21"/>
  <c r="A134" i="23"/>
  <c r="D132" i="24"/>
  <c r="E132" i="24" s="1"/>
  <c r="F132" i="24" s="1"/>
  <c r="E127" i="21" s="1"/>
  <c r="D132" i="23"/>
  <c r="E132" i="23" s="1"/>
  <c r="F129" i="21" l="1"/>
  <c r="K129" i="21"/>
  <c r="D133" i="23"/>
  <c r="E133" i="23" s="1"/>
  <c r="A135" i="23"/>
  <c r="D131" i="21"/>
  <c r="B130" i="21"/>
  <c r="C130" i="21"/>
  <c r="A130" i="21"/>
  <c r="D133" i="24"/>
  <c r="E133" i="24" s="1"/>
  <c r="F133" i="24" s="1"/>
  <c r="E128" i="21" s="1"/>
  <c r="A135" i="24"/>
  <c r="K130" i="21" l="1"/>
  <c r="F130" i="21"/>
  <c r="A136" i="24"/>
  <c r="D132" i="21"/>
  <c r="B131" i="21"/>
  <c r="C131" i="21"/>
  <c r="A131" i="21"/>
  <c r="A136" i="23"/>
  <c r="D134" i="24"/>
  <c r="E134" i="24" s="1"/>
  <c r="F134" i="24" s="1"/>
  <c r="E129" i="21" s="1"/>
  <c r="D134" i="23"/>
  <c r="E134" i="23" s="1"/>
  <c r="K131" i="21" l="1"/>
  <c r="F131" i="21"/>
  <c r="D135" i="23"/>
  <c r="E135" i="23" s="1"/>
  <c r="A137" i="23"/>
  <c r="D133" i="21"/>
  <c r="B132" i="21"/>
  <c r="C132" i="21"/>
  <c r="A132" i="21"/>
  <c r="D135" i="24"/>
  <c r="E135" i="24" s="1"/>
  <c r="F135" i="24" s="1"/>
  <c r="E130" i="21" s="1"/>
  <c r="A137" i="24"/>
  <c r="K132" i="21" l="1"/>
  <c r="F132" i="21"/>
  <c r="D136" i="24"/>
  <c r="E136" i="24" s="1"/>
  <c r="F136" i="24" s="1"/>
  <c r="E131" i="21" s="1"/>
  <c r="D136" i="23"/>
  <c r="E136" i="23" s="1"/>
  <c r="A138" i="24"/>
  <c r="D134" i="21"/>
  <c r="B133" i="21"/>
  <c r="C133" i="21"/>
  <c r="A133" i="21"/>
  <c r="A138" i="23"/>
  <c r="F133" i="21" l="1"/>
  <c r="K133" i="21"/>
  <c r="D137" i="24"/>
  <c r="E137" i="24" s="1"/>
  <c r="F137" i="24" s="1"/>
  <c r="E132" i="21" s="1"/>
  <c r="A139" i="24"/>
  <c r="D137" i="23"/>
  <c r="E137" i="23" s="1"/>
  <c r="A139" i="23"/>
  <c r="D135" i="21"/>
  <c r="B134" i="21"/>
  <c r="C134" i="21"/>
  <c r="A134" i="21"/>
  <c r="K134" i="21" l="1"/>
  <c r="F134" i="21"/>
  <c r="A140" i="23"/>
  <c r="A140" i="24"/>
  <c r="D136" i="21"/>
  <c r="B135" i="21"/>
  <c r="C135" i="21"/>
  <c r="A135" i="21"/>
  <c r="D138" i="23"/>
  <c r="E138" i="23" s="1"/>
  <c r="D138" i="24"/>
  <c r="E138" i="24" s="1"/>
  <c r="F138" i="24" s="1"/>
  <c r="E133" i="21" s="1"/>
  <c r="K135" i="21" l="1"/>
  <c r="F135" i="21"/>
  <c r="D137" i="21"/>
  <c r="B136" i="21"/>
  <c r="C136" i="21"/>
  <c r="A136" i="21"/>
  <c r="D139" i="24"/>
  <c r="E139" i="24" s="1"/>
  <c r="F139" i="24" s="1"/>
  <c r="E134" i="21" s="1"/>
  <c r="A141" i="24"/>
  <c r="D139" i="23"/>
  <c r="E139" i="23" s="1"/>
  <c r="A141" i="23"/>
  <c r="K136" i="21" l="1"/>
  <c r="F136" i="21"/>
  <c r="D140" i="23"/>
  <c r="E140" i="23" s="1"/>
  <c r="A142" i="24"/>
  <c r="A142" i="23"/>
  <c r="D140" i="24"/>
  <c r="E140" i="24" s="1"/>
  <c r="F140" i="24" s="1"/>
  <c r="E135" i="21" s="1"/>
  <c r="D138" i="21"/>
  <c r="B137" i="21"/>
  <c r="C137" i="21"/>
  <c r="A137" i="21"/>
  <c r="F137" i="21" l="1"/>
  <c r="K137" i="21"/>
  <c r="D141" i="23"/>
  <c r="E141" i="23" s="1"/>
  <c r="A143" i="23"/>
  <c r="D141" i="24"/>
  <c r="E141" i="24" s="1"/>
  <c r="F141" i="24" s="1"/>
  <c r="E136" i="21" s="1"/>
  <c r="A143" i="24"/>
  <c r="D139" i="21"/>
  <c r="B138" i="21"/>
  <c r="C138" i="21"/>
  <c r="A138" i="21"/>
  <c r="K138" i="21" l="1"/>
  <c r="F138" i="21"/>
  <c r="D140" i="21"/>
  <c r="B139" i="21"/>
  <c r="C139" i="21"/>
  <c r="A139" i="21"/>
  <c r="A144" i="24"/>
  <c r="D142" i="23"/>
  <c r="E142" i="23" s="1"/>
  <c r="D142" i="24"/>
  <c r="E142" i="24" s="1"/>
  <c r="F142" i="24" s="1"/>
  <c r="E137" i="21" s="1"/>
  <c r="A144" i="23"/>
  <c r="K139" i="21" l="1"/>
  <c r="F139" i="21"/>
  <c r="D143" i="23"/>
  <c r="E143" i="23" s="1"/>
  <c r="A145" i="23"/>
  <c r="D143" i="24"/>
  <c r="E143" i="24" s="1"/>
  <c r="F143" i="24" s="1"/>
  <c r="E138" i="21" s="1"/>
  <c r="A145" i="24"/>
  <c r="D141" i="21"/>
  <c r="B140" i="21"/>
  <c r="C140" i="21"/>
  <c r="A140" i="21"/>
  <c r="K140" i="21" l="1"/>
  <c r="F140" i="21"/>
  <c r="D142" i="21"/>
  <c r="B141" i="21"/>
  <c r="C141" i="21"/>
  <c r="A141" i="21"/>
  <c r="D144" i="23"/>
  <c r="E144" i="23" s="1"/>
  <c r="D144" i="24"/>
  <c r="E144" i="24" s="1"/>
  <c r="F144" i="24" s="1"/>
  <c r="E139" i="21" s="1"/>
  <c r="A146" i="24"/>
  <c r="A146" i="23"/>
  <c r="F141" i="21" l="1"/>
  <c r="K141" i="21"/>
  <c r="D145" i="23"/>
  <c r="E145" i="23" s="1"/>
  <c r="A147" i="23"/>
  <c r="D145" i="24"/>
  <c r="E145" i="24" s="1"/>
  <c r="F145" i="24" s="1"/>
  <c r="E140" i="21" s="1"/>
  <c r="A147" i="24"/>
  <c r="D143" i="21"/>
  <c r="B142" i="21"/>
  <c r="C142" i="21"/>
  <c r="A142" i="21"/>
  <c r="K142" i="21" l="1"/>
  <c r="F142" i="21"/>
  <c r="D144" i="21"/>
  <c r="B143" i="21"/>
  <c r="C143" i="21"/>
  <c r="A143" i="21"/>
  <c r="A148" i="24"/>
  <c r="D146" i="23"/>
  <c r="E146" i="23" s="1"/>
  <c r="D146" i="24"/>
  <c r="E146" i="24" s="1"/>
  <c r="F146" i="24" s="1"/>
  <c r="E141" i="21" s="1"/>
  <c r="A148" i="23"/>
  <c r="K143" i="21" l="1"/>
  <c r="F143" i="21"/>
  <c r="D147" i="23"/>
  <c r="E147" i="23" s="1"/>
  <c r="A149" i="23"/>
  <c r="D147" i="24"/>
  <c r="E147" i="24" s="1"/>
  <c r="F147" i="24" s="1"/>
  <c r="E142" i="21" s="1"/>
  <c r="A149" i="24"/>
  <c r="D145" i="21"/>
  <c r="B144" i="21"/>
  <c r="C144" i="21"/>
  <c r="A144" i="21"/>
  <c r="K144" i="21" l="1"/>
  <c r="F144" i="21"/>
  <c r="D146" i="21"/>
  <c r="B145" i="21"/>
  <c r="C145" i="21"/>
  <c r="A145" i="21"/>
  <c r="D148" i="23"/>
  <c r="E148" i="23" s="1"/>
  <c r="D148" i="24"/>
  <c r="E148" i="24" s="1"/>
  <c r="F148" i="24" s="1"/>
  <c r="E143" i="21" s="1"/>
  <c r="A150" i="24"/>
  <c r="A150" i="23"/>
  <c r="F145" i="21" l="1"/>
  <c r="K145" i="21"/>
  <c r="D149" i="23"/>
  <c r="E149" i="23" s="1"/>
  <c r="A151" i="23"/>
  <c r="D149" i="24"/>
  <c r="E149" i="24" s="1"/>
  <c r="F149" i="24" s="1"/>
  <c r="E144" i="21" s="1"/>
  <c r="A151" i="24"/>
  <c r="D147" i="21"/>
  <c r="B146" i="21"/>
  <c r="C146" i="21"/>
  <c r="A146" i="21"/>
  <c r="K146" i="21" l="1"/>
  <c r="F146" i="21"/>
  <c r="D148" i="21"/>
  <c r="B147" i="21"/>
  <c r="C147" i="21"/>
  <c r="A147" i="21"/>
  <c r="A152" i="24"/>
  <c r="D150" i="23"/>
  <c r="E150" i="23" s="1"/>
  <c r="D150" i="24"/>
  <c r="E150" i="24" s="1"/>
  <c r="F150" i="24" s="1"/>
  <c r="E145" i="21" s="1"/>
  <c r="A152" i="23"/>
  <c r="K147" i="21" l="1"/>
  <c r="F147" i="21"/>
  <c r="D151" i="23"/>
  <c r="E151" i="23" s="1"/>
  <c r="A153" i="23"/>
  <c r="D151" i="24"/>
  <c r="E151" i="24" s="1"/>
  <c r="F151" i="24" s="1"/>
  <c r="E146" i="21" s="1"/>
  <c r="A153" i="24"/>
  <c r="D149" i="21"/>
  <c r="B148" i="21"/>
  <c r="C148" i="21"/>
  <c r="A148" i="21"/>
  <c r="K148" i="21" l="1"/>
  <c r="F148" i="21"/>
  <c r="D152" i="23"/>
  <c r="E152" i="23" s="1"/>
  <c r="D150" i="21"/>
  <c r="B149" i="21"/>
  <c r="C149" i="21"/>
  <c r="A149" i="21"/>
  <c r="D152" i="24"/>
  <c r="E152" i="24" s="1"/>
  <c r="F152" i="24" s="1"/>
  <c r="E147" i="21" s="1"/>
  <c r="A154" i="24"/>
  <c r="A154" i="23"/>
  <c r="F149" i="21" l="1"/>
  <c r="K149" i="21"/>
  <c r="D153" i="23"/>
  <c r="E153" i="23" s="1"/>
  <c r="A155" i="23"/>
  <c r="D153" i="24"/>
  <c r="E153" i="24" s="1"/>
  <c r="F153" i="24" s="1"/>
  <c r="E148" i="21" s="1"/>
  <c r="A155" i="24"/>
  <c r="D151" i="21"/>
  <c r="B150" i="21"/>
  <c r="C150" i="21"/>
  <c r="A150" i="21"/>
  <c r="K150" i="21" l="1"/>
  <c r="F150" i="21"/>
  <c r="D152" i="21"/>
  <c r="B151" i="21"/>
  <c r="C151" i="21"/>
  <c r="A151" i="21"/>
  <c r="A156" i="24"/>
  <c r="D154" i="23"/>
  <c r="E154" i="23" s="1"/>
  <c r="D154" i="24"/>
  <c r="E154" i="24" s="1"/>
  <c r="F154" i="24" s="1"/>
  <c r="E149" i="21" s="1"/>
  <c r="A156" i="23"/>
  <c r="K151" i="21" l="1"/>
  <c r="F151" i="21"/>
  <c r="D155" i="23"/>
  <c r="E155" i="23" s="1"/>
  <c r="A157" i="23"/>
  <c r="D155" i="24"/>
  <c r="E155" i="24" s="1"/>
  <c r="F155" i="24" s="1"/>
  <c r="E150" i="21" s="1"/>
  <c r="A157" i="24"/>
  <c r="D153" i="21"/>
  <c r="B152" i="21"/>
  <c r="C152" i="21"/>
  <c r="A152" i="21"/>
  <c r="K152" i="21" l="1"/>
  <c r="F152" i="21"/>
  <c r="D154" i="21"/>
  <c r="B153" i="21"/>
  <c r="C153" i="21"/>
  <c r="A153" i="21"/>
  <c r="D156" i="23"/>
  <c r="E156" i="23" s="1"/>
  <c r="D156" i="24"/>
  <c r="E156" i="24" s="1"/>
  <c r="F156" i="24" s="1"/>
  <c r="E151" i="21" s="1"/>
  <c r="A158" i="24"/>
  <c r="A158" i="23"/>
  <c r="F153" i="21" l="1"/>
  <c r="K153" i="21"/>
  <c r="D157" i="23"/>
  <c r="E157" i="23" s="1"/>
  <c r="A159" i="23"/>
  <c r="D157" i="24"/>
  <c r="E157" i="24" s="1"/>
  <c r="F157" i="24" s="1"/>
  <c r="E152" i="21" s="1"/>
  <c r="A159" i="24"/>
  <c r="D155" i="21"/>
  <c r="B154" i="21"/>
  <c r="C154" i="21"/>
  <c r="A154" i="21"/>
  <c r="K154" i="21" l="1"/>
  <c r="F154" i="21"/>
  <c r="D156" i="21"/>
  <c r="B155" i="21"/>
  <c r="C155" i="21"/>
  <c r="A155" i="21"/>
  <c r="A160" i="24"/>
  <c r="D158" i="23"/>
  <c r="E158" i="23" s="1"/>
  <c r="D158" i="24"/>
  <c r="E158" i="24" s="1"/>
  <c r="F158" i="24" s="1"/>
  <c r="E153" i="21" s="1"/>
  <c r="A160" i="23"/>
  <c r="K155" i="21" l="1"/>
  <c r="F155" i="21"/>
  <c r="D159" i="23"/>
  <c r="E159" i="23" s="1"/>
  <c r="A161" i="23"/>
  <c r="D159" i="24"/>
  <c r="E159" i="24" s="1"/>
  <c r="F159" i="24" s="1"/>
  <c r="E154" i="21" s="1"/>
  <c r="A161" i="24"/>
  <c r="D157" i="21"/>
  <c r="B156" i="21"/>
  <c r="C156" i="21"/>
  <c r="A156" i="21"/>
  <c r="K156" i="21" l="1"/>
  <c r="F156" i="21"/>
  <c r="D158" i="21"/>
  <c r="B157" i="21"/>
  <c r="C157" i="21"/>
  <c r="A157" i="21"/>
  <c r="D160" i="24"/>
  <c r="E160" i="24" s="1"/>
  <c r="F160" i="24" s="1"/>
  <c r="E155" i="21" s="1"/>
  <c r="D160" i="23"/>
  <c r="E160" i="23" s="1"/>
  <c r="A162" i="24"/>
  <c r="A162" i="23"/>
  <c r="F157" i="21" l="1"/>
  <c r="K157" i="21"/>
  <c r="D161" i="23"/>
  <c r="E161" i="23" s="1"/>
  <c r="A163" i="23"/>
  <c r="D161" i="24"/>
  <c r="E161" i="24" s="1"/>
  <c r="F161" i="24" s="1"/>
  <c r="E156" i="21" s="1"/>
  <c r="A163" i="24"/>
  <c r="D159" i="21"/>
  <c r="B158" i="21"/>
  <c r="C158" i="21"/>
  <c r="A158" i="21"/>
  <c r="K158" i="21" l="1"/>
  <c r="F158" i="21"/>
  <c r="D160" i="21"/>
  <c r="B159" i="21"/>
  <c r="C159" i="21"/>
  <c r="A159" i="21"/>
  <c r="A164" i="24"/>
  <c r="D162" i="23"/>
  <c r="E162" i="23" s="1"/>
  <c r="D162" i="24"/>
  <c r="E162" i="24" s="1"/>
  <c r="F162" i="24" s="1"/>
  <c r="E157" i="21" s="1"/>
  <c r="A164" i="23"/>
  <c r="K159" i="21" l="1"/>
  <c r="F159" i="21"/>
  <c r="D163" i="23"/>
  <c r="E163" i="23" s="1"/>
  <c r="A165" i="23"/>
  <c r="D163" i="24"/>
  <c r="E163" i="24" s="1"/>
  <c r="F163" i="24" s="1"/>
  <c r="E158" i="21" s="1"/>
  <c r="A165" i="24"/>
  <c r="D161" i="21"/>
  <c r="B160" i="21"/>
  <c r="C160" i="21"/>
  <c r="A160" i="21"/>
  <c r="K160" i="21" l="1"/>
  <c r="F160" i="21"/>
  <c r="D164" i="24"/>
  <c r="E164" i="24" s="1"/>
  <c r="F164" i="24" s="1"/>
  <c r="E159" i="21" s="1"/>
  <c r="D164" i="23"/>
  <c r="E164" i="23" s="1"/>
  <c r="D162" i="21"/>
  <c r="B161" i="21"/>
  <c r="C161" i="21"/>
  <c r="A161" i="21"/>
  <c r="A166" i="24"/>
  <c r="A166" i="23"/>
  <c r="F161" i="21" l="1"/>
  <c r="K161" i="21"/>
  <c r="D165" i="23"/>
  <c r="E165" i="23" s="1"/>
  <c r="D165" i="24"/>
  <c r="E165" i="24" s="1"/>
  <c r="F165" i="24" s="1"/>
  <c r="E160" i="21" s="1"/>
  <c r="A167" i="24"/>
  <c r="D163" i="21"/>
  <c r="B162" i="21"/>
  <c r="C162" i="21"/>
  <c r="A162" i="21"/>
  <c r="A167" i="23"/>
  <c r="K162" i="21" l="1"/>
  <c r="F162" i="21"/>
  <c r="A168" i="23"/>
  <c r="A168" i="24"/>
  <c r="D166" i="23"/>
  <c r="E166" i="23" s="1"/>
  <c r="D164" i="21"/>
  <c r="B163" i="21"/>
  <c r="C163" i="21"/>
  <c r="A163" i="21"/>
  <c r="D166" i="24"/>
  <c r="E166" i="24" s="1"/>
  <c r="F166" i="24" s="1"/>
  <c r="E161" i="21" s="1"/>
  <c r="K163" i="21" l="1"/>
  <c r="F163" i="21"/>
  <c r="D167" i="24"/>
  <c r="E167" i="24" s="1"/>
  <c r="F167" i="24" s="1"/>
  <c r="E162" i="21" s="1"/>
  <c r="A169" i="24"/>
  <c r="D165" i="21"/>
  <c r="B164" i="21"/>
  <c r="C164" i="21"/>
  <c r="A164" i="21"/>
  <c r="D167" i="23"/>
  <c r="E167" i="23" s="1"/>
  <c r="A169" i="23"/>
  <c r="K164" i="21" l="1"/>
  <c r="F164" i="21"/>
  <c r="A170" i="23"/>
  <c r="D168" i="23"/>
  <c r="E168" i="23" s="1"/>
  <c r="A170" i="24"/>
  <c r="D166" i="21"/>
  <c r="B165" i="21"/>
  <c r="C165" i="21"/>
  <c r="A165" i="21"/>
  <c r="D168" i="24"/>
  <c r="E168" i="24" s="1"/>
  <c r="F168" i="24" s="1"/>
  <c r="E163" i="21" s="1"/>
  <c r="F165" i="21" l="1"/>
  <c r="K165" i="21"/>
  <c r="D167" i="21"/>
  <c r="B166" i="21"/>
  <c r="C166" i="21"/>
  <c r="A166" i="21"/>
  <c r="D169" i="24"/>
  <c r="E169" i="24" s="1"/>
  <c r="F169" i="24" s="1"/>
  <c r="E164" i="21" s="1"/>
  <c r="A171" i="24"/>
  <c r="D169" i="23"/>
  <c r="E169" i="23" s="1"/>
  <c r="A171" i="23"/>
  <c r="K166" i="21" l="1"/>
  <c r="F166" i="21"/>
  <c r="D170" i="23"/>
  <c r="E170" i="23" s="1"/>
  <c r="D170" i="24"/>
  <c r="E170" i="24" s="1"/>
  <c r="F170" i="24" s="1"/>
  <c r="E165" i="21" s="1"/>
  <c r="D168" i="21"/>
  <c r="B167" i="21"/>
  <c r="C167" i="21"/>
  <c r="A167" i="21"/>
  <c r="A172" i="23"/>
  <c r="A172" i="24"/>
  <c r="K167" i="21" l="1"/>
  <c r="F167" i="21"/>
  <c r="D171" i="24"/>
  <c r="E171" i="24" s="1"/>
  <c r="F171" i="24" s="1"/>
  <c r="E166" i="21" s="1"/>
  <c r="A173" i="24"/>
  <c r="D171" i="23"/>
  <c r="E171" i="23" s="1"/>
  <c r="A173" i="23"/>
  <c r="D169" i="21"/>
  <c r="B168" i="21"/>
  <c r="C168" i="21"/>
  <c r="A168" i="21"/>
  <c r="K168" i="21" l="1"/>
  <c r="F168" i="21"/>
  <c r="D172" i="23"/>
  <c r="E172" i="23" s="1"/>
  <c r="D172" i="24"/>
  <c r="E172" i="24" s="1"/>
  <c r="F172" i="24" s="1"/>
  <c r="E167" i="21" s="1"/>
  <c r="A174" i="23"/>
  <c r="A174" i="24"/>
  <c r="D170" i="21"/>
  <c r="B169" i="21"/>
  <c r="C169" i="21"/>
  <c r="A169" i="21"/>
  <c r="F169" i="21" l="1"/>
  <c r="K169" i="21"/>
  <c r="D171" i="21"/>
  <c r="B170" i="21"/>
  <c r="C170" i="21"/>
  <c r="A170" i="21"/>
  <c r="D173" i="24"/>
  <c r="E173" i="24" s="1"/>
  <c r="F173" i="24" s="1"/>
  <c r="E168" i="21" s="1"/>
  <c r="A175" i="24"/>
  <c r="D173" i="23"/>
  <c r="E173" i="23" s="1"/>
  <c r="A175" i="23"/>
  <c r="K170" i="21" l="1"/>
  <c r="F170" i="21"/>
  <c r="D174" i="23"/>
  <c r="E174" i="23" s="1"/>
  <c r="D174" i="24"/>
  <c r="E174" i="24" s="1"/>
  <c r="F174" i="24" s="1"/>
  <c r="E169" i="21" s="1"/>
  <c r="A176" i="23"/>
  <c r="A176" i="24"/>
  <c r="D172" i="21"/>
  <c r="B171" i="21"/>
  <c r="C171" i="21"/>
  <c r="A171" i="21"/>
  <c r="K171" i="21" l="1"/>
  <c r="F171" i="21"/>
  <c r="D175" i="24"/>
  <c r="E175" i="24" s="1"/>
  <c r="F175" i="24" s="1"/>
  <c r="E170" i="21" s="1"/>
  <c r="A177" i="24"/>
  <c r="D175" i="23"/>
  <c r="E175" i="23" s="1"/>
  <c r="A177" i="23"/>
  <c r="D173" i="21"/>
  <c r="B172" i="21"/>
  <c r="C172" i="21"/>
  <c r="A172" i="21"/>
  <c r="K172" i="21" l="1"/>
  <c r="F172" i="21"/>
  <c r="D174" i="21"/>
  <c r="B173" i="21"/>
  <c r="C173" i="21"/>
  <c r="A173" i="21"/>
  <c r="D176" i="23"/>
  <c r="E176" i="23" s="1"/>
  <c r="D176" i="24"/>
  <c r="E176" i="24" s="1"/>
  <c r="F176" i="24" s="1"/>
  <c r="E171" i="21" s="1"/>
  <c r="A178" i="23"/>
  <c r="A178" i="24"/>
  <c r="F173" i="21" l="1"/>
  <c r="K173" i="21"/>
  <c r="D177" i="23"/>
  <c r="E177" i="23" s="1"/>
  <c r="A179" i="23"/>
  <c r="D177" i="24"/>
  <c r="E177" i="24" s="1"/>
  <c r="F177" i="24" s="1"/>
  <c r="E172" i="21" s="1"/>
  <c r="A179" i="24"/>
  <c r="D175" i="21"/>
  <c r="B174" i="21"/>
  <c r="C174" i="21"/>
  <c r="A174" i="21"/>
  <c r="K174" i="21" l="1"/>
  <c r="F174" i="21"/>
  <c r="D178" i="24"/>
  <c r="E178" i="24" s="1"/>
  <c r="F178" i="24" s="1"/>
  <c r="E173" i="21" s="1"/>
  <c r="D178" i="23"/>
  <c r="E178" i="23" s="1"/>
  <c r="D176" i="21"/>
  <c r="B175" i="21"/>
  <c r="C175" i="21"/>
  <c r="A175" i="21"/>
  <c r="A180" i="24"/>
  <c r="A180" i="23"/>
  <c r="K175" i="21" l="1"/>
  <c r="F175" i="21"/>
  <c r="D179" i="23"/>
  <c r="E179" i="23" s="1"/>
  <c r="D179" i="24"/>
  <c r="E179" i="24" s="1"/>
  <c r="F179" i="24" s="1"/>
  <c r="E174" i="21" s="1"/>
  <c r="A181" i="24"/>
  <c r="D177" i="21"/>
  <c r="B176" i="21"/>
  <c r="C176" i="21"/>
  <c r="A176" i="21"/>
  <c r="A181" i="23"/>
  <c r="K176" i="21" l="1"/>
  <c r="F176" i="21"/>
  <c r="D180" i="23"/>
  <c r="E180" i="23" s="1"/>
  <c r="A182" i="23"/>
  <c r="A182" i="24"/>
  <c r="D178" i="21"/>
  <c r="B177" i="21"/>
  <c r="C177" i="21"/>
  <c r="A177" i="21"/>
  <c r="D180" i="24"/>
  <c r="E180" i="24" s="1"/>
  <c r="F180" i="24" s="1"/>
  <c r="E175" i="21" s="1"/>
  <c r="F177" i="21" l="1"/>
  <c r="K177" i="21"/>
  <c r="D179" i="21"/>
  <c r="B178" i="21"/>
  <c r="C178" i="21"/>
  <c r="A178" i="21"/>
  <c r="D181" i="24"/>
  <c r="E181" i="24" s="1"/>
  <c r="F181" i="24" s="1"/>
  <c r="E176" i="21" s="1"/>
  <c r="A183" i="24"/>
  <c r="D181" i="23"/>
  <c r="E181" i="23" s="1"/>
  <c r="A183" i="23"/>
  <c r="K178" i="21" l="1"/>
  <c r="F178" i="21"/>
  <c r="D182" i="23"/>
  <c r="E182" i="23" s="1"/>
  <c r="D180" i="21"/>
  <c r="B179" i="21"/>
  <c r="C179" i="21"/>
  <c r="A179" i="21"/>
  <c r="D182" i="24"/>
  <c r="E182" i="24" s="1"/>
  <c r="F182" i="24" s="1"/>
  <c r="E177" i="21" s="1"/>
  <c r="A184" i="23"/>
  <c r="A184" i="24"/>
  <c r="K179" i="21" l="1"/>
  <c r="F179" i="21"/>
  <c r="D183" i="24"/>
  <c r="E183" i="24" s="1"/>
  <c r="F183" i="24" s="1"/>
  <c r="E178" i="21" s="1"/>
  <c r="A185" i="24"/>
  <c r="D183" i="23"/>
  <c r="E183" i="23" s="1"/>
  <c r="A185" i="23"/>
  <c r="D181" i="21"/>
  <c r="B180" i="21"/>
  <c r="C180" i="21"/>
  <c r="A180" i="21"/>
  <c r="K180" i="21" l="1"/>
  <c r="F180" i="21"/>
  <c r="D184" i="23"/>
  <c r="E184" i="23" s="1"/>
  <c r="D184" i="24"/>
  <c r="E184" i="24" s="1"/>
  <c r="F184" i="24" s="1"/>
  <c r="E179" i="21" s="1"/>
  <c r="D182" i="21"/>
  <c r="B181" i="21"/>
  <c r="C181" i="21"/>
  <c r="A181" i="21"/>
  <c r="A186" i="23"/>
  <c r="A186" i="24"/>
  <c r="F181" i="21" l="1"/>
  <c r="K181" i="21"/>
  <c r="D185" i="24"/>
  <c r="E185" i="24" s="1"/>
  <c r="F185" i="24" s="1"/>
  <c r="E180" i="21" s="1"/>
  <c r="A187" i="24"/>
  <c r="D185" i="23"/>
  <c r="E185" i="23" s="1"/>
  <c r="A187" i="23"/>
  <c r="D183" i="21"/>
  <c r="B182" i="21"/>
  <c r="C182" i="21"/>
  <c r="A182" i="21"/>
  <c r="K182" i="21" l="1"/>
  <c r="F182" i="21"/>
  <c r="A188" i="23"/>
  <c r="A188" i="24"/>
  <c r="D184" i="21"/>
  <c r="B183" i="21"/>
  <c r="C183" i="21"/>
  <c r="A183" i="21"/>
  <c r="D186" i="23"/>
  <c r="E186" i="23" s="1"/>
  <c r="D186" i="24"/>
  <c r="E186" i="24" s="1"/>
  <c r="F186" i="24" s="1"/>
  <c r="E181" i="21" s="1"/>
  <c r="K183" i="21" l="1"/>
  <c r="F183" i="21"/>
  <c r="D187" i="24"/>
  <c r="E187" i="24" s="1"/>
  <c r="F187" i="24" s="1"/>
  <c r="E182" i="21" s="1"/>
  <c r="A189" i="24"/>
  <c r="D185" i="21"/>
  <c r="B184" i="21"/>
  <c r="C184" i="21"/>
  <c r="A184" i="21"/>
  <c r="D187" i="23"/>
  <c r="E187" i="23" s="1"/>
  <c r="A189" i="23"/>
  <c r="K184" i="21" l="1"/>
  <c r="F184" i="21"/>
  <c r="D188" i="23"/>
  <c r="E188" i="23" s="1"/>
  <c r="A190" i="24"/>
  <c r="A190" i="23"/>
  <c r="D186" i="21"/>
  <c r="B185" i="21"/>
  <c r="C185" i="21"/>
  <c r="A185" i="21"/>
  <c r="D188" i="24"/>
  <c r="E188" i="24" s="1"/>
  <c r="F188" i="24" s="1"/>
  <c r="E183" i="21" s="1"/>
  <c r="F185" i="21" l="1"/>
  <c r="K185" i="21"/>
  <c r="D189" i="24"/>
  <c r="E189" i="24" s="1"/>
  <c r="F189" i="24" s="1"/>
  <c r="E184" i="21" s="1"/>
  <c r="A191" i="24"/>
  <c r="D187" i="21"/>
  <c r="B186" i="21"/>
  <c r="C186" i="21"/>
  <c r="A186" i="21"/>
  <c r="D189" i="23"/>
  <c r="E189" i="23" s="1"/>
  <c r="A191" i="23"/>
  <c r="K186" i="21" l="1"/>
  <c r="F186" i="21"/>
  <c r="A192" i="23"/>
  <c r="D188" i="21"/>
  <c r="B187" i="21"/>
  <c r="C187" i="21"/>
  <c r="A187" i="21"/>
  <c r="A192" i="24"/>
  <c r="D190" i="23"/>
  <c r="E190" i="23" s="1"/>
  <c r="D190" i="24"/>
  <c r="E190" i="24" s="1"/>
  <c r="F190" i="24" s="1"/>
  <c r="E185" i="21" s="1"/>
  <c r="K187" i="21" l="1"/>
  <c r="F187" i="21"/>
  <c r="D191" i="24"/>
  <c r="E191" i="24" s="1"/>
  <c r="F191" i="24" s="1"/>
  <c r="E186" i="21" s="1"/>
  <c r="A193" i="24"/>
  <c r="D189" i="21"/>
  <c r="B188" i="21"/>
  <c r="C188" i="21"/>
  <c r="A188" i="21"/>
  <c r="D191" i="23"/>
  <c r="E191" i="23" s="1"/>
  <c r="A193" i="23"/>
  <c r="K188" i="21" l="1"/>
  <c r="F188" i="21"/>
  <c r="D192" i="23"/>
  <c r="E192" i="23" s="1"/>
  <c r="A194" i="24"/>
  <c r="A194" i="23"/>
  <c r="D190" i="21"/>
  <c r="B189" i="21"/>
  <c r="C189" i="21"/>
  <c r="A189" i="21"/>
  <c r="D192" i="24"/>
  <c r="E192" i="24" s="1"/>
  <c r="F192" i="24" s="1"/>
  <c r="E187" i="21" s="1"/>
  <c r="F189" i="21" l="1"/>
  <c r="K189" i="21"/>
  <c r="D193" i="24"/>
  <c r="E193" i="24" s="1"/>
  <c r="F193" i="24" s="1"/>
  <c r="E188" i="21" s="1"/>
  <c r="A195" i="24"/>
  <c r="D191" i="21"/>
  <c r="B190" i="21"/>
  <c r="C190" i="21"/>
  <c r="A190" i="21"/>
  <c r="D193" i="23"/>
  <c r="E193" i="23" s="1"/>
  <c r="A195" i="23"/>
  <c r="K190" i="21" l="1"/>
  <c r="F190" i="21"/>
  <c r="A196" i="23"/>
  <c r="D192" i="21"/>
  <c r="B191" i="21"/>
  <c r="C191" i="21"/>
  <c r="A191" i="21"/>
  <c r="A196" i="24"/>
  <c r="D194" i="23"/>
  <c r="E194" i="23" s="1"/>
  <c r="D194" i="24"/>
  <c r="E194" i="24" s="1"/>
  <c r="F194" i="24" s="1"/>
  <c r="E189" i="21" s="1"/>
  <c r="K191" i="21" l="1"/>
  <c r="F191" i="21"/>
  <c r="D195" i="24"/>
  <c r="E195" i="24" s="1"/>
  <c r="F195" i="24" s="1"/>
  <c r="E190" i="21" s="1"/>
  <c r="A197" i="24"/>
  <c r="D193" i="21"/>
  <c r="B192" i="21"/>
  <c r="C192" i="21"/>
  <c r="A192" i="21"/>
  <c r="D195" i="23"/>
  <c r="E195" i="23" s="1"/>
  <c r="A197" i="23"/>
  <c r="K192" i="21" l="1"/>
  <c r="F192" i="21"/>
  <c r="D196" i="23"/>
  <c r="E196" i="23" s="1"/>
  <c r="A198" i="24"/>
  <c r="A198" i="23"/>
  <c r="D194" i="21"/>
  <c r="B193" i="21"/>
  <c r="C193" i="21"/>
  <c r="A193" i="21"/>
  <c r="D196" i="24"/>
  <c r="E196" i="24" s="1"/>
  <c r="F196" i="24" s="1"/>
  <c r="E191" i="21" s="1"/>
  <c r="F193" i="21" l="1"/>
  <c r="K193" i="21"/>
  <c r="D197" i="24"/>
  <c r="E197" i="24" s="1"/>
  <c r="F197" i="24" s="1"/>
  <c r="E192" i="21" s="1"/>
  <c r="A199" i="24"/>
  <c r="D195" i="21"/>
  <c r="B194" i="21"/>
  <c r="C194" i="21"/>
  <c r="A194" i="21"/>
  <c r="D197" i="23"/>
  <c r="E197" i="23" s="1"/>
  <c r="A199" i="23"/>
  <c r="K194" i="21" l="1"/>
  <c r="F194" i="21"/>
  <c r="A200" i="23"/>
  <c r="D196" i="21"/>
  <c r="B195" i="21"/>
  <c r="C195" i="21"/>
  <c r="A195" i="21"/>
  <c r="A200" i="24"/>
  <c r="D198" i="23"/>
  <c r="E198" i="23" s="1"/>
  <c r="D198" i="24"/>
  <c r="E198" i="24" s="1"/>
  <c r="F198" i="24" s="1"/>
  <c r="E193" i="21" s="1"/>
  <c r="K195" i="21" l="1"/>
  <c r="F195" i="21"/>
  <c r="D199" i="24"/>
  <c r="E199" i="24" s="1"/>
  <c r="F199" i="24" s="1"/>
  <c r="E194" i="21" s="1"/>
  <c r="A201" i="24"/>
  <c r="D197" i="21"/>
  <c r="B196" i="21"/>
  <c r="C196" i="21"/>
  <c r="A196" i="21"/>
  <c r="D199" i="23"/>
  <c r="E199" i="23" s="1"/>
  <c r="A201" i="23"/>
  <c r="K196" i="21" l="1"/>
  <c r="F196" i="21"/>
  <c r="D200" i="23"/>
  <c r="E200" i="23" s="1"/>
  <c r="A202" i="24"/>
  <c r="A202" i="23"/>
  <c r="D198" i="21"/>
  <c r="B197" i="21"/>
  <c r="C197" i="21"/>
  <c r="A197" i="21"/>
  <c r="D200" i="24"/>
  <c r="E200" i="24" s="1"/>
  <c r="F200" i="24" s="1"/>
  <c r="E195" i="21" s="1"/>
  <c r="F197" i="21" l="1"/>
  <c r="K197" i="21"/>
  <c r="D201" i="24"/>
  <c r="E201" i="24" s="1"/>
  <c r="F201" i="24" s="1"/>
  <c r="E196" i="21" s="1"/>
  <c r="A203" i="24"/>
  <c r="D199" i="21"/>
  <c r="B198" i="21"/>
  <c r="C198" i="21"/>
  <c r="A198" i="21"/>
  <c r="D201" i="23"/>
  <c r="E201" i="23" s="1"/>
  <c r="A203" i="23"/>
  <c r="K198" i="21" l="1"/>
  <c r="F198" i="21"/>
  <c r="A204" i="23"/>
  <c r="D200" i="21"/>
  <c r="B199" i="21"/>
  <c r="C199" i="21"/>
  <c r="A199" i="21"/>
  <c r="A204" i="24"/>
  <c r="D202" i="23"/>
  <c r="E202" i="23" s="1"/>
  <c r="D202" i="24"/>
  <c r="E202" i="24" s="1"/>
  <c r="F202" i="24" s="1"/>
  <c r="E197" i="21" s="1"/>
  <c r="K199" i="21" l="1"/>
  <c r="F199" i="21"/>
  <c r="D203" i="24"/>
  <c r="E203" i="24" s="1"/>
  <c r="F203" i="24" s="1"/>
  <c r="E198" i="21" s="1"/>
  <c r="A205" i="24"/>
  <c r="D201" i="21"/>
  <c r="B200" i="21"/>
  <c r="C200" i="21"/>
  <c r="A200" i="21"/>
  <c r="D203" i="23"/>
  <c r="E203" i="23" s="1"/>
  <c r="A205" i="23"/>
  <c r="K200" i="21" l="1"/>
  <c r="F200" i="21"/>
  <c r="D204" i="23"/>
  <c r="E204" i="23" s="1"/>
  <c r="A206" i="24"/>
  <c r="A206" i="23"/>
  <c r="D202" i="21"/>
  <c r="B201" i="21"/>
  <c r="C201" i="21"/>
  <c r="A201" i="21"/>
  <c r="D204" i="24"/>
  <c r="E204" i="24" s="1"/>
  <c r="F204" i="24" s="1"/>
  <c r="E199" i="21" s="1"/>
  <c r="F201" i="21" l="1"/>
  <c r="K201" i="21"/>
  <c r="D205" i="24"/>
  <c r="E205" i="24" s="1"/>
  <c r="F205" i="24" s="1"/>
  <c r="E200" i="21" s="1"/>
  <c r="A207" i="24"/>
  <c r="D203" i="21"/>
  <c r="B202" i="21"/>
  <c r="C202" i="21"/>
  <c r="A202" i="21"/>
  <c r="D205" i="23"/>
  <c r="E205" i="23" s="1"/>
  <c r="A207" i="23"/>
  <c r="K202" i="21" l="1"/>
  <c r="F202" i="21"/>
  <c r="A208" i="23"/>
  <c r="D204" i="21"/>
  <c r="B203" i="21"/>
  <c r="C203" i="21"/>
  <c r="A203" i="21"/>
  <c r="A208" i="24"/>
  <c r="D206" i="23"/>
  <c r="E206" i="23" s="1"/>
  <c r="D206" i="24"/>
  <c r="E206" i="24" s="1"/>
  <c r="F206" i="24" s="1"/>
  <c r="E201" i="21" s="1"/>
  <c r="K203" i="21" l="1"/>
  <c r="F203" i="21"/>
  <c r="D207" i="24"/>
  <c r="E207" i="24" s="1"/>
  <c r="F207" i="24" s="1"/>
  <c r="E202" i="21" s="1"/>
  <c r="A209" i="24"/>
  <c r="D205" i="21"/>
  <c r="B204" i="21"/>
  <c r="C204" i="21"/>
  <c r="A204" i="21"/>
  <c r="D207" i="23"/>
  <c r="E207" i="23" s="1"/>
  <c r="A209" i="23"/>
  <c r="K204" i="21" l="1"/>
  <c r="F204" i="21"/>
  <c r="D208" i="23"/>
  <c r="E208" i="23" s="1"/>
  <c r="A210" i="24"/>
  <c r="A210" i="23"/>
  <c r="D206" i="21"/>
  <c r="B205" i="21"/>
  <c r="C205" i="21"/>
  <c r="A205" i="21"/>
  <c r="D208" i="24"/>
  <c r="E208" i="24" s="1"/>
  <c r="F208" i="24" s="1"/>
  <c r="E203" i="21" s="1"/>
  <c r="F205" i="21" l="1"/>
  <c r="K205" i="21"/>
  <c r="D209" i="24"/>
  <c r="E209" i="24" s="1"/>
  <c r="F209" i="24" s="1"/>
  <c r="E204" i="21" s="1"/>
  <c r="A211" i="24"/>
  <c r="D207" i="21"/>
  <c r="B206" i="21"/>
  <c r="C206" i="21"/>
  <c r="A206" i="21"/>
  <c r="D209" i="23"/>
  <c r="E209" i="23" s="1"/>
  <c r="A211" i="23"/>
  <c r="K206" i="21" l="1"/>
  <c r="F206" i="21"/>
  <c r="A212" i="23"/>
  <c r="D208" i="21"/>
  <c r="B207" i="21"/>
  <c r="C207" i="21"/>
  <c r="A207" i="21"/>
  <c r="A212" i="24"/>
  <c r="D210" i="23"/>
  <c r="E210" i="23" s="1"/>
  <c r="D210" i="24"/>
  <c r="E210" i="24" s="1"/>
  <c r="F210" i="24" s="1"/>
  <c r="E205" i="21" s="1"/>
  <c r="K207" i="21" l="1"/>
  <c r="F207" i="21"/>
  <c r="D211" i="24"/>
  <c r="E211" i="24" s="1"/>
  <c r="F211" i="24" s="1"/>
  <c r="E206" i="21" s="1"/>
  <c r="A213" i="24"/>
  <c r="D209" i="21"/>
  <c r="B208" i="21"/>
  <c r="C208" i="21"/>
  <c r="A208" i="21"/>
  <c r="D211" i="23"/>
  <c r="E211" i="23" s="1"/>
  <c r="A213" i="23"/>
  <c r="K208" i="21" l="1"/>
  <c r="F208" i="21"/>
  <c r="D212" i="23"/>
  <c r="E212" i="23" s="1"/>
  <c r="A214" i="24"/>
  <c r="A214" i="23"/>
  <c r="D210" i="21"/>
  <c r="B209" i="21"/>
  <c r="C209" i="21"/>
  <c r="A209" i="21"/>
  <c r="D212" i="24"/>
  <c r="E212" i="24" s="1"/>
  <c r="F212" i="24" s="1"/>
  <c r="E207" i="21" s="1"/>
  <c r="F209" i="21" l="1"/>
  <c r="K209" i="21"/>
  <c r="D213" i="23"/>
  <c r="E213" i="23" s="1"/>
  <c r="A215" i="23"/>
  <c r="D213" i="24"/>
  <c r="E213" i="24" s="1"/>
  <c r="F213" i="24" s="1"/>
  <c r="E208" i="21" s="1"/>
  <c r="A215" i="24"/>
  <c r="D211" i="21"/>
  <c r="B210" i="21"/>
  <c r="C210" i="21"/>
  <c r="A210" i="21"/>
  <c r="K210" i="21" l="1"/>
  <c r="F210" i="21"/>
  <c r="D212" i="21"/>
  <c r="B211" i="21"/>
  <c r="C211" i="21"/>
  <c r="A211" i="21"/>
  <c r="A216" i="24"/>
  <c r="D214" i="23"/>
  <c r="E214" i="23" s="1"/>
  <c r="D214" i="24"/>
  <c r="E214" i="24" s="1"/>
  <c r="F214" i="24" s="1"/>
  <c r="E209" i="21" s="1"/>
  <c r="A216" i="23"/>
  <c r="K211" i="21" l="1"/>
  <c r="F211" i="21"/>
  <c r="D215" i="23"/>
  <c r="E215" i="23" s="1"/>
  <c r="A217" i="23"/>
  <c r="D215" i="24"/>
  <c r="E215" i="24" s="1"/>
  <c r="F215" i="24" s="1"/>
  <c r="E210" i="21" s="1"/>
  <c r="A217" i="24"/>
  <c r="D213" i="21"/>
  <c r="B212" i="21"/>
  <c r="C212" i="21"/>
  <c r="A212" i="21"/>
  <c r="K212" i="21" l="1"/>
  <c r="F212" i="21"/>
  <c r="D214" i="21"/>
  <c r="B213" i="21"/>
  <c r="C213" i="21"/>
  <c r="A213" i="21"/>
  <c r="D216" i="24"/>
  <c r="E216" i="24" s="1"/>
  <c r="F216" i="24" s="1"/>
  <c r="E211" i="21" s="1"/>
  <c r="A218" i="24"/>
  <c r="A218" i="23"/>
  <c r="D216" i="23"/>
  <c r="E216" i="23" s="1"/>
  <c r="F213" i="21" l="1"/>
  <c r="K213" i="21"/>
  <c r="D217" i="23"/>
  <c r="E217" i="23" s="1"/>
  <c r="A219" i="23"/>
  <c r="D217" i="24"/>
  <c r="E217" i="24" s="1"/>
  <c r="F217" i="24" s="1"/>
  <c r="E212" i="21" s="1"/>
  <c r="A219" i="24"/>
  <c r="D215" i="21"/>
  <c r="B214" i="21"/>
  <c r="C214" i="21"/>
  <c r="A214" i="21"/>
  <c r="K214" i="21" l="1"/>
  <c r="F214" i="21"/>
  <c r="D218" i="24"/>
  <c r="E218" i="24" s="1"/>
  <c r="F218" i="24" s="1"/>
  <c r="E213" i="21" s="1"/>
  <c r="A220" i="23"/>
  <c r="D216" i="21"/>
  <c r="B215" i="21"/>
  <c r="A215" i="21"/>
  <c r="C215" i="21"/>
  <c r="A220" i="24"/>
  <c r="D218" i="23"/>
  <c r="E218" i="23" s="1"/>
  <c r="K215" i="21" l="1"/>
  <c r="F215" i="21"/>
  <c r="D219" i="24"/>
  <c r="E219" i="24" s="1"/>
  <c r="F219" i="24" s="1"/>
  <c r="E214" i="21" s="1"/>
  <c r="A221" i="24"/>
  <c r="D217" i="21"/>
  <c r="B216" i="21"/>
  <c r="A216" i="21"/>
  <c r="C216" i="21"/>
  <c r="D219" i="23"/>
  <c r="E219" i="23" s="1"/>
  <c r="A221" i="23"/>
  <c r="K216" i="21" l="1"/>
  <c r="F216" i="21"/>
  <c r="A222" i="24"/>
  <c r="D220" i="23"/>
  <c r="E220" i="23" s="1"/>
  <c r="A222" i="23"/>
  <c r="D218" i="21"/>
  <c r="B217" i="21"/>
  <c r="A217" i="21"/>
  <c r="C217" i="21"/>
  <c r="D220" i="24"/>
  <c r="E220" i="24" s="1"/>
  <c r="F220" i="24" s="1"/>
  <c r="E215" i="21" s="1"/>
  <c r="F217" i="21" l="1"/>
  <c r="K217" i="21"/>
  <c r="D221" i="23"/>
  <c r="E221" i="23" s="1"/>
  <c r="D219" i="21"/>
  <c r="B218" i="21"/>
  <c r="A218" i="21"/>
  <c r="C218" i="21"/>
  <c r="A223" i="23"/>
  <c r="D221" i="24"/>
  <c r="E221" i="24" s="1"/>
  <c r="F221" i="24" s="1"/>
  <c r="E216" i="21" s="1"/>
  <c r="A223" i="24"/>
  <c r="K218" i="21" l="1"/>
  <c r="F218" i="21"/>
  <c r="D222" i="24"/>
  <c r="E222" i="24" s="1"/>
  <c r="F222" i="24" s="1"/>
  <c r="E217" i="21" s="1"/>
  <c r="A224" i="23"/>
  <c r="A224" i="24"/>
  <c r="D222" i="23"/>
  <c r="E222" i="23" s="1"/>
  <c r="D220" i="21"/>
  <c r="B219" i="21"/>
  <c r="A219" i="21"/>
  <c r="C219" i="21"/>
  <c r="K219" i="21" l="1"/>
  <c r="F219" i="21"/>
  <c r="D223" i="24"/>
  <c r="E223" i="24" s="1"/>
  <c r="F223" i="24" s="1"/>
  <c r="E218" i="21" s="1"/>
  <c r="A225" i="24"/>
  <c r="D221" i="21"/>
  <c r="B220" i="21"/>
  <c r="A220" i="21"/>
  <c r="C220" i="21"/>
  <c r="D223" i="23"/>
  <c r="E223" i="23" s="1"/>
  <c r="A225" i="23"/>
  <c r="K220" i="21" l="1"/>
  <c r="F220" i="21"/>
  <c r="D222" i="21"/>
  <c r="B221" i="21"/>
  <c r="A221" i="21"/>
  <c r="C221" i="21"/>
  <c r="D224" i="23"/>
  <c r="E224" i="23" s="1"/>
  <c r="A226" i="24"/>
  <c r="A226" i="23"/>
  <c r="D224" i="24"/>
  <c r="E224" i="24" s="1"/>
  <c r="F224" i="24" s="1"/>
  <c r="E219" i="21" s="1"/>
  <c r="F221" i="21" l="1"/>
  <c r="K221" i="21"/>
  <c r="D225" i="23"/>
  <c r="E225" i="23" s="1"/>
  <c r="A227" i="23"/>
  <c r="D225" i="24"/>
  <c r="E225" i="24" s="1"/>
  <c r="F225" i="24" s="1"/>
  <c r="E220" i="21" s="1"/>
  <c r="A227" i="24"/>
  <c r="D223" i="21"/>
  <c r="B222" i="21"/>
  <c r="A222" i="21"/>
  <c r="C222" i="21"/>
  <c r="K222" i="21" l="1"/>
  <c r="F222" i="21"/>
  <c r="D226" i="24"/>
  <c r="E226" i="24" s="1"/>
  <c r="F226" i="24" s="1"/>
  <c r="E221" i="21" s="1"/>
  <c r="A228" i="23"/>
  <c r="D224" i="21"/>
  <c r="B223" i="21"/>
  <c r="A223" i="21"/>
  <c r="C223" i="21"/>
  <c r="A228" i="24"/>
  <c r="D226" i="23"/>
  <c r="E226" i="23" s="1"/>
  <c r="K223" i="21" l="1"/>
  <c r="F223" i="21"/>
  <c r="D227" i="24"/>
  <c r="E227" i="24" s="1"/>
  <c r="F227" i="24" s="1"/>
  <c r="E222" i="21" s="1"/>
  <c r="A229" i="24"/>
  <c r="D225" i="21"/>
  <c r="B224" i="21"/>
  <c r="A224" i="21"/>
  <c r="C224" i="21"/>
  <c r="D227" i="23"/>
  <c r="E227" i="23" s="1"/>
  <c r="A229" i="23"/>
  <c r="K224" i="21" l="1"/>
  <c r="F224" i="21"/>
  <c r="A230" i="23"/>
  <c r="D226" i="21"/>
  <c r="B225" i="21"/>
  <c r="A225" i="21"/>
  <c r="C225" i="21"/>
  <c r="D228" i="23"/>
  <c r="E228" i="23" s="1"/>
  <c r="A230" i="24"/>
  <c r="D228" i="24"/>
  <c r="E228" i="24" s="1"/>
  <c r="F228" i="24" s="1"/>
  <c r="E223" i="21" s="1"/>
  <c r="F225" i="21" l="1"/>
  <c r="K225" i="21"/>
  <c r="D229" i="23"/>
  <c r="E229" i="23" s="1"/>
  <c r="D227" i="21"/>
  <c r="B226" i="21"/>
  <c r="A226" i="21"/>
  <c r="C226" i="21"/>
  <c r="D229" i="24"/>
  <c r="E229" i="24" s="1"/>
  <c r="F229" i="24" s="1"/>
  <c r="E224" i="21" s="1"/>
  <c r="A231" i="24"/>
  <c r="A231" i="23"/>
  <c r="K226" i="21" l="1"/>
  <c r="F226" i="21"/>
  <c r="A232" i="23"/>
  <c r="D230" i="23"/>
  <c r="E230" i="23" s="1"/>
  <c r="A232" i="24"/>
  <c r="D228" i="21"/>
  <c r="B227" i="21"/>
  <c r="A227" i="21"/>
  <c r="C227" i="21"/>
  <c r="D230" i="24"/>
  <c r="E230" i="24" s="1"/>
  <c r="F230" i="24" s="1"/>
  <c r="E225" i="21" s="1"/>
  <c r="K227" i="21" l="1"/>
  <c r="F227" i="21"/>
  <c r="D231" i="23"/>
  <c r="E231" i="23" s="1"/>
  <c r="D229" i="21"/>
  <c r="B228" i="21"/>
  <c r="A228" i="21"/>
  <c r="C228" i="21"/>
  <c r="D231" i="24"/>
  <c r="E231" i="24" s="1"/>
  <c r="F231" i="24" s="1"/>
  <c r="E226" i="21" s="1"/>
  <c r="A233" i="24"/>
  <c r="A233" i="23"/>
  <c r="K228" i="21" l="1"/>
  <c r="F228" i="21"/>
  <c r="A234" i="23"/>
  <c r="D232" i="24"/>
  <c r="E232" i="24" s="1"/>
  <c r="F232" i="24" s="1"/>
  <c r="E227" i="21" s="1"/>
  <c r="D230" i="21"/>
  <c r="B229" i="21"/>
  <c r="A229" i="21"/>
  <c r="C229" i="21"/>
  <c r="D232" i="23"/>
  <c r="E232" i="23" s="1"/>
  <c r="A234" i="24"/>
  <c r="F229" i="21" l="1"/>
  <c r="K229" i="21"/>
  <c r="D233" i="24"/>
  <c r="E233" i="24" s="1"/>
  <c r="F233" i="24" s="1"/>
  <c r="E228" i="21" s="1"/>
  <c r="A235" i="24"/>
  <c r="D233" i="23"/>
  <c r="E233" i="23" s="1"/>
  <c r="A235" i="23"/>
  <c r="D231" i="21"/>
  <c r="B230" i="21"/>
  <c r="A230" i="21"/>
  <c r="C230" i="21"/>
  <c r="K230" i="21" l="1"/>
  <c r="F230" i="21"/>
  <c r="D232" i="21"/>
  <c r="B231" i="21"/>
  <c r="A231" i="21"/>
  <c r="C231" i="21"/>
  <c r="D234" i="23"/>
  <c r="E234" i="23" s="1"/>
  <c r="D234" i="24"/>
  <c r="E234" i="24" s="1"/>
  <c r="F234" i="24" s="1"/>
  <c r="E229" i="21" s="1"/>
  <c r="A236" i="23"/>
  <c r="A236" i="24"/>
  <c r="K231" i="21" l="1"/>
  <c r="F231" i="21"/>
  <c r="D235" i="24"/>
  <c r="E235" i="24" s="1"/>
  <c r="F235" i="24" s="1"/>
  <c r="E230" i="21" s="1"/>
  <c r="A237" i="24"/>
  <c r="D235" i="23"/>
  <c r="E235" i="23" s="1"/>
  <c r="A237" i="23"/>
  <c r="D233" i="21"/>
  <c r="B232" i="21"/>
  <c r="A232" i="21"/>
  <c r="C232" i="21"/>
  <c r="K232" i="21" l="1"/>
  <c r="F232" i="21"/>
  <c r="D234" i="21"/>
  <c r="B233" i="21"/>
  <c r="A233" i="21"/>
  <c r="C233" i="21"/>
  <c r="A238" i="23"/>
  <c r="A238" i="24"/>
  <c r="D236" i="23"/>
  <c r="E236" i="23" s="1"/>
  <c r="D236" i="24"/>
  <c r="E236" i="24" s="1"/>
  <c r="F236" i="24" s="1"/>
  <c r="E231" i="21" s="1"/>
  <c r="F233" i="21" l="1"/>
  <c r="K233" i="21"/>
  <c r="D237" i="23"/>
  <c r="E237" i="23" s="1"/>
  <c r="D237" i="24"/>
  <c r="E237" i="24" s="1"/>
  <c r="F237" i="24" s="1"/>
  <c r="E232" i="21" s="1"/>
  <c r="A239" i="24"/>
  <c r="A239" i="23"/>
  <c r="D235" i="21"/>
  <c r="B234" i="21"/>
  <c r="A234" i="21"/>
  <c r="C234" i="21"/>
  <c r="K234" i="21" l="1"/>
  <c r="F234" i="21"/>
  <c r="A240" i="23"/>
  <c r="D236" i="21"/>
  <c r="B235" i="21"/>
  <c r="A235" i="21"/>
  <c r="C235" i="21"/>
  <c r="D238" i="23"/>
  <c r="E238" i="23" s="1"/>
  <c r="A240" i="24"/>
  <c r="D238" i="24"/>
  <c r="E238" i="24" s="1"/>
  <c r="F238" i="24" s="1"/>
  <c r="E233" i="21" s="1"/>
  <c r="K235" i="21" l="1"/>
  <c r="F235" i="21"/>
  <c r="D237" i="21"/>
  <c r="B236" i="21"/>
  <c r="A236" i="21"/>
  <c r="C236" i="21"/>
  <c r="D239" i="24"/>
  <c r="E239" i="24" s="1"/>
  <c r="F239" i="24" s="1"/>
  <c r="E234" i="21" s="1"/>
  <c r="A241" i="24"/>
  <c r="D239" i="23"/>
  <c r="E239" i="23" s="1"/>
  <c r="A241" i="23"/>
  <c r="K236" i="21" l="1"/>
  <c r="F236" i="21"/>
  <c r="D240" i="23"/>
  <c r="E240" i="23" s="1"/>
  <c r="A242" i="24"/>
  <c r="A242" i="23"/>
  <c r="D240" i="24"/>
  <c r="E240" i="24" s="1"/>
  <c r="F240" i="24" s="1"/>
  <c r="E235" i="21" s="1"/>
  <c r="D238" i="21"/>
  <c r="B237" i="21"/>
  <c r="A237" i="21"/>
  <c r="C237" i="21"/>
  <c r="F237" i="21" l="1"/>
  <c r="K237" i="21"/>
  <c r="D241" i="23"/>
  <c r="E241" i="23" s="1"/>
  <c r="D239" i="21"/>
  <c r="B238" i="21"/>
  <c r="A238" i="21"/>
  <c r="C238" i="21"/>
  <c r="A243" i="23"/>
  <c r="A243" i="24"/>
  <c r="D241" i="24"/>
  <c r="E241" i="24" s="1"/>
  <c r="F241" i="24" s="1"/>
  <c r="E236" i="21" s="1"/>
  <c r="K238" i="21" l="1"/>
  <c r="F238" i="21"/>
  <c r="D242" i="24"/>
  <c r="E242" i="24" s="1"/>
  <c r="F242" i="24" s="1"/>
  <c r="E237" i="21" s="1"/>
  <c r="A244" i="24"/>
  <c r="D240" i="21"/>
  <c r="B239" i="21"/>
  <c r="A239" i="21"/>
  <c r="C239" i="21"/>
  <c r="D242" i="23"/>
  <c r="E242" i="23" s="1"/>
  <c r="A244" i="23"/>
  <c r="K239" i="21" l="1"/>
  <c r="F239" i="21"/>
  <c r="D243" i="24"/>
  <c r="E243" i="24" s="1"/>
  <c r="F243" i="24" s="1"/>
  <c r="E238" i="21" s="1"/>
  <c r="A245" i="23"/>
  <c r="A245" i="24"/>
  <c r="D243" i="23"/>
  <c r="E243" i="23" s="1"/>
  <c r="D241" i="21"/>
  <c r="B240" i="21"/>
  <c r="A240" i="21"/>
  <c r="C240" i="21"/>
  <c r="K240" i="21" l="1"/>
  <c r="F240" i="21"/>
  <c r="D242" i="21"/>
  <c r="B241" i="21"/>
  <c r="A241" i="21"/>
  <c r="C241" i="21"/>
  <c r="D244" i="24"/>
  <c r="E244" i="24" s="1"/>
  <c r="F244" i="24" s="1"/>
  <c r="E239" i="21" s="1"/>
  <c r="A246" i="24"/>
  <c r="A246" i="23"/>
  <c r="D244" i="23"/>
  <c r="E244" i="23" s="1"/>
  <c r="F241" i="21" l="1"/>
  <c r="K241" i="21"/>
  <c r="A247" i="24"/>
  <c r="D245" i="23"/>
  <c r="E245" i="23" s="1"/>
  <c r="A247" i="23"/>
  <c r="D245" i="24"/>
  <c r="E245" i="24" s="1"/>
  <c r="F245" i="24" s="1"/>
  <c r="E240" i="21" s="1"/>
  <c r="D243" i="21"/>
  <c r="B242" i="21"/>
  <c r="A242" i="21"/>
  <c r="C242" i="21"/>
  <c r="K242" i="21" l="1"/>
  <c r="F242" i="21"/>
  <c r="A248" i="23"/>
  <c r="D244" i="21"/>
  <c r="B243" i="21"/>
  <c r="A243" i="21"/>
  <c r="C243" i="21"/>
  <c r="D246" i="23"/>
  <c r="E246" i="23" s="1"/>
  <c r="D246" i="24"/>
  <c r="E246" i="24" s="1"/>
  <c r="F246" i="24" s="1"/>
  <c r="E241" i="21" s="1"/>
  <c r="A248" i="24"/>
  <c r="K243" i="21" l="1"/>
  <c r="F243" i="21"/>
  <c r="D247" i="23"/>
  <c r="E247" i="23" s="1"/>
  <c r="D245" i="21"/>
  <c r="B244" i="21"/>
  <c r="A244" i="21"/>
  <c r="C244" i="21"/>
  <c r="D247" i="24"/>
  <c r="E247" i="24" s="1"/>
  <c r="F247" i="24" s="1"/>
  <c r="E242" i="21" s="1"/>
  <c r="A249" i="24"/>
  <c r="A249" i="23"/>
  <c r="K244" i="21" l="1"/>
  <c r="F244" i="21"/>
  <c r="D248" i="23"/>
  <c r="E248" i="23" s="1"/>
  <c r="D248" i="24"/>
  <c r="E248" i="24" s="1"/>
  <c r="F248" i="24" s="1"/>
  <c r="E243" i="21" s="1"/>
  <c r="A250" i="24"/>
  <c r="D246" i="21"/>
  <c r="B245" i="21"/>
  <c r="A245" i="21"/>
  <c r="C245" i="21"/>
  <c r="A250" i="23"/>
  <c r="F245" i="21" l="1"/>
  <c r="K245" i="21"/>
  <c r="A251" i="24"/>
  <c r="D249" i="24"/>
  <c r="E249" i="24" s="1"/>
  <c r="F249" i="24" s="1"/>
  <c r="E244" i="21" s="1"/>
  <c r="D249" i="23"/>
  <c r="E249" i="23" s="1"/>
  <c r="A251" i="23"/>
  <c r="D247" i="21"/>
  <c r="B246" i="21"/>
  <c r="A246" i="21"/>
  <c r="C246" i="21"/>
  <c r="K246" i="21" l="1"/>
  <c r="F246" i="21"/>
  <c r="A252" i="23"/>
  <c r="D248" i="21"/>
  <c r="B247" i="21"/>
  <c r="A247" i="21"/>
  <c r="C247" i="21"/>
  <c r="D250" i="23"/>
  <c r="E250" i="23" s="1"/>
  <c r="D250" i="24"/>
  <c r="E250" i="24" s="1"/>
  <c r="F250" i="24" s="1"/>
  <c r="E245" i="21" s="1"/>
  <c r="A252" i="24"/>
  <c r="K247" i="21" l="1"/>
  <c r="F247" i="21"/>
  <c r="D251" i="23"/>
  <c r="E251" i="23" s="1"/>
  <c r="A253" i="24"/>
  <c r="D249" i="21"/>
  <c r="B248" i="21"/>
  <c r="A248" i="21"/>
  <c r="C248" i="21"/>
  <c r="D251" i="24"/>
  <c r="E251" i="24" s="1"/>
  <c r="F251" i="24" s="1"/>
  <c r="E246" i="21" s="1"/>
  <c r="A253" i="23"/>
  <c r="K248" i="21" l="1"/>
  <c r="F248" i="21"/>
  <c r="D252" i="23"/>
  <c r="E252" i="23" s="1"/>
  <c r="D250" i="21"/>
  <c r="B249" i="21"/>
  <c r="A249" i="21"/>
  <c r="C249" i="21"/>
  <c r="A254" i="23"/>
  <c r="D252" i="24"/>
  <c r="E252" i="24" s="1"/>
  <c r="F252" i="24" s="1"/>
  <c r="E247" i="21" s="1"/>
  <c r="A254" i="24"/>
  <c r="F249" i="21" l="1"/>
  <c r="K249" i="21"/>
  <c r="D253" i="23"/>
  <c r="E253" i="23" s="1"/>
  <c r="A255" i="24"/>
  <c r="D253" i="24"/>
  <c r="E253" i="24" s="1"/>
  <c r="F253" i="24" s="1"/>
  <c r="E248" i="21" s="1"/>
  <c r="A255" i="23"/>
  <c r="D251" i="21"/>
  <c r="B250" i="21"/>
  <c r="A250" i="21"/>
  <c r="C250" i="21"/>
  <c r="K250" i="21" l="1"/>
  <c r="F250" i="21"/>
  <c r="D252" i="21"/>
  <c r="B251" i="21"/>
  <c r="A251" i="21"/>
  <c r="C251" i="21"/>
  <c r="D254" i="23"/>
  <c r="E254" i="23" s="1"/>
  <c r="A256" i="23"/>
  <c r="D254" i="24"/>
  <c r="E254" i="24" s="1"/>
  <c r="F254" i="24" s="1"/>
  <c r="E249" i="21" s="1"/>
  <c r="A256" i="24"/>
  <c r="K251" i="21" l="1"/>
  <c r="F251" i="21"/>
  <c r="D255" i="23"/>
  <c r="E255" i="23" s="1"/>
  <c r="D255" i="24"/>
  <c r="E255" i="24" s="1"/>
  <c r="F255" i="24" s="1"/>
  <c r="E250" i="21" s="1"/>
  <c r="A257" i="24"/>
  <c r="A257" i="23"/>
  <c r="D253" i="21"/>
  <c r="B252" i="21"/>
  <c r="A252" i="21"/>
  <c r="C252" i="21"/>
  <c r="K252" i="21" l="1"/>
  <c r="F252" i="21"/>
  <c r="A258" i="23"/>
  <c r="D254" i="21"/>
  <c r="B253" i="21"/>
  <c r="A253" i="21"/>
  <c r="C253" i="21"/>
  <c r="D256" i="23"/>
  <c r="E256" i="23" s="1"/>
  <c r="D256" i="24"/>
  <c r="E256" i="24" s="1"/>
  <c r="F256" i="24" s="1"/>
  <c r="E251" i="21" s="1"/>
  <c r="A258" i="24"/>
  <c r="F253" i="21" l="1"/>
  <c r="K253" i="21"/>
  <c r="A259" i="24"/>
  <c r="D255" i="21"/>
  <c r="B254" i="21"/>
  <c r="A254" i="21"/>
  <c r="C254" i="21"/>
  <c r="D257" i="24"/>
  <c r="E257" i="24" s="1"/>
  <c r="F257" i="24" s="1"/>
  <c r="E252" i="21" s="1"/>
  <c r="D257" i="23"/>
  <c r="E257" i="23" s="1"/>
  <c r="A259" i="23"/>
  <c r="K254" i="21" l="1"/>
  <c r="F254" i="21"/>
  <c r="D258" i="23"/>
  <c r="E258" i="23" s="1"/>
  <c r="A260" i="23"/>
  <c r="D256" i="21"/>
  <c r="B255" i="21"/>
  <c r="A255" i="21"/>
  <c r="C255" i="21"/>
  <c r="D258" i="24"/>
  <c r="E258" i="24" s="1"/>
  <c r="F258" i="24" s="1"/>
  <c r="E253" i="21" s="1"/>
  <c r="A260" i="24"/>
  <c r="K255" i="21" l="1"/>
  <c r="F255" i="21"/>
  <c r="D259" i="23"/>
  <c r="E259" i="23" s="1"/>
  <c r="D257" i="21"/>
  <c r="B256" i="21"/>
  <c r="A256" i="21"/>
  <c r="C256" i="21"/>
  <c r="D259" i="24"/>
  <c r="E259" i="24" s="1"/>
  <c r="F259" i="24" s="1"/>
  <c r="E254" i="21" s="1"/>
  <c r="A261" i="24"/>
  <c r="A261" i="23"/>
  <c r="K256" i="21" l="1"/>
  <c r="F256" i="21"/>
  <c r="A262" i="23"/>
  <c r="D260" i="24"/>
  <c r="E260" i="24" s="1"/>
  <c r="F260" i="24" s="1"/>
  <c r="E255" i="21" s="1"/>
  <c r="A262" i="24"/>
  <c r="D258" i="21"/>
  <c r="B257" i="21"/>
  <c r="A257" i="21"/>
  <c r="C257" i="21"/>
  <c r="D260" i="23"/>
  <c r="E260" i="23" s="1"/>
  <c r="F257" i="21" l="1"/>
  <c r="K257" i="21"/>
  <c r="D261" i="23"/>
  <c r="E261" i="23" s="1"/>
  <c r="D261" i="24"/>
  <c r="E261" i="24" s="1"/>
  <c r="F261" i="24" s="1"/>
  <c r="E256" i="21" s="1"/>
  <c r="D259" i="21"/>
  <c r="B258" i="21"/>
  <c r="A258" i="21"/>
  <c r="C258" i="21"/>
  <c r="A263" i="24"/>
  <c r="A263" i="23"/>
  <c r="K258" i="21" l="1"/>
  <c r="F258" i="21"/>
  <c r="A264" i="23"/>
  <c r="D262" i="23"/>
  <c r="E262" i="23" s="1"/>
  <c r="D262" i="24"/>
  <c r="E262" i="24" s="1"/>
  <c r="F262" i="24" s="1"/>
  <c r="E257" i="21" s="1"/>
  <c r="A264" i="24"/>
  <c r="D260" i="21"/>
  <c r="B259" i="21"/>
  <c r="A259" i="21"/>
  <c r="C259" i="21"/>
  <c r="K259" i="21" l="1"/>
  <c r="F259" i="21"/>
  <c r="D263" i="23"/>
  <c r="E263" i="23" s="1"/>
  <c r="D261" i="21"/>
  <c r="B260" i="21"/>
  <c r="A260" i="21"/>
  <c r="C260" i="21"/>
  <c r="D263" i="24"/>
  <c r="E263" i="24" s="1"/>
  <c r="F263" i="24" s="1"/>
  <c r="E258" i="21" s="1"/>
  <c r="A265" i="24"/>
  <c r="A265" i="23"/>
  <c r="K260" i="21" l="1"/>
  <c r="F260" i="21"/>
  <c r="D264" i="23"/>
  <c r="E264" i="23" s="1"/>
  <c r="A266" i="23"/>
  <c r="D264" i="24"/>
  <c r="E264" i="24" s="1"/>
  <c r="F264" i="24" s="1"/>
  <c r="E259" i="21" s="1"/>
  <c r="A266" i="24"/>
  <c r="D262" i="21"/>
  <c r="B261" i="21"/>
  <c r="A261" i="21"/>
  <c r="C261" i="21"/>
  <c r="F261" i="21" l="1"/>
  <c r="K261" i="21"/>
  <c r="D265" i="23"/>
  <c r="E265" i="23" s="1"/>
  <c r="D265" i="24"/>
  <c r="E265" i="24" s="1"/>
  <c r="F265" i="24" s="1"/>
  <c r="E260" i="21" s="1"/>
  <c r="A267" i="24"/>
  <c r="D263" i="21"/>
  <c r="B262" i="21"/>
  <c r="A262" i="21"/>
  <c r="C262" i="21"/>
  <c r="A267" i="23"/>
  <c r="K262" i="21" l="1"/>
  <c r="F262" i="21"/>
  <c r="D266" i="23"/>
  <c r="E266" i="23" s="1"/>
  <c r="A268" i="23"/>
  <c r="D264" i="21"/>
  <c r="B263" i="21"/>
  <c r="A263" i="21"/>
  <c r="C263" i="21"/>
  <c r="D266" i="24"/>
  <c r="E266" i="24" s="1"/>
  <c r="F266" i="24" s="1"/>
  <c r="E261" i="21" s="1"/>
  <c r="A268" i="24"/>
  <c r="K263" i="21" l="1"/>
  <c r="F263" i="21"/>
  <c r="D267" i="23"/>
  <c r="E267" i="23" s="1"/>
  <c r="A269" i="23"/>
  <c r="D267" i="24"/>
  <c r="E267" i="24" s="1"/>
  <c r="F267" i="24" s="1"/>
  <c r="E262" i="21" s="1"/>
  <c r="A269" i="24"/>
  <c r="D265" i="21"/>
  <c r="B264" i="21"/>
  <c r="A264" i="21"/>
  <c r="C264" i="21"/>
  <c r="K264" i="21" l="1"/>
  <c r="F264" i="21"/>
  <c r="D266" i="21"/>
  <c r="B265" i="21"/>
  <c r="A265" i="21"/>
  <c r="C265" i="21"/>
  <c r="A270" i="24"/>
  <c r="D268" i="23"/>
  <c r="E268" i="23" s="1"/>
  <c r="D268" i="24"/>
  <c r="E268" i="24" s="1"/>
  <c r="F268" i="24" s="1"/>
  <c r="E263" i="21" s="1"/>
  <c r="A270" i="23"/>
  <c r="F265" i="21" l="1"/>
  <c r="K265" i="21"/>
  <c r="D269" i="23"/>
  <c r="E269" i="23" s="1"/>
  <c r="J264" i="21" s="1"/>
  <c r="A271" i="23"/>
  <c r="J4" i="21"/>
  <c r="J5"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J172" i="21"/>
  <c r="J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J204" i="21"/>
  <c r="J205" i="21"/>
  <c r="J206" i="21"/>
  <c r="J207" i="21"/>
  <c r="J208" i="21"/>
  <c r="J209" i="21"/>
  <c r="J210" i="21"/>
  <c r="J211" i="21"/>
  <c r="J212" i="21"/>
  <c r="J213" i="21"/>
  <c r="J214" i="21"/>
  <c r="J215" i="21"/>
  <c r="J216" i="21"/>
  <c r="J217" i="21"/>
  <c r="J218" i="21"/>
  <c r="J219" i="21"/>
  <c r="J220" i="21"/>
  <c r="J221" i="21"/>
  <c r="J222" i="21"/>
  <c r="J223" i="21"/>
  <c r="J224" i="21"/>
  <c r="J225" i="21"/>
  <c r="J226" i="21"/>
  <c r="J227" i="21"/>
  <c r="J228" i="21"/>
  <c r="J229" i="21"/>
  <c r="J230" i="21"/>
  <c r="J231" i="21"/>
  <c r="J232" i="21"/>
  <c r="J233" i="21"/>
  <c r="J234" i="21"/>
  <c r="J235" i="21"/>
  <c r="J236" i="21"/>
  <c r="J237" i="21"/>
  <c r="J238" i="21"/>
  <c r="J239" i="21"/>
  <c r="J240" i="21"/>
  <c r="J241" i="21"/>
  <c r="J242" i="21"/>
  <c r="J243" i="21"/>
  <c r="J244" i="21"/>
  <c r="J245" i="21"/>
  <c r="J246" i="21"/>
  <c r="J247" i="21"/>
  <c r="J248" i="21"/>
  <c r="J249" i="21"/>
  <c r="J250" i="21"/>
  <c r="J251" i="21"/>
  <c r="J252" i="21"/>
  <c r="J253" i="21"/>
  <c r="J254" i="21"/>
  <c r="J255" i="21"/>
  <c r="J256" i="21"/>
  <c r="J257" i="21"/>
  <c r="J258" i="21"/>
  <c r="J259" i="21"/>
  <c r="J260" i="21"/>
  <c r="J261" i="21"/>
  <c r="J262" i="21"/>
  <c r="J263" i="21"/>
  <c r="D269" i="24"/>
  <c r="E269" i="24" s="1"/>
  <c r="F269" i="24" s="1"/>
  <c r="E264" i="21" s="1"/>
  <c r="A271" i="24"/>
  <c r="D267" i="21"/>
  <c r="B266" i="21"/>
  <c r="A266" i="21"/>
  <c r="C266" i="21"/>
  <c r="K266" i="21" l="1"/>
  <c r="F266" i="21"/>
  <c r="A272" i="23"/>
  <c r="D268" i="21"/>
  <c r="B267" i="21"/>
  <c r="A267" i="21"/>
  <c r="C267" i="21"/>
  <c r="D270" i="24"/>
  <c r="E270" i="24" s="1"/>
  <c r="F270" i="24" s="1"/>
  <c r="E265" i="21" s="1"/>
  <c r="A272" i="24"/>
  <c r="D270" i="23"/>
  <c r="E270" i="23" s="1"/>
  <c r="J265" i="21" l="1"/>
  <c r="K267" i="21"/>
  <c r="F267" i="21"/>
  <c r="D271" i="24"/>
  <c r="E271" i="24" s="1"/>
  <c r="F271" i="24" s="1"/>
  <c r="E266" i="21" s="1"/>
  <c r="A273" i="24"/>
  <c r="D269" i="21"/>
  <c r="B268" i="21"/>
  <c r="A268" i="21"/>
  <c r="C268" i="21"/>
  <c r="D271" i="23"/>
  <c r="E271" i="23" s="1"/>
  <c r="A273" i="23"/>
  <c r="K268" i="21" l="1"/>
  <c r="F268" i="21"/>
  <c r="D272" i="23"/>
  <c r="E272" i="23" s="1"/>
  <c r="A274" i="23"/>
  <c r="D270" i="21"/>
  <c r="B269" i="21"/>
  <c r="A269" i="21"/>
  <c r="C269" i="21"/>
  <c r="A274" i="24"/>
  <c r="D272" i="24"/>
  <c r="E272" i="24" s="1"/>
  <c r="F272" i="24" s="1"/>
  <c r="E267" i="21" s="1"/>
  <c r="F269" i="21" l="1"/>
  <c r="K269" i="21"/>
  <c r="D273" i="24"/>
  <c r="E273" i="24" s="1"/>
  <c r="F273" i="24" s="1"/>
  <c r="E268" i="21" s="1"/>
  <c r="A275" i="24"/>
  <c r="D271" i="21"/>
  <c r="B270" i="21"/>
  <c r="A270" i="21"/>
  <c r="C270" i="21"/>
  <c r="D273" i="23"/>
  <c r="E273" i="23" s="1"/>
  <c r="A275" i="23"/>
  <c r="K270" i="21" l="1"/>
  <c r="F270" i="21"/>
  <c r="D274" i="23"/>
  <c r="E274" i="23" s="1"/>
  <c r="A276" i="24"/>
  <c r="A276" i="23"/>
  <c r="D272" i="21"/>
  <c r="B271" i="21"/>
  <c r="A271" i="21"/>
  <c r="C271" i="21"/>
  <c r="D274" i="24"/>
  <c r="E274" i="24" s="1"/>
  <c r="F274" i="24" s="1"/>
  <c r="E269" i="21" s="1"/>
  <c r="K271" i="21" l="1"/>
  <c r="F271" i="21"/>
  <c r="D275" i="23"/>
  <c r="E275" i="23" s="1"/>
  <c r="A277" i="23"/>
  <c r="D275" i="24"/>
  <c r="E275" i="24" s="1"/>
  <c r="F275" i="24" s="1"/>
  <c r="E270" i="21" s="1"/>
  <c r="A277" i="24"/>
  <c r="D273" i="21"/>
  <c r="B272" i="21"/>
  <c r="A272" i="21"/>
  <c r="C272" i="21"/>
  <c r="K272" i="21" l="1"/>
  <c r="F272" i="21"/>
  <c r="D274" i="21"/>
  <c r="B273" i="21"/>
  <c r="A273" i="21"/>
  <c r="C273" i="21"/>
  <c r="A278" i="24"/>
  <c r="D276" i="23"/>
  <c r="E276" i="23" s="1"/>
  <c r="D276" i="24"/>
  <c r="E276" i="24" s="1"/>
  <c r="F276" i="24" s="1"/>
  <c r="E271" i="21" s="1"/>
  <c r="A278" i="23"/>
  <c r="F273" i="21" l="1"/>
  <c r="K273" i="21"/>
  <c r="D277" i="23"/>
  <c r="E277" i="23" s="1"/>
  <c r="A279" i="23"/>
  <c r="D277" i="24"/>
  <c r="E277" i="24" s="1"/>
  <c r="F277" i="24" s="1"/>
  <c r="E272" i="21" s="1"/>
  <c r="A279" i="24"/>
  <c r="D275" i="21"/>
  <c r="B274" i="21"/>
  <c r="A274" i="21"/>
  <c r="C274" i="21"/>
  <c r="K274" i="21" l="1"/>
  <c r="F274" i="21"/>
  <c r="D278" i="24"/>
  <c r="E278" i="24" s="1"/>
  <c r="F278" i="24" s="1"/>
  <c r="E273" i="21" s="1"/>
  <c r="D278" i="23"/>
  <c r="E278" i="23" s="1"/>
  <c r="D276" i="21"/>
  <c r="B275" i="21"/>
  <c r="A275" i="21"/>
  <c r="C275" i="21"/>
  <c r="A280" i="24"/>
  <c r="A280" i="23"/>
  <c r="K275" i="21" l="1"/>
  <c r="F275" i="21"/>
  <c r="D279" i="23"/>
  <c r="E279" i="23" s="1"/>
  <c r="D279" i="24"/>
  <c r="E279" i="24" s="1"/>
  <c r="F279" i="24" s="1"/>
  <c r="E274" i="21" s="1"/>
  <c r="D277" i="21"/>
  <c r="B276" i="21"/>
  <c r="A276" i="21"/>
  <c r="C276" i="21"/>
  <c r="A281" i="23"/>
  <c r="A281" i="24"/>
  <c r="K276" i="21" l="1"/>
  <c r="F276" i="21"/>
  <c r="A282" i="24"/>
  <c r="D280" i="23"/>
  <c r="E280" i="23" s="1"/>
  <c r="D278" i="21"/>
  <c r="B277" i="21"/>
  <c r="A277" i="21"/>
  <c r="C277" i="21"/>
  <c r="D280" i="24"/>
  <c r="E280" i="24" s="1"/>
  <c r="F280" i="24" s="1"/>
  <c r="E275" i="21" s="1"/>
  <c r="A282" i="23"/>
  <c r="F277" i="21" l="1"/>
  <c r="K277" i="21"/>
  <c r="D281" i="23"/>
  <c r="E281" i="23" s="1"/>
  <c r="A283" i="23"/>
  <c r="D279" i="21"/>
  <c r="B278" i="21"/>
  <c r="A278" i="21"/>
  <c r="C278" i="21"/>
  <c r="D281" i="24"/>
  <c r="E281" i="24" s="1"/>
  <c r="F281" i="24" s="1"/>
  <c r="E276" i="21" s="1"/>
  <c r="A283" i="24"/>
  <c r="K278" i="21" l="1"/>
  <c r="F278" i="21"/>
  <c r="D282" i="24"/>
  <c r="E282" i="24" s="1"/>
  <c r="F282" i="24" s="1"/>
  <c r="E277" i="21" s="1"/>
  <c r="D282" i="23"/>
  <c r="E282" i="23" s="1"/>
  <c r="D280" i="21"/>
  <c r="B279" i="21"/>
  <c r="A279" i="21"/>
  <c r="C279" i="21"/>
  <c r="A284" i="24"/>
  <c r="A284" i="23"/>
  <c r="K279" i="21" l="1"/>
  <c r="F279" i="21"/>
  <c r="D283" i="23"/>
  <c r="E283" i="23" s="1"/>
  <c r="A285" i="23"/>
  <c r="D283" i="24"/>
  <c r="E283" i="24" s="1"/>
  <c r="F283" i="24" s="1"/>
  <c r="E278" i="21" s="1"/>
  <c r="A285" i="24"/>
  <c r="D281" i="21"/>
  <c r="B280" i="21"/>
  <c r="A280" i="21"/>
  <c r="C280" i="21"/>
  <c r="K280" i="21" l="1"/>
  <c r="F280" i="21"/>
  <c r="D282" i="21"/>
  <c r="B281" i="21"/>
  <c r="A281" i="21"/>
  <c r="C281" i="21"/>
  <c r="D284" i="24"/>
  <c r="E284" i="24" s="1"/>
  <c r="F284" i="24" s="1"/>
  <c r="E279" i="21" s="1"/>
  <c r="A286" i="23"/>
  <c r="A286" i="24"/>
  <c r="D284" i="23"/>
  <c r="E284" i="23" s="1"/>
  <c r="F281" i="21" l="1"/>
  <c r="K281" i="21"/>
  <c r="D285" i="24"/>
  <c r="E285" i="24" s="1"/>
  <c r="F285" i="24" s="1"/>
  <c r="E280" i="21" s="1"/>
  <c r="A287" i="24"/>
  <c r="D285" i="23"/>
  <c r="E285" i="23" s="1"/>
  <c r="A287" i="23"/>
  <c r="D283" i="21"/>
  <c r="B282" i="21"/>
  <c r="A282" i="21"/>
  <c r="C282" i="21"/>
  <c r="K282" i="21" l="1"/>
  <c r="F282" i="21"/>
  <c r="A288" i="23"/>
  <c r="A288" i="24"/>
  <c r="D284" i="21"/>
  <c r="B283" i="21"/>
  <c r="A283" i="21"/>
  <c r="C283" i="21"/>
  <c r="D286" i="23"/>
  <c r="E286" i="23" s="1"/>
  <c r="D286" i="24"/>
  <c r="E286" i="24" s="1"/>
  <c r="F286" i="24" s="1"/>
  <c r="E281" i="21" s="1"/>
  <c r="K283" i="21" l="1"/>
  <c r="F283" i="21"/>
  <c r="D287" i="23"/>
  <c r="E287" i="23" s="1"/>
  <c r="D285" i="21"/>
  <c r="B284" i="21"/>
  <c r="A284" i="21"/>
  <c r="C284" i="21"/>
  <c r="D287" i="24"/>
  <c r="E287" i="24" s="1"/>
  <c r="F287" i="24" s="1"/>
  <c r="E282" i="21" s="1"/>
  <c r="A289" i="24"/>
  <c r="A289" i="23"/>
  <c r="K284" i="21" l="1"/>
  <c r="F284" i="21"/>
  <c r="D288" i="23"/>
  <c r="E288" i="23" s="1"/>
  <c r="D288" i="24"/>
  <c r="E288" i="24" s="1"/>
  <c r="F288" i="24" s="1"/>
  <c r="E283" i="21" s="1"/>
  <c r="A290" i="23"/>
  <c r="A290" i="24"/>
  <c r="D286" i="21"/>
  <c r="B285" i="21"/>
  <c r="A285" i="21"/>
  <c r="C285" i="21"/>
  <c r="F285" i="21" l="1"/>
  <c r="K285" i="21"/>
  <c r="D289" i="24"/>
  <c r="E289" i="24" s="1"/>
  <c r="F289" i="24" s="1"/>
  <c r="E284" i="21" s="1"/>
  <c r="A291" i="24"/>
  <c r="D287" i="21"/>
  <c r="B286" i="21"/>
  <c r="A286" i="21"/>
  <c r="C286" i="21"/>
  <c r="D289" i="23"/>
  <c r="E289" i="23" s="1"/>
  <c r="A291" i="23"/>
  <c r="K286" i="21" l="1"/>
  <c r="F286" i="21"/>
  <c r="D290" i="23"/>
  <c r="E290" i="23" s="1"/>
  <c r="D290" i="24"/>
  <c r="E290" i="24" s="1"/>
  <c r="F290" i="24" s="1"/>
  <c r="E285" i="21" s="1"/>
  <c r="A292" i="23"/>
  <c r="D288" i="21"/>
  <c r="B287" i="21"/>
  <c r="A287" i="21"/>
  <c r="C287" i="21"/>
  <c r="A292" i="24"/>
  <c r="K287" i="21" l="1"/>
  <c r="F287" i="21"/>
  <c r="D291" i="24"/>
  <c r="E291" i="24" s="1"/>
  <c r="F291" i="24" s="1"/>
  <c r="E286" i="21" s="1"/>
  <c r="A293" i="24"/>
  <c r="D289" i="21"/>
  <c r="B288" i="21"/>
  <c r="A288" i="21"/>
  <c r="C288" i="21"/>
  <c r="D291" i="23"/>
  <c r="E291" i="23" s="1"/>
  <c r="A293" i="23"/>
  <c r="K288" i="21" l="1"/>
  <c r="F288" i="21"/>
  <c r="D292" i="23"/>
  <c r="E292" i="23" s="1"/>
  <c r="A294" i="23"/>
  <c r="D290" i="21"/>
  <c r="B289" i="21"/>
  <c r="A289" i="21"/>
  <c r="C289" i="21"/>
  <c r="A294" i="24"/>
  <c r="D292" i="24"/>
  <c r="E292" i="24" s="1"/>
  <c r="F292" i="24" s="1"/>
  <c r="E287" i="21" s="1"/>
  <c r="F289" i="21" l="1"/>
  <c r="K289" i="21"/>
  <c r="D293" i="23"/>
  <c r="E293" i="23" s="1"/>
  <c r="A295" i="23"/>
  <c r="D293" i="24"/>
  <c r="E293" i="24" s="1"/>
  <c r="F293" i="24" s="1"/>
  <c r="E288" i="21" s="1"/>
  <c r="A295" i="24"/>
  <c r="D291" i="21"/>
  <c r="B290" i="21"/>
  <c r="A290" i="21"/>
  <c r="C290" i="21"/>
  <c r="K290" i="21" l="1"/>
  <c r="F290" i="21"/>
  <c r="D292" i="21"/>
  <c r="B291" i="21"/>
  <c r="A291" i="21"/>
  <c r="C291" i="21"/>
  <c r="D294" i="24"/>
  <c r="E294" i="24" s="1"/>
  <c r="F294" i="24" s="1"/>
  <c r="E289" i="21" s="1"/>
  <c r="A296" i="24"/>
  <c r="A296" i="23"/>
  <c r="D294" i="23"/>
  <c r="E294" i="23" s="1"/>
  <c r="K291" i="21" l="1"/>
  <c r="F291" i="21"/>
  <c r="D295" i="23"/>
  <c r="E295" i="23" s="1"/>
  <c r="A297" i="23"/>
  <c r="D295" i="24"/>
  <c r="E295" i="24" s="1"/>
  <c r="F295" i="24" s="1"/>
  <c r="E290" i="21" s="1"/>
  <c r="A297" i="24"/>
  <c r="D293" i="21"/>
  <c r="B292" i="21"/>
  <c r="A292" i="21"/>
  <c r="C292" i="21"/>
  <c r="K292" i="21" l="1"/>
  <c r="F292" i="21"/>
  <c r="D296" i="24"/>
  <c r="E296" i="24" s="1"/>
  <c r="F296" i="24" s="1"/>
  <c r="E291" i="21" s="1"/>
  <c r="A298" i="23"/>
  <c r="D294" i="21"/>
  <c r="B293" i="21"/>
  <c r="A293" i="21"/>
  <c r="C293" i="21"/>
  <c r="A298" i="24"/>
  <c r="D296" i="23"/>
  <c r="E296" i="23" s="1"/>
  <c r="F293" i="21" l="1"/>
  <c r="K293" i="21"/>
  <c r="D297" i="24"/>
  <c r="E297" i="24" s="1"/>
  <c r="F297" i="24" s="1"/>
  <c r="E292" i="21" s="1"/>
  <c r="A299" i="24"/>
  <c r="D295" i="21"/>
  <c r="B294" i="21"/>
  <c r="A294" i="21"/>
  <c r="C294" i="21"/>
  <c r="D297" i="23"/>
  <c r="E297" i="23" s="1"/>
  <c r="A299" i="23"/>
  <c r="K294" i="21" l="1"/>
  <c r="F294" i="21"/>
  <c r="A300" i="23"/>
  <c r="D296" i="21"/>
  <c r="B295" i="21"/>
  <c r="A295" i="21"/>
  <c r="C295" i="21"/>
  <c r="A300" i="24"/>
  <c r="D298" i="23"/>
  <c r="E298" i="23" s="1"/>
  <c r="D298" i="24"/>
  <c r="E298" i="24" s="1"/>
  <c r="F298" i="24" s="1"/>
  <c r="E293" i="21" s="1"/>
  <c r="K295" i="21" l="1"/>
  <c r="F295" i="21"/>
  <c r="D299" i="24"/>
  <c r="E299" i="24" s="1"/>
  <c r="F299" i="24" s="1"/>
  <c r="E294" i="21" s="1"/>
  <c r="A301" i="24"/>
  <c r="D297" i="21"/>
  <c r="B296" i="21"/>
  <c r="A296" i="21"/>
  <c r="C296" i="21"/>
  <c r="D299" i="23"/>
  <c r="E299" i="23" s="1"/>
  <c r="A301" i="23"/>
  <c r="K296" i="21" l="1"/>
  <c r="F296" i="21"/>
  <c r="A302" i="23"/>
  <c r="A302" i="24"/>
  <c r="D300" i="23"/>
  <c r="E300" i="23" s="1"/>
  <c r="D298" i="21"/>
  <c r="B297" i="21"/>
  <c r="A297" i="21"/>
  <c r="C297" i="21"/>
  <c r="D300" i="24"/>
  <c r="E300" i="24" s="1"/>
  <c r="F300" i="24" s="1"/>
  <c r="E295" i="21" s="1"/>
  <c r="F297" i="21" l="1"/>
  <c r="K297" i="21"/>
  <c r="D301" i="23"/>
  <c r="E301" i="23" s="1"/>
  <c r="D301" i="24"/>
  <c r="E301" i="24" s="1"/>
  <c r="F301" i="24" s="1"/>
  <c r="E296" i="21" s="1"/>
  <c r="A303" i="24"/>
  <c r="D299" i="21"/>
  <c r="B298" i="21"/>
  <c r="A298" i="21"/>
  <c r="C298" i="21"/>
  <c r="A303" i="23"/>
  <c r="K298" i="21" l="1"/>
  <c r="F298" i="21"/>
  <c r="A304" i="23"/>
  <c r="D302" i="23"/>
  <c r="E302" i="23" s="1"/>
  <c r="D300" i="21"/>
  <c r="B299" i="21"/>
  <c r="A299" i="21"/>
  <c r="C299" i="21"/>
  <c r="A304" i="24"/>
  <c r="D302" i="24"/>
  <c r="E302" i="24" s="1"/>
  <c r="F302" i="24" s="1"/>
  <c r="E297" i="21" s="1"/>
  <c r="K299" i="21" l="1"/>
  <c r="F299" i="21"/>
  <c r="D303" i="23"/>
  <c r="E303" i="23" s="1"/>
  <c r="D303" i="24"/>
  <c r="E303" i="24" s="1"/>
  <c r="F303" i="24" s="1"/>
  <c r="E298" i="21" s="1"/>
  <c r="A305" i="24"/>
  <c r="D301" i="21"/>
  <c r="B300" i="21"/>
  <c r="A300" i="21"/>
  <c r="C300" i="21"/>
  <c r="A305" i="23"/>
  <c r="K300" i="21" l="1"/>
  <c r="F300" i="21"/>
  <c r="D302" i="21"/>
  <c r="B301" i="21"/>
  <c r="A301" i="21"/>
  <c r="C301" i="21"/>
  <c r="D304" i="24"/>
  <c r="E304" i="24" s="1"/>
  <c r="F304" i="24" s="1"/>
  <c r="E299" i="21" s="1"/>
  <c r="A306" i="23"/>
  <c r="A306" i="24"/>
  <c r="D304" i="23"/>
  <c r="E304" i="23" s="1"/>
  <c r="F301" i="21" l="1"/>
  <c r="K301" i="21"/>
  <c r="A307" i="24"/>
  <c r="D305" i="24"/>
  <c r="E305" i="24" s="1"/>
  <c r="F305" i="24" s="1"/>
  <c r="E300" i="21" s="1"/>
  <c r="D305" i="23"/>
  <c r="E305" i="23" s="1"/>
  <c r="A307" i="23"/>
  <c r="D303" i="21"/>
  <c r="B302" i="21"/>
  <c r="A302" i="21"/>
  <c r="C302" i="21"/>
  <c r="K302" i="21" l="1"/>
  <c r="F302" i="21"/>
  <c r="D306" i="23"/>
  <c r="E306" i="23" s="1"/>
  <c r="D304" i="21"/>
  <c r="B303" i="21"/>
  <c r="A303" i="21"/>
  <c r="C303" i="21"/>
  <c r="A308" i="23"/>
  <c r="A308" i="24"/>
  <c r="D306" i="24"/>
  <c r="E306" i="24" s="1"/>
  <c r="F306" i="24" s="1"/>
  <c r="E301" i="21" s="1"/>
  <c r="K303" i="21" l="1"/>
  <c r="F303" i="21"/>
  <c r="D307" i="23"/>
  <c r="E307" i="23" s="1"/>
  <c r="D307" i="24"/>
  <c r="E307" i="24" s="1"/>
  <c r="F307" i="24" s="1"/>
  <c r="E302" i="21" s="1"/>
  <c r="A309" i="24"/>
  <c r="A309" i="23"/>
  <c r="D305" i="21"/>
  <c r="B304" i="21"/>
  <c r="A304" i="21"/>
  <c r="C304" i="21"/>
  <c r="K304" i="21" l="1"/>
  <c r="F304" i="21"/>
  <c r="D306" i="21"/>
  <c r="B305" i="21"/>
  <c r="A305" i="21"/>
  <c r="C305" i="21"/>
  <c r="D308" i="23"/>
  <c r="E308" i="23" s="1"/>
  <c r="A310" i="24"/>
  <c r="A310" i="23"/>
  <c r="D308" i="24"/>
  <c r="E308" i="24" s="1"/>
  <c r="F308" i="24" s="1"/>
  <c r="E303" i="21" s="1"/>
  <c r="F305" i="21" l="1"/>
  <c r="K305" i="21"/>
  <c r="D309" i="23"/>
  <c r="E309" i="23" s="1"/>
  <c r="D309" i="24"/>
  <c r="E309" i="24" s="1"/>
  <c r="F309" i="24" s="1"/>
  <c r="E304" i="21" s="1"/>
  <c r="A311" i="24"/>
  <c r="A311" i="23"/>
  <c r="D307" i="21"/>
  <c r="B306" i="21"/>
  <c r="A306" i="21"/>
  <c r="C306" i="21"/>
  <c r="K306" i="21" l="1"/>
  <c r="F306" i="21"/>
  <c r="A312" i="23"/>
  <c r="D310" i="24"/>
  <c r="E310" i="24" s="1"/>
  <c r="F310" i="24" s="1"/>
  <c r="E305" i="21" s="1"/>
  <c r="D308" i="21"/>
  <c r="B307" i="21"/>
  <c r="A307" i="21"/>
  <c r="C307" i="21"/>
  <c r="D310" i="23"/>
  <c r="E310" i="23" s="1"/>
  <c r="A312" i="24"/>
  <c r="K307" i="21" l="1"/>
  <c r="F307" i="21"/>
  <c r="D311" i="23"/>
  <c r="E311" i="23" s="1"/>
  <c r="D309" i="21"/>
  <c r="B308" i="21"/>
  <c r="A308" i="21"/>
  <c r="C308" i="21"/>
  <c r="D311" i="24"/>
  <c r="E311" i="24" s="1"/>
  <c r="F311" i="24" s="1"/>
  <c r="E306" i="21" s="1"/>
  <c r="A313" i="24"/>
  <c r="A313" i="23"/>
  <c r="K308" i="21" l="1"/>
  <c r="F308" i="21"/>
  <c r="A314" i="23"/>
  <c r="D312" i="24"/>
  <c r="E312" i="24" s="1"/>
  <c r="F312" i="24" s="1"/>
  <c r="E307" i="21" s="1"/>
  <c r="D312" i="23"/>
  <c r="E312" i="23" s="1"/>
  <c r="A314" i="24"/>
  <c r="D310" i="21"/>
  <c r="B309" i="21"/>
  <c r="A309" i="21"/>
  <c r="C309" i="21"/>
  <c r="F309" i="21" l="1"/>
  <c r="K309" i="21"/>
  <c r="D313" i="23"/>
  <c r="E313" i="23" s="1"/>
  <c r="D313" i="24"/>
  <c r="E313" i="24" s="1"/>
  <c r="F313" i="24" s="1"/>
  <c r="E308" i="21" s="1"/>
  <c r="A315" i="24"/>
  <c r="D311" i="21"/>
  <c r="B310" i="21"/>
  <c r="A310" i="21"/>
  <c r="C310" i="21"/>
  <c r="A315" i="23"/>
  <c r="K310" i="21" l="1"/>
  <c r="F310" i="21"/>
  <c r="D314" i="23"/>
  <c r="E314" i="23" s="1"/>
  <c r="A316" i="24"/>
  <c r="A316" i="23"/>
  <c r="D312" i="21"/>
  <c r="B311" i="21"/>
  <c r="A311" i="21"/>
  <c r="C311" i="21"/>
  <c r="D314" i="24"/>
  <c r="E314" i="24" s="1"/>
  <c r="F314" i="24" s="1"/>
  <c r="E309" i="21" s="1"/>
  <c r="K311" i="21" l="1"/>
  <c r="F311" i="21"/>
  <c r="D315" i="23"/>
  <c r="E315" i="23" s="1"/>
  <c r="A317" i="23"/>
  <c r="D315" i="24"/>
  <c r="E315" i="24" s="1"/>
  <c r="F315" i="24" s="1"/>
  <c r="E310" i="21" s="1"/>
  <c r="A317" i="24"/>
  <c r="D313" i="21"/>
  <c r="B312" i="21"/>
  <c r="A312" i="21"/>
  <c r="C312" i="21"/>
  <c r="K312" i="21" l="1"/>
  <c r="F312" i="21"/>
  <c r="D314" i="21"/>
  <c r="B313" i="21"/>
  <c r="A313" i="21"/>
  <c r="C313" i="21"/>
  <c r="A318" i="24"/>
  <c r="D316" i="23"/>
  <c r="E316" i="23" s="1"/>
  <c r="D316" i="24"/>
  <c r="E316" i="24" s="1"/>
  <c r="F316" i="24" s="1"/>
  <c r="E311" i="21" s="1"/>
  <c r="A318" i="23"/>
  <c r="F313" i="21" l="1"/>
  <c r="K313" i="21"/>
  <c r="D317" i="23"/>
  <c r="E317" i="23" s="1"/>
  <c r="A319" i="23"/>
  <c r="D317" i="24"/>
  <c r="E317" i="24" s="1"/>
  <c r="F317" i="24" s="1"/>
  <c r="E312" i="21" s="1"/>
  <c r="A319" i="24"/>
  <c r="D315" i="21"/>
  <c r="B314" i="21"/>
  <c r="A314" i="21"/>
  <c r="C314" i="21"/>
  <c r="K314" i="21" l="1"/>
  <c r="F314" i="21"/>
  <c r="D316" i="21"/>
  <c r="B315" i="21"/>
  <c r="A315" i="21"/>
  <c r="C315" i="21"/>
  <c r="A320" i="24"/>
  <c r="D318" i="23"/>
  <c r="E318" i="23" s="1"/>
  <c r="D318" i="24"/>
  <c r="E318" i="24" s="1"/>
  <c r="F318" i="24" s="1"/>
  <c r="E313" i="21" s="1"/>
  <c r="A320" i="23"/>
  <c r="K315" i="21" l="1"/>
  <c r="F315" i="21"/>
  <c r="D319" i="23"/>
  <c r="E319" i="23" s="1"/>
  <c r="A321" i="23"/>
  <c r="D319" i="24"/>
  <c r="E319" i="24" s="1"/>
  <c r="F319" i="24" s="1"/>
  <c r="E314" i="21" s="1"/>
  <c r="A321" i="24"/>
  <c r="D317" i="21"/>
  <c r="B316" i="21"/>
  <c r="A316" i="21"/>
  <c r="C316" i="21"/>
  <c r="K316" i="21" l="1"/>
  <c r="F316" i="21"/>
  <c r="D320" i="23"/>
  <c r="E320" i="23" s="1"/>
  <c r="D318" i="21"/>
  <c r="B317" i="21"/>
  <c r="A317" i="21"/>
  <c r="C317" i="21"/>
  <c r="D320" i="24"/>
  <c r="E320" i="24" s="1"/>
  <c r="F320" i="24" s="1"/>
  <c r="E315" i="21" s="1"/>
  <c r="A322" i="24"/>
  <c r="A322" i="23"/>
  <c r="F317" i="21" l="1"/>
  <c r="K317" i="21"/>
  <c r="D321" i="23"/>
  <c r="E321" i="23" s="1"/>
  <c r="A323" i="23"/>
  <c r="D321" i="24"/>
  <c r="E321" i="24" s="1"/>
  <c r="F321" i="24" s="1"/>
  <c r="E316" i="21" s="1"/>
  <c r="A323" i="24"/>
  <c r="D319" i="21"/>
  <c r="B318" i="21"/>
  <c r="A318" i="21"/>
  <c r="C318" i="21"/>
  <c r="K318" i="21" l="1"/>
  <c r="F318" i="21"/>
  <c r="A324" i="24"/>
  <c r="D322" i="23"/>
  <c r="E322" i="23" s="1"/>
  <c r="D320" i="21"/>
  <c r="B319" i="21"/>
  <c r="A319" i="21"/>
  <c r="C319" i="21"/>
  <c r="D322" i="24"/>
  <c r="E322" i="24" s="1"/>
  <c r="F322" i="24" s="1"/>
  <c r="E317" i="21" s="1"/>
  <c r="A324" i="23"/>
  <c r="K319" i="21" l="1"/>
  <c r="F319" i="21"/>
  <c r="D323" i="23"/>
  <c r="E323" i="23" s="1"/>
  <c r="A325" i="23"/>
  <c r="D321" i="21"/>
  <c r="B320" i="21"/>
  <c r="A320" i="21"/>
  <c r="C320" i="21"/>
  <c r="D323" i="24"/>
  <c r="E323" i="24" s="1"/>
  <c r="F323" i="24" s="1"/>
  <c r="E318" i="21" s="1"/>
  <c r="A325" i="24"/>
  <c r="K320" i="21" l="1"/>
  <c r="F320" i="21"/>
  <c r="A326" i="24"/>
  <c r="D324" i="23"/>
  <c r="E324" i="23" s="1"/>
  <c r="D324" i="24"/>
  <c r="E324" i="24" s="1"/>
  <c r="F324" i="24" s="1"/>
  <c r="E319" i="21" s="1"/>
  <c r="D322" i="21"/>
  <c r="B321" i="21"/>
  <c r="A321" i="21"/>
  <c r="C321" i="21"/>
  <c r="A326" i="23"/>
  <c r="F321" i="21" l="1"/>
  <c r="K321" i="21"/>
  <c r="D325" i="23"/>
  <c r="E325" i="23" s="1"/>
  <c r="D323" i="21"/>
  <c r="B322" i="21"/>
  <c r="A322" i="21"/>
  <c r="C322" i="21"/>
  <c r="A327" i="23"/>
  <c r="D325" i="24"/>
  <c r="E325" i="24" s="1"/>
  <c r="F325" i="24" s="1"/>
  <c r="E320" i="21" s="1"/>
  <c r="A327" i="24"/>
  <c r="K322" i="21" l="1"/>
  <c r="F322" i="21"/>
  <c r="D326" i="23"/>
  <c r="E326" i="23" s="1"/>
  <c r="D326" i="24"/>
  <c r="E326" i="24" s="1"/>
  <c r="F326" i="24" s="1"/>
  <c r="E321" i="21" s="1"/>
  <c r="A328" i="24"/>
  <c r="A328" i="23"/>
  <c r="D324" i="21"/>
  <c r="B323" i="21"/>
  <c r="A323" i="21"/>
  <c r="C323" i="21"/>
  <c r="K323" i="21" l="1"/>
  <c r="F323" i="21"/>
  <c r="D327" i="23"/>
  <c r="E327" i="23" s="1"/>
  <c r="A329" i="23"/>
  <c r="D325" i="21"/>
  <c r="B324" i="21"/>
  <c r="A324" i="21"/>
  <c r="C324" i="21"/>
  <c r="D327" i="24"/>
  <c r="E327" i="24" s="1"/>
  <c r="F327" i="24" s="1"/>
  <c r="E322" i="21" s="1"/>
  <c r="A329" i="24"/>
  <c r="K324" i="21" l="1"/>
  <c r="F324" i="21"/>
  <c r="D326" i="21"/>
  <c r="B325" i="21"/>
  <c r="A325" i="21"/>
  <c r="C325" i="21"/>
  <c r="A330" i="23"/>
  <c r="D328" i="24"/>
  <c r="E328" i="24" s="1"/>
  <c r="F328" i="24" s="1"/>
  <c r="E323" i="21" s="1"/>
  <c r="A330" i="24"/>
  <c r="D328" i="23"/>
  <c r="E328" i="23" s="1"/>
  <c r="F325" i="21" l="1"/>
  <c r="K325" i="21"/>
  <c r="D329" i="23"/>
  <c r="E329" i="23" s="1"/>
  <c r="A331" i="23"/>
  <c r="D327" i="21"/>
  <c r="B326" i="21"/>
  <c r="A326" i="21"/>
  <c r="C326" i="21"/>
  <c r="D329" i="24"/>
  <c r="E329" i="24" s="1"/>
  <c r="F329" i="24" s="1"/>
  <c r="E324" i="21" s="1"/>
  <c r="A331" i="24"/>
  <c r="K326" i="21" l="1"/>
  <c r="F326" i="21"/>
  <c r="D330" i="24"/>
  <c r="E330" i="24" s="1"/>
  <c r="F330" i="24" s="1"/>
  <c r="E325" i="21" s="1"/>
  <c r="D328" i="21"/>
  <c r="B327" i="21"/>
  <c r="A327" i="21"/>
  <c r="C327" i="21"/>
  <c r="A332" i="23"/>
  <c r="A332" i="24"/>
  <c r="D330" i="23"/>
  <c r="E330" i="23" s="1"/>
  <c r="K327" i="21" l="1"/>
  <c r="F327" i="21"/>
  <c r="D331" i="23"/>
  <c r="E331" i="23" s="1"/>
  <c r="A333" i="23"/>
  <c r="D329" i="21"/>
  <c r="B328" i="21"/>
  <c r="A328" i="21"/>
  <c r="C328" i="21"/>
  <c r="D331" i="24"/>
  <c r="E331" i="24" s="1"/>
  <c r="F331" i="24" s="1"/>
  <c r="E326" i="21" s="1"/>
  <c r="A333" i="24"/>
  <c r="K328" i="21" l="1"/>
  <c r="F328" i="21"/>
  <c r="A334" i="24"/>
  <c r="D330" i="21"/>
  <c r="B329" i="21"/>
  <c r="A329" i="21"/>
  <c r="C329" i="21"/>
  <c r="A334" i="23"/>
  <c r="D332" i="24"/>
  <c r="E332" i="24" s="1"/>
  <c r="F332" i="24" s="1"/>
  <c r="E327" i="21" s="1"/>
  <c r="D332" i="23"/>
  <c r="E332" i="23" s="1"/>
  <c r="F329" i="21" l="1"/>
  <c r="K329" i="21"/>
  <c r="D333" i="23"/>
  <c r="E333" i="23" s="1"/>
  <c r="A335" i="23"/>
  <c r="D331" i="21"/>
  <c r="B330" i="21"/>
  <c r="A330" i="21"/>
  <c r="C330" i="21"/>
  <c r="D333" i="24"/>
  <c r="E333" i="24" s="1"/>
  <c r="F333" i="24" s="1"/>
  <c r="E328" i="21" s="1"/>
  <c r="A335" i="24"/>
  <c r="K330" i="21" l="1"/>
  <c r="F330" i="21"/>
  <c r="A336" i="24"/>
  <c r="D332" i="21"/>
  <c r="B331" i="21"/>
  <c r="A331" i="21"/>
  <c r="C331" i="21"/>
  <c r="A336" i="23"/>
  <c r="J266" i="21"/>
  <c r="J267" i="21"/>
  <c r="J268" i="21"/>
  <c r="J269" i="21"/>
  <c r="J270" i="21"/>
  <c r="J271" i="21"/>
  <c r="J272" i="21"/>
  <c r="J273" i="21"/>
  <c r="J274" i="21"/>
  <c r="J275" i="21"/>
  <c r="J276" i="21"/>
  <c r="J277" i="21"/>
  <c r="J278" i="21"/>
  <c r="J279" i="21"/>
  <c r="J280" i="21"/>
  <c r="J281" i="21"/>
  <c r="J282" i="21"/>
  <c r="J283" i="21"/>
  <c r="J284" i="21"/>
  <c r="J285" i="21"/>
  <c r="J286" i="21"/>
  <c r="J287" i="21"/>
  <c r="J288" i="21"/>
  <c r="J289" i="21"/>
  <c r="J290" i="21"/>
  <c r="J291" i="21"/>
  <c r="J292" i="21"/>
  <c r="J293" i="21"/>
  <c r="J294" i="21"/>
  <c r="J295" i="21"/>
  <c r="J296" i="21"/>
  <c r="J297" i="21"/>
  <c r="J298" i="21"/>
  <c r="J299" i="21"/>
  <c r="J300" i="21"/>
  <c r="J301" i="21"/>
  <c r="J302" i="21"/>
  <c r="J303" i="21"/>
  <c r="J304" i="21"/>
  <c r="J305" i="21"/>
  <c r="J306" i="21"/>
  <c r="J307" i="21"/>
  <c r="J308" i="21"/>
  <c r="J309" i="21"/>
  <c r="J310" i="21"/>
  <c r="J311" i="21"/>
  <c r="J312" i="21"/>
  <c r="J313" i="21"/>
  <c r="J314" i="21"/>
  <c r="J315" i="21"/>
  <c r="J316" i="21"/>
  <c r="J317" i="21"/>
  <c r="J318" i="21"/>
  <c r="J319" i="21"/>
  <c r="J320" i="21"/>
  <c r="J321" i="21"/>
  <c r="J322" i="21"/>
  <c r="J323" i="21"/>
  <c r="J324" i="21"/>
  <c r="J325" i="21"/>
  <c r="J326" i="21"/>
  <c r="J327" i="21"/>
  <c r="J328" i="21"/>
  <c r="D334" i="24"/>
  <c r="E334" i="24" s="1"/>
  <c r="F334" i="24" s="1"/>
  <c r="E329" i="21" s="1"/>
  <c r="D334" i="23"/>
  <c r="E334" i="23" s="1"/>
  <c r="J329" i="21" l="1"/>
  <c r="K331" i="21"/>
  <c r="F331" i="21"/>
  <c r="D335" i="23"/>
  <c r="E335" i="23" s="1"/>
  <c r="J330" i="21" s="1"/>
  <c r="A337" i="23"/>
  <c r="D333" i="21"/>
  <c r="B332" i="21"/>
  <c r="A332" i="21"/>
  <c r="C332" i="21"/>
  <c r="D335" i="24"/>
  <c r="E335" i="24" s="1"/>
  <c r="F335" i="24" s="1"/>
  <c r="E330" i="21" s="1"/>
  <c r="A337" i="24"/>
  <c r="K332" i="21" l="1"/>
  <c r="F332" i="21"/>
  <c r="D334" i="21"/>
  <c r="B333" i="21"/>
  <c r="A333" i="21"/>
  <c r="C333" i="21"/>
  <c r="D336" i="23"/>
  <c r="E336" i="23" s="1"/>
  <c r="A338" i="24"/>
  <c r="D336" i="24"/>
  <c r="E336" i="24" s="1"/>
  <c r="F336" i="24" s="1"/>
  <c r="E331" i="21" s="1"/>
  <c r="A338" i="23"/>
  <c r="F333" i="21" l="1"/>
  <c r="K333" i="21"/>
  <c r="D337" i="23"/>
  <c r="E337" i="23" s="1"/>
  <c r="A339" i="23"/>
  <c r="D335" i="21"/>
  <c r="B334" i="21"/>
  <c r="A334" i="21"/>
  <c r="C334" i="21"/>
  <c r="D337" i="24"/>
  <c r="E337" i="24" s="1"/>
  <c r="F337" i="24" s="1"/>
  <c r="E332" i="21" s="1"/>
  <c r="A339" i="24"/>
  <c r="K334" i="21" l="1"/>
  <c r="F334" i="21"/>
  <c r="A340" i="24"/>
  <c r="A340" i="23"/>
  <c r="D338" i="24"/>
  <c r="E338" i="24" s="1"/>
  <c r="F338" i="24" s="1"/>
  <c r="E333" i="21" s="1"/>
  <c r="D336" i="21"/>
  <c r="B335" i="21"/>
  <c r="A335" i="21"/>
  <c r="C335" i="21"/>
  <c r="D338" i="23"/>
  <c r="E338" i="23" s="1"/>
  <c r="K335" i="21" l="1"/>
  <c r="F335" i="21"/>
  <c r="D337" i="21"/>
  <c r="B336" i="21"/>
  <c r="A336" i="21"/>
  <c r="C336" i="21"/>
  <c r="D339" i="23"/>
  <c r="E339" i="23" s="1"/>
  <c r="A341" i="23"/>
  <c r="D339" i="24"/>
  <c r="E339" i="24" s="1"/>
  <c r="F339" i="24" s="1"/>
  <c r="E334" i="21" s="1"/>
  <c r="A341" i="24"/>
  <c r="K336" i="21" l="1"/>
  <c r="F336" i="21"/>
  <c r="D340" i="24"/>
  <c r="E340" i="24" s="1"/>
  <c r="F340" i="24" s="1"/>
  <c r="E335" i="21" s="1"/>
  <c r="A342" i="24"/>
  <c r="D340" i="23"/>
  <c r="E340" i="23" s="1"/>
  <c r="A342" i="23"/>
  <c r="D338" i="21"/>
  <c r="B337" i="21"/>
  <c r="A337" i="21"/>
  <c r="C337" i="21"/>
  <c r="F337" i="21" l="1"/>
  <c r="K337" i="21"/>
  <c r="D339" i="21"/>
  <c r="B338" i="21"/>
  <c r="A338" i="21"/>
  <c r="C338" i="21"/>
  <c r="D341" i="23"/>
  <c r="E341" i="23" s="1"/>
  <c r="A343" i="23"/>
  <c r="D341" i="24"/>
  <c r="E341" i="24" s="1"/>
  <c r="F341" i="24" s="1"/>
  <c r="E336" i="21" s="1"/>
  <c r="A343" i="24"/>
  <c r="K338" i="21" l="1"/>
  <c r="F338" i="21"/>
  <c r="A344" i="24"/>
  <c r="D342" i="23"/>
  <c r="E342" i="23" s="1"/>
  <c r="D342" i="24"/>
  <c r="E342" i="24" s="1"/>
  <c r="F342" i="24" s="1"/>
  <c r="E337" i="21" s="1"/>
  <c r="A344" i="23"/>
  <c r="D340" i="21"/>
  <c r="B339" i="21"/>
  <c r="A339" i="21"/>
  <c r="C339" i="21"/>
  <c r="K339" i="21" l="1"/>
  <c r="F339" i="21"/>
  <c r="D341" i="21"/>
  <c r="B340" i="21"/>
  <c r="A340" i="21"/>
  <c r="C340" i="21"/>
  <c r="D343" i="23"/>
  <c r="E343" i="23" s="1"/>
  <c r="A345" i="23"/>
  <c r="D343" i="24"/>
  <c r="E343" i="24" s="1"/>
  <c r="F343" i="24" s="1"/>
  <c r="E338" i="21" s="1"/>
  <c r="A345" i="24"/>
  <c r="K340" i="21" l="1"/>
  <c r="F340" i="21"/>
  <c r="D344" i="23"/>
  <c r="E344" i="23" s="1"/>
  <c r="D344" i="24"/>
  <c r="E344" i="24" s="1"/>
  <c r="F344" i="24" s="1"/>
  <c r="E339" i="21" s="1"/>
  <c r="A346" i="24"/>
  <c r="A346" i="23"/>
  <c r="D342" i="21"/>
  <c r="B341" i="21"/>
  <c r="A341" i="21"/>
  <c r="C341" i="21"/>
  <c r="F341" i="21" l="1"/>
  <c r="K341" i="21"/>
  <c r="D343" i="21"/>
  <c r="B342" i="21"/>
  <c r="A342" i="21"/>
  <c r="C342" i="21"/>
  <c r="D345" i="23"/>
  <c r="E345" i="23" s="1"/>
  <c r="A347" i="23"/>
  <c r="D345" i="24"/>
  <c r="E345" i="24" s="1"/>
  <c r="F345" i="24" s="1"/>
  <c r="E340" i="21" s="1"/>
  <c r="A347" i="24"/>
  <c r="K342" i="21" l="1"/>
  <c r="F342" i="21"/>
  <c r="D346" i="24"/>
  <c r="E346" i="24" s="1"/>
  <c r="F346" i="24" s="1"/>
  <c r="E341" i="21" s="1"/>
  <c r="A348" i="24"/>
  <c r="D346" i="23"/>
  <c r="E346" i="23" s="1"/>
  <c r="A348" i="23"/>
  <c r="D344" i="21"/>
  <c r="B343" i="21"/>
  <c r="A343" i="21"/>
  <c r="C343" i="21"/>
  <c r="K343" i="21" l="1"/>
  <c r="F343" i="21"/>
  <c r="D345" i="21"/>
  <c r="B344" i="21"/>
  <c r="A344" i="21"/>
  <c r="C344" i="21"/>
  <c r="D347" i="23"/>
  <c r="E347" i="23" s="1"/>
  <c r="A349" i="23"/>
  <c r="D347" i="24"/>
  <c r="E347" i="24" s="1"/>
  <c r="F347" i="24" s="1"/>
  <c r="E342" i="21" s="1"/>
  <c r="A349" i="24"/>
  <c r="K344" i="21" l="1"/>
  <c r="F344" i="21"/>
  <c r="D348" i="24"/>
  <c r="E348" i="24" s="1"/>
  <c r="F348" i="24" s="1"/>
  <c r="E343" i="21" s="1"/>
  <c r="A350" i="24"/>
  <c r="D348" i="23"/>
  <c r="E348" i="23" s="1"/>
  <c r="A350" i="23"/>
  <c r="D346" i="21"/>
  <c r="B345" i="21"/>
  <c r="A345" i="21"/>
  <c r="C345" i="21"/>
  <c r="F345" i="21" l="1"/>
  <c r="K345" i="21"/>
  <c r="D347" i="21"/>
  <c r="B346" i="21"/>
  <c r="A346" i="21"/>
  <c r="C346" i="21"/>
  <c r="D349" i="23"/>
  <c r="E349" i="23" s="1"/>
  <c r="A351" i="23"/>
  <c r="D349" i="24"/>
  <c r="E349" i="24" s="1"/>
  <c r="F349" i="24" s="1"/>
  <c r="E344" i="21" s="1"/>
  <c r="A351" i="24"/>
  <c r="K346" i="21" l="1"/>
  <c r="F346" i="21"/>
  <c r="A352" i="24"/>
  <c r="D350" i="23"/>
  <c r="E350" i="23" s="1"/>
  <c r="D350" i="24"/>
  <c r="E350" i="24" s="1"/>
  <c r="F350" i="24" s="1"/>
  <c r="E345" i="21" s="1"/>
  <c r="A352" i="23"/>
  <c r="D348" i="21"/>
  <c r="B347" i="21"/>
  <c r="A347" i="21"/>
  <c r="C347" i="21"/>
  <c r="K347" i="21" l="1"/>
  <c r="F347" i="21"/>
  <c r="D349" i="21"/>
  <c r="B348" i="21"/>
  <c r="A348" i="21"/>
  <c r="C348" i="21"/>
  <c r="D351" i="23"/>
  <c r="E351" i="23" s="1"/>
  <c r="A353" i="23"/>
  <c r="D351" i="24"/>
  <c r="E351" i="24" s="1"/>
  <c r="F351" i="24" s="1"/>
  <c r="E346" i="21" s="1"/>
  <c r="A353" i="24"/>
  <c r="K348" i="21" l="1"/>
  <c r="F348" i="21"/>
  <c r="D352" i="24"/>
  <c r="E352" i="24" s="1"/>
  <c r="F352" i="24" s="1"/>
  <c r="E347" i="21" s="1"/>
  <c r="D352" i="23"/>
  <c r="E352" i="23" s="1"/>
  <c r="A354" i="24"/>
  <c r="A354" i="23"/>
  <c r="D350" i="21"/>
  <c r="B349" i="21"/>
  <c r="A349" i="21"/>
  <c r="C349" i="21"/>
  <c r="F349" i="21" l="1"/>
  <c r="K349" i="21"/>
  <c r="D353" i="23"/>
  <c r="E353" i="23" s="1"/>
  <c r="D351" i="21"/>
  <c r="B350" i="21"/>
  <c r="A350" i="21"/>
  <c r="C350" i="21"/>
  <c r="A355" i="23"/>
  <c r="D353" i="24"/>
  <c r="E353" i="24" s="1"/>
  <c r="F353" i="24" s="1"/>
  <c r="E348" i="21" s="1"/>
  <c r="A355" i="24"/>
  <c r="K350" i="21" l="1"/>
  <c r="F350" i="21"/>
  <c r="D354" i="24"/>
  <c r="E354" i="24" s="1"/>
  <c r="F354" i="24" s="1"/>
  <c r="E349" i="21" s="1"/>
  <c r="A356" i="23"/>
  <c r="A356" i="24"/>
  <c r="D354" i="23"/>
  <c r="E354" i="23" s="1"/>
  <c r="D352" i="21"/>
  <c r="B351" i="21"/>
  <c r="A351" i="21"/>
  <c r="C351" i="21"/>
  <c r="K351" i="21" l="1"/>
  <c r="F351" i="21"/>
  <c r="D353" i="21"/>
  <c r="B352" i="21"/>
  <c r="A352" i="21"/>
  <c r="C352" i="21"/>
  <c r="D355" i="24"/>
  <c r="E355" i="24" s="1"/>
  <c r="F355" i="24" s="1"/>
  <c r="E350" i="21" s="1"/>
  <c r="A357" i="24"/>
  <c r="D355" i="23"/>
  <c r="E355" i="23" s="1"/>
  <c r="A357" i="23"/>
  <c r="K352" i="21" l="1"/>
  <c r="F352" i="21"/>
  <c r="A358" i="23"/>
  <c r="A358" i="24"/>
  <c r="D356" i="23"/>
  <c r="E356" i="23" s="1"/>
  <c r="D356" i="24"/>
  <c r="E356" i="24" s="1"/>
  <c r="F356" i="24" s="1"/>
  <c r="E351" i="21" s="1"/>
  <c r="D354" i="21"/>
  <c r="B353" i="21"/>
  <c r="A353" i="21"/>
  <c r="C353" i="21"/>
  <c r="F353" i="21" l="1"/>
  <c r="K353" i="21"/>
  <c r="D357" i="24"/>
  <c r="E357" i="24" s="1"/>
  <c r="F357" i="24" s="1"/>
  <c r="E352" i="21" s="1"/>
  <c r="A359" i="24"/>
  <c r="D355" i="21"/>
  <c r="B354" i="21"/>
  <c r="A354" i="21"/>
  <c r="C354" i="21"/>
  <c r="D357" i="23"/>
  <c r="E357" i="23" s="1"/>
  <c r="A359" i="23"/>
  <c r="K354" i="21" l="1"/>
  <c r="F354" i="21"/>
  <c r="D358" i="23"/>
  <c r="E358" i="23" s="1"/>
  <c r="A360" i="24"/>
  <c r="A360" i="23"/>
  <c r="D356" i="21"/>
  <c r="B355" i="21"/>
  <c r="A355" i="21"/>
  <c r="C355" i="21"/>
  <c r="D358" i="24"/>
  <c r="E358" i="24" s="1"/>
  <c r="F358" i="24" s="1"/>
  <c r="E353" i="21" s="1"/>
  <c r="K355" i="21" l="1"/>
  <c r="F355" i="21"/>
  <c r="D359" i="24"/>
  <c r="E359" i="24" s="1"/>
  <c r="F359" i="24" s="1"/>
  <c r="E354" i="21" s="1"/>
  <c r="A361" i="24"/>
  <c r="D357" i="21"/>
  <c r="B356" i="21"/>
  <c r="A356" i="21"/>
  <c r="C356" i="21"/>
  <c r="D359" i="23"/>
  <c r="E359" i="23" s="1"/>
  <c r="A361" i="23"/>
  <c r="K356" i="21" l="1"/>
  <c r="F356" i="21"/>
  <c r="A362" i="23"/>
  <c r="D358" i="21"/>
  <c r="B357" i="21"/>
  <c r="A357" i="21"/>
  <c r="C357" i="21"/>
  <c r="A362" i="24"/>
  <c r="D360" i="23"/>
  <c r="E360" i="23" s="1"/>
  <c r="D360" i="24"/>
  <c r="E360" i="24" s="1"/>
  <c r="F360" i="24" s="1"/>
  <c r="E355" i="21" s="1"/>
  <c r="F357" i="21" l="1"/>
  <c r="K357" i="21"/>
  <c r="D361" i="24"/>
  <c r="E361" i="24" s="1"/>
  <c r="F361" i="24" s="1"/>
  <c r="E356" i="21" s="1"/>
  <c r="A363" i="24"/>
  <c r="D359" i="21"/>
  <c r="B358" i="21"/>
  <c r="A358" i="21"/>
  <c r="C358" i="21"/>
  <c r="D361" i="23"/>
  <c r="E361" i="23" s="1"/>
  <c r="A363" i="23"/>
  <c r="K358" i="21" l="1"/>
  <c r="F358" i="21"/>
  <c r="D362" i="23"/>
  <c r="E362" i="23" s="1"/>
  <c r="A364" i="24"/>
  <c r="A364" i="23"/>
  <c r="D360" i="21"/>
  <c r="B359" i="21"/>
  <c r="A359" i="21"/>
  <c r="C359" i="21"/>
  <c r="D362" i="24"/>
  <c r="E362" i="24" s="1"/>
  <c r="F362" i="24" s="1"/>
  <c r="E357" i="21" s="1"/>
  <c r="K359" i="21" l="1"/>
  <c r="F359" i="21"/>
  <c r="D363" i="24"/>
  <c r="E363" i="24" s="1"/>
  <c r="F363" i="24" s="1"/>
  <c r="E358" i="21" s="1"/>
  <c r="A365" i="24"/>
  <c r="D361" i="21"/>
  <c r="B360" i="21"/>
  <c r="A360" i="21"/>
  <c r="C360" i="21"/>
  <c r="D363" i="23"/>
  <c r="E363" i="23" s="1"/>
  <c r="A365" i="23"/>
  <c r="K360" i="21" l="1"/>
  <c r="F360" i="21"/>
  <c r="A366" i="23"/>
  <c r="D362" i="21"/>
  <c r="B361" i="21"/>
  <c r="A361" i="21"/>
  <c r="C361" i="21"/>
  <c r="A366" i="24"/>
  <c r="D364" i="23"/>
  <c r="E364" i="23" s="1"/>
  <c r="D364" i="24"/>
  <c r="E364" i="24" s="1"/>
  <c r="F364" i="24" s="1"/>
  <c r="E359" i="21" s="1"/>
  <c r="F361" i="21" l="1"/>
  <c r="K361" i="21"/>
  <c r="D365" i="24"/>
  <c r="E365" i="24" s="1"/>
  <c r="F365" i="24" s="1"/>
  <c r="E360" i="21" s="1"/>
  <c r="A367" i="24"/>
  <c r="D363" i="21"/>
  <c r="B362" i="21"/>
  <c r="A362" i="21"/>
  <c r="C362" i="21"/>
  <c r="D365" i="23"/>
  <c r="E365" i="23" s="1"/>
  <c r="A367" i="23"/>
  <c r="K362" i="21" l="1"/>
  <c r="F362" i="21"/>
  <c r="D366" i="23"/>
  <c r="E366" i="23" s="1"/>
  <c r="A368" i="24"/>
  <c r="A368" i="23"/>
  <c r="D364" i="21"/>
  <c r="B363" i="21"/>
  <c r="A363" i="21"/>
  <c r="C363" i="21"/>
  <c r="D366" i="24"/>
  <c r="E366" i="24" s="1"/>
  <c r="F366" i="24" s="1"/>
  <c r="E361" i="21" s="1"/>
  <c r="K363" i="21" l="1"/>
  <c r="F363" i="21"/>
  <c r="D367" i="24"/>
  <c r="E367" i="24" s="1"/>
  <c r="F367" i="24" s="1"/>
  <c r="E362" i="21" s="1"/>
  <c r="A369" i="24"/>
  <c r="D365" i="21"/>
  <c r="B364" i="21"/>
  <c r="A364" i="21"/>
  <c r="C364" i="21"/>
  <c r="D367" i="23"/>
  <c r="E367" i="23" s="1"/>
  <c r="A369" i="23"/>
  <c r="J331" i="21"/>
  <c r="J332" i="21"/>
  <c r="J333" i="21"/>
  <c r="J334" i="21"/>
  <c r="J335" i="21"/>
  <c r="J336" i="21"/>
  <c r="J337" i="21"/>
  <c r="J338" i="21"/>
  <c r="J339" i="21"/>
  <c r="J340" i="21"/>
  <c r="J341" i="21"/>
  <c r="J342" i="21"/>
  <c r="J343" i="21"/>
  <c r="J344" i="21"/>
  <c r="J345" i="21"/>
  <c r="J346" i="21"/>
  <c r="J347" i="21"/>
  <c r="J348" i="21"/>
  <c r="J349" i="21"/>
  <c r="J350" i="21"/>
  <c r="J351" i="21"/>
  <c r="J352" i="21"/>
  <c r="J353" i="21"/>
  <c r="J354" i="21"/>
  <c r="J355" i="21"/>
  <c r="J356" i="21"/>
  <c r="J357" i="21"/>
  <c r="J358" i="21"/>
  <c r="J359" i="21"/>
  <c r="J360" i="21"/>
  <c r="J361" i="21"/>
  <c r="J362" i="21" l="1"/>
  <c r="K364" i="21"/>
  <c r="F364" i="21"/>
  <c r="A370" i="23"/>
  <c r="D366" i="21"/>
  <c r="B365" i="21"/>
  <c r="A365" i="21"/>
  <c r="C365" i="21"/>
  <c r="A370" i="24"/>
  <c r="D368" i="23"/>
  <c r="E368" i="23" s="1"/>
  <c r="D368" i="24"/>
  <c r="E368" i="24" s="1"/>
  <c r="F368" i="24" s="1"/>
  <c r="E363" i="21" s="1"/>
  <c r="J363" i="21" l="1"/>
  <c r="F365" i="21"/>
  <c r="K365" i="21"/>
  <c r="D369" i="24"/>
  <c r="E369" i="24" s="1"/>
  <c r="F369" i="24" s="1"/>
  <c r="E364" i="21" s="1"/>
  <c r="A371" i="24"/>
  <c r="D367" i="21"/>
  <c r="B366" i="21"/>
  <c r="A366" i="21"/>
  <c r="C366" i="21"/>
  <c r="D369" i="23"/>
  <c r="E369" i="23" s="1"/>
  <c r="A371" i="23"/>
  <c r="K366" i="21" l="1"/>
  <c r="F366" i="21"/>
  <c r="A372" i="23"/>
  <c r="D368" i="21"/>
  <c r="B367" i="21"/>
  <c r="A367" i="21"/>
  <c r="C367" i="21"/>
  <c r="D370" i="24"/>
  <c r="E370" i="24" s="1"/>
  <c r="F370" i="24" s="1"/>
  <c r="E365" i="21" s="1"/>
  <c r="D370" i="23"/>
  <c r="E370" i="23" s="1"/>
  <c r="A372" i="24"/>
  <c r="K367" i="21" l="1"/>
  <c r="F367" i="21"/>
  <c r="D369" i="21"/>
  <c r="B368" i="21"/>
  <c r="A368" i="21"/>
  <c r="C368" i="21"/>
  <c r="D371" i="24"/>
  <c r="E371" i="24" s="1"/>
  <c r="F371" i="24" s="1"/>
  <c r="E366" i="21" s="1"/>
  <c r="A373" i="24"/>
  <c r="D371" i="23"/>
  <c r="E371" i="23" s="1"/>
  <c r="A373" i="23"/>
  <c r="J364" i="21"/>
  <c r="J365" i="21"/>
  <c r="J366" i="21"/>
  <c r="K368" i="21" l="1"/>
  <c r="F368" i="21"/>
  <c r="A374" i="23"/>
  <c r="A374" i="24"/>
  <c r="D372" i="23"/>
  <c r="E372" i="23" s="1"/>
  <c r="D372" i="24"/>
  <c r="E372" i="24" s="1"/>
  <c r="F372" i="24" s="1"/>
  <c r="E367" i="21" s="1"/>
  <c r="B369" i="21"/>
  <c r="A369" i="21"/>
  <c r="C369" i="21"/>
  <c r="G12" i="12"/>
  <c r="G6" i="30"/>
  <c r="G6" i="25"/>
  <c r="H6" i="30"/>
  <c r="H9" i="25"/>
  <c r="H18" i="25"/>
  <c r="H6" i="12"/>
  <c r="H12" i="25"/>
  <c r="G9" i="12"/>
  <c r="H6" i="25"/>
  <c r="G12" i="25"/>
  <c r="G9" i="25"/>
  <c r="G6" i="12"/>
  <c r="H9" i="12"/>
  <c r="H15" i="25"/>
  <c r="G18" i="25"/>
  <c r="H9" i="30"/>
  <c r="H12" i="12"/>
  <c r="G12" i="30"/>
  <c r="H12" i="30"/>
  <c r="G9" i="30"/>
  <c r="G15" i="30"/>
  <c r="G15" i="25"/>
  <c r="H18" i="30"/>
  <c r="H15" i="30"/>
  <c r="G15" i="12"/>
  <c r="H15" i="12"/>
  <c r="G18" i="30"/>
  <c r="G21" i="25"/>
  <c r="H21" i="25"/>
  <c r="G21" i="12"/>
  <c r="H18" i="12"/>
  <c r="G21" i="30"/>
  <c r="G18" i="12"/>
  <c r="H21" i="12"/>
  <c r="H21" i="30"/>
  <c r="J367" i="21" l="1"/>
  <c r="F369" i="21"/>
  <c r="K369" i="21"/>
  <c r="B73" i="28"/>
  <c r="B73" i="29"/>
  <c r="B60" i="3"/>
  <c r="B60" i="1"/>
  <c r="C60" i="28"/>
  <c r="C62" i="28" s="1"/>
  <c r="C60" i="29"/>
  <c r="C62" i="29" s="1"/>
  <c r="B60" i="29"/>
  <c r="B60" i="28"/>
  <c r="C60" i="3"/>
  <c r="C62" i="3" s="1"/>
  <c r="C60" i="1"/>
  <c r="C62" i="1" s="1"/>
  <c r="B73" i="5"/>
  <c r="B73" i="6"/>
  <c r="C47" i="3"/>
  <c r="C49" i="3" s="1"/>
  <c r="C47" i="1"/>
  <c r="C49" i="1" s="1"/>
  <c r="C47" i="29"/>
  <c r="C49" i="29" s="1"/>
  <c r="C47" i="28"/>
  <c r="C49" i="28" s="1"/>
  <c r="B34" i="29"/>
  <c r="B34" i="28"/>
  <c r="B34" i="1"/>
  <c r="B34" i="3"/>
  <c r="C60" i="5"/>
  <c r="C62" i="5" s="1"/>
  <c r="C60" i="6"/>
  <c r="C62" i="6" s="1"/>
  <c r="B21" i="3"/>
  <c r="B21" i="1"/>
  <c r="C21" i="6"/>
  <c r="C23" i="6" s="1"/>
  <c r="C21" i="5"/>
  <c r="C23" i="5" s="1"/>
  <c r="B8" i="5"/>
  <c r="B8" i="6"/>
  <c r="B34" i="6"/>
  <c r="B34" i="5"/>
  <c r="B60" i="6"/>
  <c r="B60" i="5"/>
  <c r="B8" i="28"/>
  <c r="B8" i="29"/>
  <c r="C8" i="29"/>
  <c r="C10" i="29" s="1"/>
  <c r="C8" i="28"/>
  <c r="C10" i="28" s="1"/>
  <c r="B73" i="3"/>
  <c r="B73" i="1"/>
  <c r="C73" i="29"/>
  <c r="C75" i="29" s="1"/>
  <c r="C73" i="28"/>
  <c r="C75" i="28" s="1"/>
  <c r="C73" i="3"/>
  <c r="C75" i="3" s="1"/>
  <c r="C73" i="1"/>
  <c r="C75" i="1" s="1"/>
  <c r="C73" i="6"/>
  <c r="C75" i="6" s="1"/>
  <c r="C73" i="5"/>
  <c r="C75" i="5" s="1"/>
  <c r="B47" i="3"/>
  <c r="B47" i="1"/>
  <c r="B47" i="28"/>
  <c r="B47" i="29"/>
  <c r="C47" i="6"/>
  <c r="C49" i="6" s="1"/>
  <c r="C47" i="5"/>
  <c r="C49" i="5" s="1"/>
  <c r="C21" i="29"/>
  <c r="C23" i="29" s="1"/>
  <c r="C21" i="28"/>
  <c r="C23" i="28" s="1"/>
  <c r="C34" i="28"/>
  <c r="C36" i="28" s="1"/>
  <c r="C34" i="29"/>
  <c r="C36" i="29" s="1"/>
  <c r="B21" i="28"/>
  <c r="B21" i="29"/>
  <c r="B47" i="5"/>
  <c r="B47" i="6"/>
  <c r="C8" i="1"/>
  <c r="C10" i="1" s="1"/>
  <c r="C8" i="3"/>
  <c r="C10" i="3" s="1"/>
  <c r="C34" i="5"/>
  <c r="C36" i="5" s="1"/>
  <c r="C34" i="6"/>
  <c r="C36" i="6" s="1"/>
  <c r="C21" i="1"/>
  <c r="C23" i="1" s="1"/>
  <c r="C21" i="3"/>
  <c r="C23" i="3" s="1"/>
  <c r="B8" i="3"/>
  <c r="B8" i="1"/>
  <c r="B21" i="5"/>
  <c r="B21" i="6"/>
  <c r="C8" i="6"/>
  <c r="C10" i="6" s="1"/>
  <c r="C8" i="5"/>
  <c r="C10" i="5" s="1"/>
  <c r="C34" i="3"/>
  <c r="C36" i="3" s="1"/>
  <c r="C34" i="1"/>
  <c r="C36" i="1" s="1"/>
  <c r="D373" i="24"/>
  <c r="E373" i="24" s="1"/>
  <c r="F373" i="24" s="1"/>
  <c r="E368" i="21" s="1"/>
  <c r="A375" i="24"/>
  <c r="D373" i="23"/>
  <c r="E373" i="23" s="1"/>
  <c r="J368" i="21" s="1"/>
  <c r="A375" i="23"/>
  <c r="D374" i="23" l="1"/>
  <c r="E374" i="23" s="1"/>
  <c r="J369" i="21" s="1"/>
  <c r="B23" i="6"/>
  <c r="D21" i="6"/>
  <c r="B10" i="1"/>
  <c r="D8" i="1"/>
  <c r="B49" i="6"/>
  <c r="D47" i="6"/>
  <c r="B23" i="29"/>
  <c r="D21" i="29"/>
  <c r="B49" i="29"/>
  <c r="D47" i="29"/>
  <c r="B49" i="1"/>
  <c r="D47" i="1"/>
  <c r="B75" i="1"/>
  <c r="D73" i="1"/>
  <c r="B10" i="29"/>
  <c r="D8" i="29"/>
  <c r="B62" i="5"/>
  <c r="D60" i="5"/>
  <c r="B36" i="5"/>
  <c r="D34" i="5"/>
  <c r="B10" i="6"/>
  <c r="D8" i="6"/>
  <c r="B23" i="1"/>
  <c r="D21" i="1"/>
  <c r="B36" i="3"/>
  <c r="D34" i="3"/>
  <c r="B36" i="28"/>
  <c r="D34" i="28"/>
  <c r="B75" i="6"/>
  <c r="D73" i="6"/>
  <c r="B62" i="28"/>
  <c r="D60" i="28"/>
  <c r="B62" i="1"/>
  <c r="D60" i="1"/>
  <c r="B75" i="29"/>
  <c r="D73" i="29"/>
  <c r="D374" i="24"/>
  <c r="E374" i="24" s="1"/>
  <c r="D375" i="23"/>
  <c r="F375" i="24"/>
  <c r="B23" i="5"/>
  <c r="D21" i="5"/>
  <c r="D8" i="3"/>
  <c r="B10" i="3"/>
  <c r="B49" i="5"/>
  <c r="D47" i="5"/>
  <c r="B23" i="28"/>
  <c r="D21" i="28"/>
  <c r="B49" i="28"/>
  <c r="D47" i="28"/>
  <c r="B49" i="3"/>
  <c r="D47" i="3"/>
  <c r="B75" i="3"/>
  <c r="D73" i="3"/>
  <c r="D8" i="28"/>
  <c r="B10" i="28"/>
  <c r="B62" i="6"/>
  <c r="D60" i="6"/>
  <c r="B36" i="6"/>
  <c r="D34" i="6"/>
  <c r="D8" i="5"/>
  <c r="B10" i="5"/>
  <c r="B23" i="3"/>
  <c r="D21" i="3"/>
  <c r="B36" i="1"/>
  <c r="D34" i="1"/>
  <c r="G34" i="1" s="1"/>
  <c r="B36" i="29"/>
  <c r="D34" i="29"/>
  <c r="B75" i="5"/>
  <c r="D73" i="5"/>
  <c r="B62" i="29"/>
  <c r="D60" i="29"/>
  <c r="B62" i="3"/>
  <c r="D60" i="3"/>
  <c r="B75" i="28"/>
  <c r="D73" i="28"/>
  <c r="E376" i="23" l="1"/>
  <c r="D375" i="24"/>
  <c r="D10" i="5"/>
  <c r="G8" i="5"/>
  <c r="D10" i="28"/>
  <c r="G8" i="28"/>
  <c r="D10" i="3"/>
  <c r="G8" i="3"/>
  <c r="D75" i="28"/>
  <c r="G73" i="28"/>
  <c r="D62" i="3"/>
  <c r="G60" i="3"/>
  <c r="D62" i="29"/>
  <c r="G60" i="29"/>
  <c r="D75" i="5"/>
  <c r="G73" i="5"/>
  <c r="D36" i="29"/>
  <c r="G34" i="29"/>
  <c r="D36" i="1"/>
  <c r="D23" i="3"/>
  <c r="G21" i="3"/>
  <c r="D36" i="6"/>
  <c r="G34" i="6"/>
  <c r="D62" i="6"/>
  <c r="G60" i="6"/>
  <c r="G73" i="3"/>
  <c r="D75" i="3"/>
  <c r="G47" i="3"/>
  <c r="D49" i="3"/>
  <c r="D49" i="28"/>
  <c r="G47" i="28"/>
  <c r="D23" i="28"/>
  <c r="G21" i="28"/>
  <c r="D49" i="5"/>
  <c r="G47" i="5"/>
  <c r="D23" i="5"/>
  <c r="G21" i="5"/>
  <c r="F374" i="24"/>
  <c r="E369" i="21" s="1"/>
  <c r="E376" i="24"/>
  <c r="G73" i="29"/>
  <c r="D75" i="29"/>
  <c r="D62" i="1"/>
  <c r="G60" i="1"/>
  <c r="G60" i="28"/>
  <c r="D62" i="28"/>
  <c r="G73" i="6"/>
  <c r="D75" i="6"/>
  <c r="G34" i="28"/>
  <c r="D36" i="28"/>
  <c r="D36" i="3"/>
  <c r="G34" i="3"/>
  <c r="G21" i="1"/>
  <c r="D23" i="1"/>
  <c r="D10" i="6"/>
  <c r="G8" i="6"/>
  <c r="G34" i="5"/>
  <c r="D36" i="5"/>
  <c r="G60" i="5"/>
  <c r="D62" i="5"/>
  <c r="D10" i="29"/>
  <c r="G8" i="29"/>
  <c r="G73" i="1"/>
  <c r="D75" i="1"/>
  <c r="G47" i="1"/>
  <c r="D49" i="1"/>
  <c r="G47" i="29"/>
  <c r="D49" i="29"/>
  <c r="G21" i="29"/>
  <c r="D23" i="29"/>
  <c r="G47" i="6"/>
  <c r="D49" i="6"/>
  <c r="D10" i="1"/>
  <c r="G8" i="1"/>
  <c r="G21" i="6"/>
  <c r="D23" i="6"/>
  <c r="I21" i="6" l="1"/>
  <c r="I23" i="6" s="1"/>
  <c r="G23" i="6"/>
  <c r="I47" i="6"/>
  <c r="I49" i="6" s="1"/>
  <c r="G49" i="6"/>
  <c r="I21" i="29"/>
  <c r="I23" i="29" s="1"/>
  <c r="G23" i="29"/>
  <c r="I47" i="29"/>
  <c r="I49" i="29" s="1"/>
  <c r="G49" i="29"/>
  <c r="I47" i="1"/>
  <c r="I49" i="1" s="1"/>
  <c r="G49" i="1"/>
  <c r="I73" i="1"/>
  <c r="I75" i="1" s="1"/>
  <c r="G75" i="1"/>
  <c r="I60" i="5"/>
  <c r="I62" i="5" s="1"/>
  <c r="G62" i="5"/>
  <c r="I34" i="5"/>
  <c r="I36" i="5" s="1"/>
  <c r="G36" i="5"/>
  <c r="I21" i="1"/>
  <c r="I23" i="1" s="1"/>
  <c r="G23" i="1"/>
  <c r="I34" i="28"/>
  <c r="I36" i="28" s="1"/>
  <c r="G36" i="28"/>
  <c r="I73" i="6"/>
  <c r="I75" i="6" s="1"/>
  <c r="G75" i="6"/>
  <c r="I60" i="28"/>
  <c r="I62" i="28" s="1"/>
  <c r="G62" i="28"/>
  <c r="I73" i="29"/>
  <c r="I75" i="29" s="1"/>
  <c r="G75" i="29"/>
  <c r="I47" i="3"/>
  <c r="I49" i="3" s="1"/>
  <c r="G49" i="3"/>
  <c r="I73" i="3"/>
  <c r="I75" i="3" s="1"/>
  <c r="G75" i="3"/>
  <c r="G10" i="3"/>
  <c r="I8" i="3"/>
  <c r="I10" i="3" s="1"/>
  <c r="G10" i="28"/>
  <c r="I8" i="28"/>
  <c r="I10" i="28" s="1"/>
  <c r="G10" i="5"/>
  <c r="I8" i="5"/>
  <c r="I10" i="5" s="1"/>
  <c r="G10" i="1"/>
  <c r="I8" i="1"/>
  <c r="I10" i="1" s="1"/>
  <c r="G10" i="29"/>
  <c r="I8" i="29"/>
  <c r="I10" i="29" s="1"/>
  <c r="G10" i="6"/>
  <c r="I8" i="6"/>
  <c r="I10" i="6" s="1"/>
  <c r="G36" i="3"/>
  <c r="I34" i="3"/>
  <c r="I36" i="3" s="1"/>
  <c r="G62" i="1"/>
  <c r="I60" i="1"/>
  <c r="I62" i="1" s="1"/>
  <c r="G23" i="5"/>
  <c r="I21" i="5"/>
  <c r="I23" i="5" s="1"/>
  <c r="G49" i="5"/>
  <c r="I47" i="5"/>
  <c r="I49" i="5" s="1"/>
  <c r="G23" i="28"/>
  <c r="I21" i="28"/>
  <c r="I23" i="28" s="1"/>
  <c r="G49" i="28"/>
  <c r="I47" i="28"/>
  <c r="I49" i="28" s="1"/>
  <c r="G62" i="6"/>
  <c r="I60" i="6"/>
  <c r="I62" i="6" s="1"/>
  <c r="G36" i="6"/>
  <c r="I34" i="6"/>
  <c r="I36" i="6" s="1"/>
  <c r="G23" i="3"/>
  <c r="I21" i="3"/>
  <c r="I23" i="3" s="1"/>
  <c r="G36" i="1"/>
  <c r="I34" i="1"/>
  <c r="I36" i="1" s="1"/>
  <c r="G36" i="29"/>
  <c r="I34" i="29"/>
  <c r="I36" i="29" s="1"/>
  <c r="G75" i="5"/>
  <c r="I73" i="5"/>
  <c r="I75" i="5" s="1"/>
  <c r="G62" i="29"/>
  <c r="I60" i="29"/>
  <c r="I62" i="29" s="1"/>
  <c r="G62" i="3"/>
  <c r="I60" i="3"/>
  <c r="I62" i="3" s="1"/>
  <c r="G75" i="28"/>
  <c r="I73" i="28"/>
  <c r="I75" i="28" s="1"/>
  <c r="F376" i="24"/>
  <c r="I65" i="1" l="1"/>
  <c r="I69" i="1" s="1"/>
  <c r="C12" i="4"/>
  <c r="I39" i="3"/>
  <c r="I43" i="3" s="1"/>
  <c r="G10" i="4"/>
  <c r="I13" i="6"/>
  <c r="I17" i="6" s="1"/>
  <c r="M8" i="4"/>
  <c r="H8" i="4"/>
  <c r="I13" i="29"/>
  <c r="I17" i="29" s="1"/>
  <c r="C8" i="4"/>
  <c r="I13" i="1"/>
  <c r="I17" i="1" s="1"/>
  <c r="I13" i="5"/>
  <c r="I17" i="5" s="1"/>
  <c r="K8" i="4"/>
  <c r="I13" i="28"/>
  <c r="I17" i="28" s="1"/>
  <c r="D8" i="4"/>
  <c r="I13" i="3"/>
  <c r="I17" i="3" s="1"/>
  <c r="G8" i="4"/>
  <c r="I78" i="28"/>
  <c r="I82" i="28" s="1"/>
  <c r="D13" i="4"/>
  <c r="I65" i="3"/>
  <c r="I69" i="3" s="1"/>
  <c r="G12" i="4"/>
  <c r="I65" i="29"/>
  <c r="I69" i="29" s="1"/>
  <c r="H12" i="4"/>
  <c r="I78" i="5"/>
  <c r="I82" i="5" s="1"/>
  <c r="K13" i="4"/>
  <c r="I39" i="29"/>
  <c r="I43" i="29" s="1"/>
  <c r="H10" i="4"/>
  <c r="I39" i="1"/>
  <c r="I43" i="1" s="1"/>
  <c r="C10" i="4"/>
  <c r="I26" i="3"/>
  <c r="I30" i="3" s="1"/>
  <c r="G9" i="4"/>
  <c r="I39" i="6"/>
  <c r="I43" i="6" s="1"/>
  <c r="M10" i="4"/>
  <c r="I65" i="6"/>
  <c r="I69" i="6" s="1"/>
  <c r="M12" i="4"/>
  <c r="I52" i="28"/>
  <c r="I56" i="28" s="1"/>
  <c r="D11" i="4"/>
  <c r="I26" i="28"/>
  <c r="I30" i="28" s="1"/>
  <c r="D9" i="4"/>
  <c r="I52" i="5"/>
  <c r="I56" i="5" s="1"/>
  <c r="K11" i="4"/>
  <c r="I26" i="5"/>
  <c r="I30" i="5" s="1"/>
  <c r="K9" i="4"/>
  <c r="I78" i="3"/>
  <c r="I82" i="3" s="1"/>
  <c r="G13" i="4"/>
  <c r="I52" i="3"/>
  <c r="I56" i="3" s="1"/>
  <c r="G11" i="4"/>
  <c r="I78" i="29"/>
  <c r="I82" i="29" s="1"/>
  <c r="H13" i="4"/>
  <c r="I65" i="28"/>
  <c r="I69" i="28" s="1"/>
  <c r="D12" i="4"/>
  <c r="I78" i="6"/>
  <c r="I82" i="6" s="1"/>
  <c r="M13" i="4"/>
  <c r="I39" i="28"/>
  <c r="I43" i="28" s="1"/>
  <c r="D10" i="4"/>
  <c r="I26" i="1"/>
  <c r="I30" i="1" s="1"/>
  <c r="C9" i="4"/>
  <c r="I39" i="5"/>
  <c r="I43" i="5" s="1"/>
  <c r="K10" i="4"/>
  <c r="I65" i="5"/>
  <c r="I69" i="5" s="1"/>
  <c r="K12" i="4"/>
  <c r="I78" i="1"/>
  <c r="I82" i="1" s="1"/>
  <c r="C13" i="4"/>
  <c r="I52" i="1"/>
  <c r="I56" i="1" s="1"/>
  <c r="C11" i="4"/>
  <c r="E11" i="4" s="1"/>
  <c r="I52" i="29"/>
  <c r="I56" i="29" s="1"/>
  <c r="H11" i="4"/>
  <c r="I26" i="29"/>
  <c r="I30" i="29" s="1"/>
  <c r="H9" i="4"/>
  <c r="I52" i="6"/>
  <c r="I56" i="6" s="1"/>
  <c r="M11" i="4"/>
  <c r="I26" i="6"/>
  <c r="I30" i="6" s="1"/>
  <c r="M9" i="4"/>
  <c r="E13" i="4" l="1"/>
  <c r="E9" i="4"/>
  <c r="I11" i="4"/>
  <c r="I13" i="4"/>
  <c r="I9" i="4"/>
  <c r="E10" i="4"/>
  <c r="I12" i="4"/>
  <c r="I8" i="4"/>
  <c r="G15" i="4"/>
  <c r="D15" i="4"/>
  <c r="K15" i="4"/>
  <c r="K19" i="4" s="1"/>
  <c r="M15" i="4"/>
  <c r="M19" i="4" s="1"/>
  <c r="I10" i="4"/>
  <c r="E12" i="4"/>
  <c r="E8" i="4"/>
  <c r="C15" i="4"/>
  <c r="H15" i="4"/>
  <c r="E15" i="4" l="1"/>
  <c r="M24" i="4"/>
  <c r="I15" i="4"/>
  <c r="I19" i="4" s="1"/>
  <c r="K24" i="4"/>
  <c r="E19" i="4" l="1"/>
  <c r="E24" i="4" s="1"/>
  <c r="I24" i="4"/>
  <c r="X27" i="35" l="1"/>
  <c r="Y27" i="35" s="1"/>
  <c r="X32" i="35" l="1"/>
  <c r="Z27" i="35"/>
  <c r="Y32" i="35"/>
  <c r="Z32" i="35" l="1"/>
  <c r="AA27" i="35"/>
  <c r="AB27" i="35" l="1"/>
  <c r="AA32" i="35"/>
  <c r="AB32" i="35" l="1"/>
  <c r="AC27" i="35"/>
  <c r="AC32" i="35" l="1"/>
  <c r="AD27" i="35"/>
  <c r="AD32" i="35" l="1"/>
  <c r="AE27" i="35"/>
  <c r="AF27" i="35" l="1"/>
  <c r="AE32" i="35"/>
  <c r="AF32" i="35" l="1"/>
  <c r="AG27" i="35"/>
  <c r="AH27" i="35" l="1"/>
  <c r="AG32" i="35"/>
  <c r="AH32" i="35" l="1"/>
  <c r="AI27" i="35"/>
  <c r="AI32" i="35" s="1"/>
  <c r="F13" i="35"/>
  <c r="L16" i="35"/>
  <c r="M16" i="35"/>
  <c r="N16" i="35"/>
  <c r="O16" i="35"/>
  <c r="Q16" i="35"/>
  <c r="R16" i="35"/>
  <c r="S16" i="35"/>
  <c r="T16" i="35"/>
  <c r="F18" i="35"/>
  <c r="L19" i="35"/>
  <c r="M19" i="35"/>
  <c r="N19" i="35"/>
  <c r="O19" i="35"/>
  <c r="Q19" i="35"/>
  <c r="R19" i="35"/>
  <c r="S19" i="35"/>
  <c r="T19" i="35"/>
  <c r="L20" i="35"/>
  <c r="M20" i="35"/>
  <c r="N20" i="35"/>
  <c r="O20" i="35"/>
  <c r="Q20" i="35"/>
  <c r="R20" i="35"/>
  <c r="S20" i="35"/>
  <c r="T20" i="35"/>
  <c r="F23" i="35"/>
  <c r="AJ27" i="35"/>
  <c r="AK27" i="35"/>
  <c r="AL27" i="35"/>
  <c r="AM27" i="35"/>
  <c r="AN27" i="35"/>
  <c r="AO27" i="35"/>
  <c r="F28" i="35"/>
  <c r="AJ30" i="35"/>
  <c r="AK30" i="35"/>
  <c r="AL30" i="35"/>
  <c r="AM30" i="35"/>
  <c r="AN30" i="35"/>
  <c r="AO30" i="35"/>
  <c r="AJ32" i="35"/>
  <c r="AK32" i="35"/>
  <c r="AL32" i="35"/>
  <c r="AM32" i="35"/>
  <c r="AN32" i="35"/>
  <c r="AO32" i="35"/>
  <c r="F33" i="35"/>
  <c r="AJ34" i="35"/>
  <c r="F38" i="35"/>
  <c r="F43" i="35"/>
  <c r="F48" i="35"/>
  <c r="F53" i="35"/>
  <c r="F58" i="35"/>
  <c r="F63" i="35"/>
  <c r="F68" i="35"/>
  <c r="F77" i="35"/>
  <c r="F82" i="35"/>
  <c r="F86" i="35"/>
  <c r="F92" i="35"/>
  <c r="F97" i="35"/>
  <c r="F101" i="35"/>
  <c r="F107" i="35"/>
  <c r="F112" i="35"/>
  <c r="F116" i="35"/>
  <c r="F122" i="35"/>
  <c r="F127" i="35"/>
  <c r="F131" i="35"/>
  <c r="E20" i="4"/>
  <c r="I20" i="4"/>
  <c r="K20" i="4"/>
  <c r="M20" i="4"/>
  <c r="E21" i="4"/>
  <c r="I21" i="4"/>
  <c r="K21" i="4"/>
  <c r="M21" i="4"/>
  <c r="E26" i="4"/>
  <c r="I26" i="4"/>
  <c r="K26" i="4"/>
  <c r="M26" i="4"/>
  <c r="E28" i="4"/>
  <c r="I28" i="4"/>
  <c r="K28" i="4"/>
  <c r="M28" i="4"/>
  <c r="E32" i="4"/>
  <c r="I32" i="4"/>
  <c r="K32" i="4"/>
  <c r="M32" i="4"/>
  <c r="E34" i="4"/>
  <c r="I34" i="4"/>
  <c r="K34" i="4"/>
  <c r="M34" i="4"/>
  <c r="E36" i="4"/>
  <c r="I36" i="4"/>
  <c r="K36" i="4"/>
  <c r="M36" i="4"/>
  <c r="E68" i="58"/>
  <c r="I68" i="58"/>
  <c r="K68" i="58"/>
  <c r="M68" i="58"/>
  <c r="E69" i="58"/>
  <c r="I69" i="58"/>
  <c r="K69" i="58"/>
  <c r="M69" i="58"/>
  <c r="O69" i="58"/>
  <c r="O70" i="58"/>
  <c r="E73" i="58"/>
  <c r="I73" i="58"/>
  <c r="K73" i="58"/>
  <c r="M73" i="58"/>
  <c r="O73" i="58"/>
  <c r="O74" i="58"/>
  <c r="F8" i="70"/>
  <c r="G8" i="70"/>
  <c r="H8" i="70"/>
  <c r="I8" i="70"/>
  <c r="J8" i="70"/>
  <c r="E9" i="70"/>
  <c r="K9" i="70"/>
  <c r="E10" i="70"/>
  <c r="F10" i="70"/>
  <c r="G10" i="70"/>
  <c r="H10" i="70"/>
  <c r="I10" i="70"/>
  <c r="J10" i="70"/>
  <c r="E12" i="70"/>
  <c r="F12" i="70"/>
  <c r="G12" i="70"/>
  <c r="H12" i="70"/>
  <c r="I12" i="70"/>
  <c r="J12" i="70"/>
  <c r="E15" i="70"/>
  <c r="F15" i="70"/>
  <c r="G15" i="70"/>
  <c r="H15" i="70"/>
  <c r="I15" i="70"/>
  <c r="J15" i="70"/>
  <c r="K15" i="70"/>
  <c r="E16" i="70"/>
  <c r="F16" i="70"/>
  <c r="G16" i="70"/>
  <c r="H16" i="70"/>
  <c r="I16" i="70"/>
  <c r="J16" i="70"/>
  <c r="K16" i="70"/>
  <c r="F21" i="70"/>
  <c r="G21" i="70"/>
  <c r="H21" i="70"/>
  <c r="I21" i="70"/>
  <c r="J21" i="70"/>
  <c r="E22" i="70"/>
  <c r="K22" i="70"/>
  <c r="E23" i="70"/>
  <c r="F23" i="70"/>
  <c r="G23" i="70"/>
  <c r="H23" i="70"/>
  <c r="I23" i="70"/>
  <c r="J23" i="70"/>
  <c r="E25" i="70"/>
  <c r="F25" i="70"/>
  <c r="G25" i="70"/>
  <c r="H25" i="70"/>
  <c r="I25" i="70"/>
  <c r="J25" i="70"/>
  <c r="E28" i="70"/>
  <c r="F28" i="70"/>
  <c r="G28" i="70"/>
  <c r="H28" i="70"/>
  <c r="I28" i="70"/>
  <c r="J28" i="70"/>
  <c r="K28" i="70"/>
  <c r="E29" i="70"/>
  <c r="F29" i="70"/>
  <c r="G29" i="70"/>
  <c r="H29" i="70"/>
  <c r="I29" i="70"/>
  <c r="J29" i="70"/>
  <c r="K29" i="70"/>
  <c r="F34" i="70"/>
  <c r="G34" i="70"/>
  <c r="H34" i="70"/>
  <c r="I34" i="70"/>
  <c r="J34" i="70"/>
  <c r="E35" i="70"/>
  <c r="K35" i="70"/>
  <c r="E36" i="70"/>
  <c r="F36" i="70"/>
  <c r="G36" i="70"/>
  <c r="H36" i="70"/>
  <c r="I36" i="70"/>
  <c r="J36" i="70"/>
  <c r="E38" i="70"/>
  <c r="F38" i="70"/>
  <c r="G38" i="70"/>
  <c r="H38" i="70"/>
  <c r="I38" i="70"/>
  <c r="J38" i="70"/>
  <c r="E41" i="70"/>
  <c r="F41" i="70"/>
  <c r="G41" i="70"/>
  <c r="H41" i="70"/>
  <c r="I41" i="70"/>
  <c r="J41" i="70"/>
  <c r="K41" i="70"/>
  <c r="E42" i="70"/>
  <c r="F42" i="70"/>
  <c r="G42" i="70"/>
  <c r="H42" i="70"/>
  <c r="I42" i="70"/>
  <c r="J42" i="70"/>
  <c r="K42" i="70"/>
  <c r="F47" i="70"/>
  <c r="G47" i="70"/>
  <c r="H47" i="70"/>
  <c r="I47" i="70"/>
  <c r="J47" i="70"/>
  <c r="E48" i="70"/>
  <c r="K48" i="70"/>
  <c r="E49" i="70"/>
  <c r="F49" i="70"/>
  <c r="G49" i="70"/>
  <c r="H49" i="70"/>
  <c r="I49" i="70"/>
  <c r="J49" i="70"/>
  <c r="E51" i="70"/>
  <c r="F51" i="70"/>
  <c r="G51" i="70"/>
  <c r="H51" i="70"/>
  <c r="I51" i="70"/>
  <c r="J51" i="70"/>
  <c r="E54" i="70"/>
  <c r="F54" i="70"/>
  <c r="G54" i="70"/>
  <c r="H54" i="70"/>
  <c r="I54" i="70"/>
  <c r="J54" i="70"/>
  <c r="K54" i="70"/>
  <c r="E55" i="70"/>
  <c r="F55" i="70"/>
  <c r="G55" i="70"/>
  <c r="H55" i="70"/>
  <c r="I55" i="70"/>
  <c r="J55" i="70"/>
  <c r="K55"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tc={7C567C97-2EA1-4869-9157-0C5F60045888}</author>
  </authors>
  <commentList>
    <comment ref="C17" authorId="0" shapeId="0" xr:uid="{7C567C97-2EA1-4869-9157-0C5F60045888}">
      <text>
        <t>[Threaded comment]
Your version of Excel allows you to read this threaded comment; however, any edits to it will get removed if the file is opened in a newer version of Excel. Learn more: https://go.microsoft.com/fwlink/?linkid=870924
Comment:
    The billing determinants on this line are taken from the Assumption tab and there is a comment regarding the variances in the billing determinants that needs to be resolved for consistency.</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58519582-0179-4E79-A36A-62ED77F112E7}">
      <text>
        <r>
          <rPr>
            <b/>
            <sz val="9"/>
            <color indexed="81"/>
            <rFont val="Tahoma"/>
            <family val="2"/>
          </rPr>
          <t>John Cogan:</t>
        </r>
        <r>
          <rPr>
            <sz val="9"/>
            <color indexed="81"/>
            <rFont val="Tahoma"/>
            <family val="2"/>
          </rPr>
          <t xml:space="preserve">
From April Allocation</t>
        </r>
      </text>
    </comment>
    <comment ref="M21" authorId="0" shapeId="0" xr:uid="{E154D2CE-EB9F-4E7F-A556-0B2F56398BB0}">
      <text>
        <r>
          <rPr>
            <b/>
            <sz val="9"/>
            <color indexed="81"/>
            <rFont val="Tahoma"/>
            <family val="2"/>
          </rPr>
          <t>John Cogan:</t>
        </r>
        <r>
          <rPr>
            <sz val="9"/>
            <color indexed="81"/>
            <rFont val="Tahoma"/>
            <family val="2"/>
          </rPr>
          <t xml:space="preserve">
From Oct Allocation</t>
        </r>
      </text>
    </comment>
    <comment ref="O21" authorId="0" shapeId="0" xr:uid="{79CDEF2B-E09B-4810-AEBB-EF722A203664}">
      <text>
        <r>
          <rPr>
            <b/>
            <sz val="9"/>
            <color indexed="81"/>
            <rFont val="Tahoma"/>
            <family val="2"/>
          </rPr>
          <t>John Cogan:</t>
        </r>
        <r>
          <rPr>
            <sz val="9"/>
            <color indexed="81"/>
            <rFont val="Tahoma"/>
            <family val="2"/>
          </rPr>
          <t xml:space="preserve">
From Dec Allocation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00000000-0006-0000-0D00-000001000000}">
      <text>
        <r>
          <rPr>
            <b/>
            <sz val="9"/>
            <color indexed="81"/>
            <rFont val="Tahoma"/>
            <family val="2"/>
          </rPr>
          <t>John Cogan:</t>
        </r>
        <r>
          <rPr>
            <sz val="9"/>
            <color indexed="81"/>
            <rFont val="Tahoma"/>
            <family val="2"/>
          </rPr>
          <t xml:space="preserve">
From April Allocation</t>
        </r>
      </text>
    </comment>
    <comment ref="M21" authorId="0" shapeId="0" xr:uid="{00000000-0006-0000-0D00-000002000000}">
      <text>
        <r>
          <rPr>
            <b/>
            <sz val="9"/>
            <color indexed="81"/>
            <rFont val="Tahoma"/>
            <family val="2"/>
          </rPr>
          <t>John Cogan:</t>
        </r>
        <r>
          <rPr>
            <sz val="9"/>
            <color indexed="81"/>
            <rFont val="Tahoma"/>
            <family val="2"/>
          </rPr>
          <t xml:space="preserve">
From Oct Allocation</t>
        </r>
      </text>
    </comment>
    <comment ref="O21" authorId="0" shapeId="0" xr:uid="{00000000-0006-0000-0D00-000003000000}">
      <text>
        <r>
          <rPr>
            <b/>
            <sz val="9"/>
            <color indexed="81"/>
            <rFont val="Tahoma"/>
            <family val="2"/>
          </rPr>
          <t>John Cogan:</t>
        </r>
        <r>
          <rPr>
            <sz val="9"/>
            <color indexed="81"/>
            <rFont val="Tahoma"/>
            <family val="2"/>
          </rPr>
          <t xml:space="preserve">
From Dec Allocation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9CB282A8-E2FE-48EB-9E54-422D9F917538}">
      <text>
        <r>
          <rPr>
            <b/>
            <sz val="9"/>
            <color indexed="81"/>
            <rFont val="Tahoma"/>
            <family val="2"/>
          </rPr>
          <t>John Cogan:</t>
        </r>
        <r>
          <rPr>
            <sz val="9"/>
            <color indexed="81"/>
            <rFont val="Tahoma"/>
            <family val="2"/>
          </rPr>
          <t xml:space="preserve">
From April Allocation</t>
        </r>
      </text>
    </comment>
    <comment ref="M21" authorId="0" shapeId="0" xr:uid="{2D845230-4C60-4226-BBD7-65EBA2915E6B}">
      <text>
        <r>
          <rPr>
            <b/>
            <sz val="9"/>
            <color indexed="81"/>
            <rFont val="Tahoma"/>
            <family val="2"/>
          </rPr>
          <t>John Cogan:</t>
        </r>
        <r>
          <rPr>
            <sz val="9"/>
            <color indexed="81"/>
            <rFont val="Tahoma"/>
            <family val="2"/>
          </rPr>
          <t xml:space="preserve">
From Oct Allocation</t>
        </r>
      </text>
    </comment>
    <comment ref="O21" authorId="0" shapeId="0" xr:uid="{0438AA01-0566-4987-96CB-8697D727445B}">
      <text>
        <r>
          <rPr>
            <b/>
            <sz val="9"/>
            <color indexed="81"/>
            <rFont val="Tahoma"/>
            <family val="2"/>
          </rPr>
          <t>John Cogan:</t>
        </r>
        <r>
          <rPr>
            <sz val="9"/>
            <color indexed="81"/>
            <rFont val="Tahoma"/>
            <family val="2"/>
          </rPr>
          <t xml:space="preserve">
From Dec Allocation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E40037CD-931E-4ADA-AA67-2BD925226EC0}">
      <text>
        <r>
          <rPr>
            <b/>
            <sz val="9"/>
            <color indexed="81"/>
            <rFont val="Tahoma"/>
            <family val="2"/>
          </rPr>
          <t>John Cogan:</t>
        </r>
        <r>
          <rPr>
            <sz val="9"/>
            <color indexed="81"/>
            <rFont val="Tahoma"/>
            <family val="2"/>
          </rPr>
          <t xml:space="preserve">
From April Allocation</t>
        </r>
      </text>
    </comment>
    <comment ref="M21" authorId="0" shapeId="0" xr:uid="{3F36695B-1377-45DD-9626-17FC2D17D589}">
      <text>
        <r>
          <rPr>
            <b/>
            <sz val="9"/>
            <color indexed="81"/>
            <rFont val="Tahoma"/>
            <family val="2"/>
          </rPr>
          <t>John Cogan:</t>
        </r>
        <r>
          <rPr>
            <sz val="9"/>
            <color indexed="81"/>
            <rFont val="Tahoma"/>
            <family val="2"/>
          </rPr>
          <t xml:space="preserve">
From Oct Allocation</t>
        </r>
      </text>
    </comment>
    <comment ref="O21" authorId="0" shapeId="0" xr:uid="{D8F6D47C-8E0B-44DF-9FF9-6EAC1DBD194D}">
      <text>
        <r>
          <rPr>
            <b/>
            <sz val="9"/>
            <color indexed="81"/>
            <rFont val="Tahoma"/>
            <family val="2"/>
          </rPr>
          <t>John Cogan:</t>
        </r>
        <r>
          <rPr>
            <sz val="9"/>
            <color indexed="81"/>
            <rFont val="Tahoma"/>
            <family val="2"/>
          </rPr>
          <t xml:space="preserve">
From Dec Allocation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91AE2D76-6B3C-4B9B-AB68-0E8367393EBB}">
      <text>
        <r>
          <rPr>
            <b/>
            <sz val="9"/>
            <color indexed="81"/>
            <rFont val="Tahoma"/>
            <family val="2"/>
          </rPr>
          <t>John Cogan:</t>
        </r>
        <r>
          <rPr>
            <sz val="9"/>
            <color indexed="81"/>
            <rFont val="Tahoma"/>
            <family val="2"/>
          </rPr>
          <t xml:space="preserve">
From April Allocation</t>
        </r>
      </text>
    </comment>
    <comment ref="M21" authorId="0" shapeId="0" xr:uid="{1B4B2D6C-373F-49DA-BBD2-2D82AC86A284}">
      <text>
        <r>
          <rPr>
            <b/>
            <sz val="9"/>
            <color indexed="81"/>
            <rFont val="Tahoma"/>
            <family val="2"/>
          </rPr>
          <t>John Cogan:</t>
        </r>
        <r>
          <rPr>
            <sz val="9"/>
            <color indexed="81"/>
            <rFont val="Tahoma"/>
            <family val="2"/>
          </rPr>
          <t xml:space="preserve">
From Oct Allocation</t>
        </r>
      </text>
    </comment>
    <comment ref="O21" authorId="0" shapeId="0" xr:uid="{8AE1C065-8E55-4FB7-812F-E4DF3DFD321D}">
      <text>
        <r>
          <rPr>
            <b/>
            <sz val="9"/>
            <color indexed="81"/>
            <rFont val="Tahoma"/>
            <family val="2"/>
          </rPr>
          <t>John Cogan:</t>
        </r>
        <r>
          <rPr>
            <sz val="9"/>
            <color indexed="81"/>
            <rFont val="Tahoma"/>
            <family val="2"/>
          </rPr>
          <t xml:space="preserve">
From Dec Allocation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James Young</author>
  </authors>
  <commentList>
    <comment ref="E21" authorId="0" shapeId="0" xr:uid="{19775194-E908-4BCD-A6D3-460C6684BA82}">
      <text>
        <r>
          <rPr>
            <b/>
            <sz val="9"/>
            <color indexed="81"/>
            <rFont val="Tahoma"/>
            <charset val="1"/>
          </rPr>
          <t>James Young:</t>
        </r>
        <r>
          <rPr>
            <sz val="9"/>
            <color indexed="81"/>
            <rFont val="Tahoma"/>
            <charset val="1"/>
          </rPr>
          <t xml:space="preserve">
Forced date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James Young</author>
  </authors>
  <commentList>
    <comment ref="E21" authorId="0" shapeId="0" xr:uid="{CEB4315F-2683-49E2-B961-D9AAB7608F68}">
      <text>
        <r>
          <rPr>
            <b/>
            <sz val="9"/>
            <color indexed="81"/>
            <rFont val="Tahoma"/>
            <charset val="1"/>
          </rPr>
          <t>James Young:</t>
        </r>
        <r>
          <rPr>
            <sz val="9"/>
            <color indexed="81"/>
            <rFont val="Tahoma"/>
            <charset val="1"/>
          </rPr>
          <t xml:space="preserve">
Forced Date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E4" authorId="0" shapeId="0" xr:uid="{00000000-0006-0000-1500-000001000000}">
      <text>
        <r>
          <rPr>
            <b/>
            <sz val="9"/>
            <color indexed="81"/>
            <rFont val="Tahoma"/>
            <family val="2"/>
          </rPr>
          <t>John Cogan:</t>
        </r>
        <r>
          <rPr>
            <sz val="9"/>
            <color indexed="81"/>
            <rFont val="Tahoma"/>
            <family val="2"/>
          </rPr>
          <t xml:space="preserve">
Data is indexed from "Actual_Kirk_HDD" based on date.</t>
        </r>
      </text>
    </comment>
    <comment ref="J4" authorId="0" shapeId="0" xr:uid="{00000000-0006-0000-1500-000002000000}">
      <text>
        <r>
          <rPr>
            <b/>
            <sz val="9"/>
            <color indexed="81"/>
            <rFont val="Tahoma"/>
            <family val="2"/>
          </rPr>
          <t>John Cogan:</t>
        </r>
        <r>
          <rPr>
            <sz val="9"/>
            <color indexed="81"/>
            <rFont val="Tahoma"/>
            <family val="2"/>
          </rPr>
          <t xml:space="preserve">
Data is indexed from "Actual_CGI_HDD" based on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300-000001000000}">
      <text>
        <r>
          <rPr>
            <b/>
            <sz val="9"/>
            <color indexed="81"/>
            <rFont val="Tahoma"/>
            <family val="2"/>
          </rPr>
          <t>John Cogan:</t>
        </r>
        <r>
          <rPr>
            <sz val="9"/>
            <color indexed="81"/>
            <rFont val="Tahoma"/>
            <family val="2"/>
          </rPr>
          <t xml:space="preserve">
Data taken from "Input_NEMO" for the corresponding month cycle Normal HDD.</t>
        </r>
      </text>
    </comment>
    <comment ref="C8" authorId="0" shapeId="0" xr:uid="{00000000-0006-0000-0300-000002000000}">
      <text>
        <r>
          <rPr>
            <b/>
            <sz val="9"/>
            <color indexed="81"/>
            <rFont val="Tahoma"/>
            <family val="2"/>
          </rPr>
          <t>John Cogan:</t>
        </r>
        <r>
          <rPr>
            <sz val="9"/>
            <color indexed="81"/>
            <rFont val="Tahoma"/>
            <family val="2"/>
          </rPr>
          <t xml:space="preserve">
Data taken from "Input_NEMO" for the corresponding month cycle Actual HDD.</t>
        </r>
      </text>
    </comment>
    <comment ref="F8" authorId="0" shapeId="0" xr:uid="{00000000-0006-0000-0300-000003000000}">
      <text>
        <r>
          <rPr>
            <b/>
            <sz val="9"/>
            <color indexed="81"/>
            <rFont val="Tahoma"/>
            <family val="2"/>
          </rPr>
          <t>John Cogan:</t>
        </r>
        <r>
          <rPr>
            <sz val="9"/>
            <color indexed="81"/>
            <rFont val="Tahoma"/>
            <family val="2"/>
          </rPr>
          <t xml:space="preserve">
Taken from "Assumptions"</t>
        </r>
      </text>
    </comment>
    <comment ref="H8" authorId="0" shapeId="0" xr:uid="{00000000-0006-0000-0300-000004000000}">
      <text>
        <r>
          <rPr>
            <b/>
            <sz val="9"/>
            <color indexed="81"/>
            <rFont val="Tahoma"/>
            <family val="2"/>
          </rPr>
          <t>John Cogan:</t>
        </r>
        <r>
          <rPr>
            <sz val="9"/>
            <color indexed="81"/>
            <rFont val="Tahoma"/>
            <family val="2"/>
          </rPr>
          <t xml:space="preserve">
Taken from "Assumptions"</t>
        </r>
      </text>
    </comment>
    <comment ref="I15" authorId="0" shapeId="0" xr:uid="{00000000-0006-0000-0300-000005000000}">
      <text>
        <r>
          <rPr>
            <b/>
            <sz val="9"/>
            <color indexed="81"/>
            <rFont val="Tahoma"/>
            <family val="2"/>
          </rPr>
          <t>John Cogan:</t>
        </r>
        <r>
          <rPr>
            <sz val="9"/>
            <color indexed="81"/>
            <rFont val="Tahoma"/>
            <family val="2"/>
          </rPr>
          <t xml:space="preserve">
Taken from "Assumptions" corresponding month.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400-000001000000}">
      <text>
        <r>
          <rPr>
            <b/>
            <sz val="9"/>
            <color indexed="81"/>
            <rFont val="Tahoma"/>
            <family val="2"/>
          </rPr>
          <t>John Cogan:</t>
        </r>
        <r>
          <rPr>
            <sz val="9"/>
            <color indexed="81"/>
            <rFont val="Tahoma"/>
            <family val="2"/>
          </rPr>
          <t xml:space="preserve">
Data taken from "Input_NEMO" for the corresponding month cycle Normal HDD.</t>
        </r>
      </text>
    </comment>
    <comment ref="C8" authorId="0" shapeId="0" xr:uid="{00000000-0006-0000-0400-000002000000}">
      <text>
        <r>
          <rPr>
            <b/>
            <sz val="9"/>
            <color indexed="81"/>
            <rFont val="Tahoma"/>
            <family val="2"/>
          </rPr>
          <t>John Cogan:</t>
        </r>
        <r>
          <rPr>
            <sz val="9"/>
            <color indexed="81"/>
            <rFont val="Tahoma"/>
            <family val="2"/>
          </rPr>
          <t xml:space="preserve">
Data taken from "Input_NEMO" for the corresponding month cycle Actual HDD.</t>
        </r>
      </text>
    </comment>
    <comment ref="F8" authorId="0" shapeId="0" xr:uid="{00000000-0006-0000-0400-000003000000}">
      <text>
        <r>
          <rPr>
            <b/>
            <sz val="9"/>
            <color indexed="81"/>
            <rFont val="Tahoma"/>
            <family val="2"/>
          </rPr>
          <t>John Cogan:</t>
        </r>
        <r>
          <rPr>
            <sz val="9"/>
            <color indexed="81"/>
            <rFont val="Tahoma"/>
            <family val="2"/>
          </rPr>
          <t xml:space="preserve">
Taken from "Assumptions"</t>
        </r>
      </text>
    </comment>
    <comment ref="H8" authorId="0" shapeId="0" xr:uid="{00000000-0006-0000-0400-000004000000}">
      <text>
        <r>
          <rPr>
            <b/>
            <sz val="9"/>
            <color indexed="81"/>
            <rFont val="Tahoma"/>
            <family val="2"/>
          </rPr>
          <t>John Cogan:</t>
        </r>
        <r>
          <rPr>
            <sz val="9"/>
            <color indexed="81"/>
            <rFont val="Tahoma"/>
            <family val="2"/>
          </rPr>
          <t xml:space="preserve">
Taken from "Assumptions"</t>
        </r>
      </text>
    </comment>
    <comment ref="I15" authorId="0" shapeId="0" xr:uid="{00000000-0006-0000-0400-000005000000}">
      <text>
        <r>
          <rPr>
            <b/>
            <sz val="9"/>
            <color indexed="81"/>
            <rFont val="Tahoma"/>
            <family val="2"/>
          </rPr>
          <t>John Cogan:</t>
        </r>
        <r>
          <rPr>
            <sz val="9"/>
            <color indexed="81"/>
            <rFont val="Tahoma"/>
            <family val="2"/>
          </rPr>
          <t xml:space="preserve">
Taken from "Assumptions"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500-000001000000}">
      <text>
        <r>
          <rPr>
            <b/>
            <sz val="9"/>
            <color indexed="81"/>
            <rFont val="Tahoma"/>
            <family val="2"/>
          </rPr>
          <t>John Cogan:</t>
        </r>
        <r>
          <rPr>
            <sz val="9"/>
            <color indexed="81"/>
            <rFont val="Tahoma"/>
            <family val="2"/>
          </rPr>
          <t xml:space="preserve">
Data taken from "Input_WEMO" for the corresponding month cycle Normal HDD.</t>
        </r>
      </text>
    </comment>
    <comment ref="C8" authorId="0" shapeId="0" xr:uid="{00000000-0006-0000-0500-000002000000}">
      <text>
        <r>
          <rPr>
            <b/>
            <sz val="9"/>
            <color indexed="81"/>
            <rFont val="Tahoma"/>
            <family val="2"/>
          </rPr>
          <t>John Cogan:</t>
        </r>
        <r>
          <rPr>
            <sz val="9"/>
            <color indexed="81"/>
            <rFont val="Tahoma"/>
            <family val="2"/>
          </rPr>
          <t xml:space="preserve">
Data taken from "Input_WEMO" for the corresponding month cycle Actual HDD.</t>
        </r>
      </text>
    </comment>
    <comment ref="F8" authorId="0" shapeId="0" xr:uid="{00000000-0006-0000-0500-000003000000}">
      <text>
        <r>
          <rPr>
            <b/>
            <sz val="9"/>
            <color indexed="81"/>
            <rFont val="Tahoma"/>
            <family val="2"/>
          </rPr>
          <t>John Cogan:</t>
        </r>
        <r>
          <rPr>
            <sz val="9"/>
            <color indexed="81"/>
            <rFont val="Tahoma"/>
            <family val="2"/>
          </rPr>
          <t xml:space="preserve">
Taken from "Assumptions"</t>
        </r>
      </text>
    </comment>
    <comment ref="H8" authorId="0" shapeId="0" xr:uid="{00000000-0006-0000-0500-000004000000}">
      <text>
        <r>
          <rPr>
            <b/>
            <sz val="9"/>
            <color indexed="81"/>
            <rFont val="Tahoma"/>
            <family val="2"/>
          </rPr>
          <t>John Cogan:</t>
        </r>
        <r>
          <rPr>
            <sz val="9"/>
            <color indexed="81"/>
            <rFont val="Tahoma"/>
            <family val="2"/>
          </rPr>
          <t xml:space="preserve">
Taken from "Assumptions"</t>
        </r>
      </text>
    </comment>
    <comment ref="I15" authorId="0" shapeId="0" xr:uid="{00000000-0006-0000-0500-000005000000}">
      <text>
        <r>
          <rPr>
            <b/>
            <sz val="9"/>
            <color indexed="81"/>
            <rFont val="Tahoma"/>
            <family val="2"/>
          </rPr>
          <t>John Cogan:</t>
        </r>
        <r>
          <rPr>
            <sz val="9"/>
            <color indexed="81"/>
            <rFont val="Tahoma"/>
            <family val="2"/>
          </rPr>
          <t xml:space="preserve">
Taken from "Tariff Factors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600-000001000000}">
      <text>
        <r>
          <rPr>
            <b/>
            <sz val="9"/>
            <color indexed="81"/>
            <rFont val="Tahoma"/>
            <family val="2"/>
          </rPr>
          <t>John Cogan:</t>
        </r>
        <r>
          <rPr>
            <sz val="9"/>
            <color indexed="81"/>
            <rFont val="Tahoma"/>
            <family val="2"/>
          </rPr>
          <t xml:space="preserve">
Data taken from "Input_WEMO" for the corresponding month cycle Normal HDD.</t>
        </r>
      </text>
    </comment>
    <comment ref="C8" authorId="0" shapeId="0" xr:uid="{00000000-0006-0000-0600-000002000000}">
      <text>
        <r>
          <rPr>
            <b/>
            <sz val="9"/>
            <color indexed="81"/>
            <rFont val="Tahoma"/>
            <family val="2"/>
          </rPr>
          <t>John Cogan:</t>
        </r>
        <r>
          <rPr>
            <sz val="9"/>
            <color indexed="81"/>
            <rFont val="Tahoma"/>
            <family val="2"/>
          </rPr>
          <t xml:space="preserve">
Data taken from "Input_WEMO" for the corresponding month cycle Actual HDD.</t>
        </r>
      </text>
    </comment>
    <comment ref="F8" authorId="0" shapeId="0" xr:uid="{00000000-0006-0000-0600-000003000000}">
      <text>
        <r>
          <rPr>
            <b/>
            <sz val="9"/>
            <color indexed="81"/>
            <rFont val="Tahoma"/>
            <family val="2"/>
          </rPr>
          <t>John Cogan:</t>
        </r>
        <r>
          <rPr>
            <sz val="9"/>
            <color indexed="81"/>
            <rFont val="Tahoma"/>
            <family val="2"/>
          </rPr>
          <t xml:space="preserve">
Taken from "Assumptions"</t>
        </r>
      </text>
    </comment>
    <comment ref="H8" authorId="0" shapeId="0" xr:uid="{00000000-0006-0000-0600-000004000000}">
      <text>
        <r>
          <rPr>
            <b/>
            <sz val="9"/>
            <color indexed="81"/>
            <rFont val="Tahoma"/>
            <family val="2"/>
          </rPr>
          <t>John Cogan:</t>
        </r>
        <r>
          <rPr>
            <sz val="9"/>
            <color indexed="81"/>
            <rFont val="Tahoma"/>
            <family val="2"/>
          </rPr>
          <t xml:space="preserve">
Taken from "Assumptions"</t>
        </r>
      </text>
    </comment>
    <comment ref="I15" authorId="0" shapeId="0" xr:uid="{00000000-0006-0000-0600-000005000000}">
      <text>
        <r>
          <rPr>
            <b/>
            <sz val="9"/>
            <color indexed="81"/>
            <rFont val="Tahoma"/>
            <family val="2"/>
          </rPr>
          <t>John Cogan:</t>
        </r>
        <r>
          <rPr>
            <sz val="9"/>
            <color indexed="81"/>
            <rFont val="Tahoma"/>
            <family val="2"/>
          </rPr>
          <t xml:space="preserve">
Taken from "Assumptions"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700-000001000000}">
      <text>
        <r>
          <rPr>
            <b/>
            <sz val="9"/>
            <color indexed="81"/>
            <rFont val="Tahoma"/>
            <family val="2"/>
          </rPr>
          <t>John Cogan:</t>
        </r>
        <r>
          <rPr>
            <sz val="9"/>
            <color indexed="81"/>
            <rFont val="Tahoma"/>
            <family val="2"/>
          </rPr>
          <t xml:space="preserve">
Data taken from "Input_SEMO" for the corresponding month cycle Normal HDD.</t>
        </r>
      </text>
    </comment>
    <comment ref="C8" authorId="0" shapeId="0" xr:uid="{00000000-0006-0000-0700-000002000000}">
      <text>
        <r>
          <rPr>
            <b/>
            <sz val="9"/>
            <color indexed="81"/>
            <rFont val="Tahoma"/>
            <family val="2"/>
          </rPr>
          <t>John Cogan:</t>
        </r>
        <r>
          <rPr>
            <sz val="9"/>
            <color indexed="81"/>
            <rFont val="Tahoma"/>
            <family val="2"/>
          </rPr>
          <t xml:space="preserve">
Data taken from "Input_SEMO" for the corresponding month cycle Actual HDD.</t>
        </r>
      </text>
    </comment>
    <comment ref="F8" authorId="0" shapeId="0" xr:uid="{00000000-0006-0000-0700-000003000000}">
      <text>
        <r>
          <rPr>
            <b/>
            <sz val="9"/>
            <color indexed="81"/>
            <rFont val="Tahoma"/>
            <family val="2"/>
          </rPr>
          <t>John Cogan:</t>
        </r>
        <r>
          <rPr>
            <sz val="9"/>
            <color indexed="81"/>
            <rFont val="Tahoma"/>
            <family val="2"/>
          </rPr>
          <t xml:space="preserve">
Taken from "Assumptions"</t>
        </r>
      </text>
    </comment>
    <comment ref="H8" authorId="0" shapeId="0" xr:uid="{00000000-0006-0000-0700-000004000000}">
      <text>
        <r>
          <rPr>
            <b/>
            <sz val="9"/>
            <color indexed="81"/>
            <rFont val="Tahoma"/>
            <family val="2"/>
          </rPr>
          <t>John Cogan:</t>
        </r>
        <r>
          <rPr>
            <sz val="9"/>
            <color indexed="81"/>
            <rFont val="Tahoma"/>
            <family val="2"/>
          </rPr>
          <t xml:space="preserve">
Taken from "Assumptions"</t>
        </r>
      </text>
    </comment>
    <comment ref="I15" authorId="0" shapeId="0" xr:uid="{00000000-0006-0000-0700-000005000000}">
      <text>
        <r>
          <rPr>
            <b/>
            <sz val="9"/>
            <color indexed="81"/>
            <rFont val="Tahoma"/>
            <family val="2"/>
          </rPr>
          <t>John Cogan:</t>
        </r>
        <r>
          <rPr>
            <sz val="9"/>
            <color indexed="81"/>
            <rFont val="Tahoma"/>
            <family val="2"/>
          </rPr>
          <t xml:space="preserve">
Taken from "Assumptions"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800-000001000000}">
      <text>
        <r>
          <rPr>
            <b/>
            <sz val="9"/>
            <color indexed="81"/>
            <rFont val="Tahoma"/>
            <family val="2"/>
          </rPr>
          <t>John Cogan:</t>
        </r>
        <r>
          <rPr>
            <sz val="9"/>
            <color indexed="81"/>
            <rFont val="Tahoma"/>
            <family val="2"/>
          </rPr>
          <t xml:space="preserve">
Data taken from "Input_SEMO" for the corresponding month cycle Normal HDD.</t>
        </r>
      </text>
    </comment>
    <comment ref="C8" authorId="0" shapeId="0" xr:uid="{00000000-0006-0000-0800-000002000000}">
      <text>
        <r>
          <rPr>
            <b/>
            <sz val="9"/>
            <color indexed="81"/>
            <rFont val="Tahoma"/>
            <family val="2"/>
          </rPr>
          <t>John Cogan:</t>
        </r>
        <r>
          <rPr>
            <sz val="9"/>
            <color indexed="81"/>
            <rFont val="Tahoma"/>
            <family val="2"/>
          </rPr>
          <t xml:space="preserve">
Data taken from "Input_SEMO" for the corresponding month cycle Actual HDD.</t>
        </r>
      </text>
    </comment>
    <comment ref="F8" authorId="0" shapeId="0" xr:uid="{00000000-0006-0000-0800-000003000000}">
      <text>
        <r>
          <rPr>
            <b/>
            <sz val="9"/>
            <color indexed="81"/>
            <rFont val="Tahoma"/>
            <family val="2"/>
          </rPr>
          <t>John Cogan:</t>
        </r>
        <r>
          <rPr>
            <sz val="9"/>
            <color indexed="81"/>
            <rFont val="Tahoma"/>
            <family val="2"/>
          </rPr>
          <t xml:space="preserve">
Taken from "Assumptions"</t>
        </r>
      </text>
    </comment>
    <comment ref="H8" authorId="0" shapeId="0" xr:uid="{00000000-0006-0000-0800-000004000000}">
      <text>
        <r>
          <rPr>
            <b/>
            <sz val="9"/>
            <color indexed="81"/>
            <rFont val="Tahoma"/>
            <family val="2"/>
          </rPr>
          <t>John Cogan:</t>
        </r>
        <r>
          <rPr>
            <sz val="9"/>
            <color indexed="81"/>
            <rFont val="Tahoma"/>
            <family val="2"/>
          </rPr>
          <t xml:space="preserve">
Taken from "Assumptions"</t>
        </r>
      </text>
    </comment>
    <comment ref="I15" authorId="0" shapeId="0" xr:uid="{00000000-0006-0000-0800-000005000000}">
      <text>
        <r>
          <rPr>
            <b/>
            <sz val="9"/>
            <color indexed="81"/>
            <rFont val="Tahoma"/>
            <family val="2"/>
          </rPr>
          <t>John Cogan:</t>
        </r>
        <r>
          <rPr>
            <sz val="9"/>
            <color indexed="81"/>
            <rFont val="Tahoma"/>
            <family val="2"/>
          </rPr>
          <t xml:space="preserve">
Taken from "Assumptions"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tc={F0BDF17F-0286-4030-BF9E-2C7340AA4AF5}</author>
  </authors>
  <commentList>
    <comment ref="I20" authorId="0" shapeId="0" xr:uid="{F0BDF17F-0286-4030-BF9E-2C7340AA4AF5}">
      <text>
        <t>[Threaded comment]
Your version of Excel allows you to read this threaded comment; however, any edits to it will get removed if the file is opened in a newer version of Excel. Learn more: https://go.microsoft.com/fwlink/?linkid=870924
Comment:
    Need to check into the last rate case workpapers.  The Input Feeder Tabs are suppose to be Staff's volume derivation from last rate case.  There is a difference between the Feeders and the determinants stated on this line.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C9" authorId="0" shapeId="0" xr:uid="{00000000-0006-0000-0A00-000001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D9" authorId="0" shapeId="0" xr:uid="{00000000-0006-0000-0A00-000002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G9" authorId="0" shapeId="0" xr:uid="{00000000-0006-0000-0A00-000003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H9" authorId="0" shapeId="0" xr:uid="{00000000-0006-0000-0A00-000004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K9" authorId="0" shapeId="0" xr:uid="{00000000-0006-0000-0A00-000005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M9" authorId="0" shapeId="0" xr:uid="{00000000-0006-0000-0A00-000006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C30" authorId="0" shapeId="0" xr:uid="{00000000-0006-0000-0A00-000007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D30" authorId="0" shapeId="0" xr:uid="{00000000-0006-0000-0A00-000008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G30" authorId="0" shapeId="0" xr:uid="{00000000-0006-0000-0A00-000009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H30" authorId="0" shapeId="0" xr:uid="{00000000-0006-0000-0A00-00000A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K30" authorId="0" shapeId="0" xr:uid="{00000000-0006-0000-0A00-00000B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M30" authorId="0" shapeId="0" xr:uid="{00000000-0006-0000-0A00-00000C000000}">
      <text>
        <r>
          <rPr>
            <b/>
            <sz val="9"/>
            <color indexed="81"/>
            <rFont val="Tahoma"/>
            <family val="2"/>
          </rPr>
          <t>John Cogan:</t>
        </r>
        <r>
          <rPr>
            <sz val="9"/>
            <color indexed="81"/>
            <rFont val="Tahoma"/>
            <family val="2"/>
          </rPr>
          <t xml:space="preserve">
Column below contains the monthly adjustment  from the "Res NEMO" corresponding month.</t>
        </r>
      </text>
    </comment>
  </commentList>
</comments>
</file>

<file path=xl/sharedStrings.xml><?xml version="1.0" encoding="utf-8"?>
<sst xmlns="http://schemas.openxmlformats.org/spreadsheetml/2006/main" count="1366" uniqueCount="336">
  <si>
    <t>July</t>
  </si>
  <si>
    <t>Normal HDD</t>
  </si>
  <si>
    <t>Actual HDD</t>
  </si>
  <si>
    <t>Difference</t>
  </si>
  <si>
    <t>Customers</t>
  </si>
  <si>
    <t>In Cycle</t>
  </si>
  <si>
    <t>Beta</t>
  </si>
  <si>
    <t>WNAR</t>
  </si>
  <si>
    <t>Residential WNAR</t>
  </si>
  <si>
    <t>WRVR</t>
  </si>
  <si>
    <t xml:space="preserve">Monthly </t>
  </si>
  <si>
    <t>Adjustment</t>
  </si>
  <si>
    <t>(1)-(2)</t>
  </si>
  <si>
    <t>(Data Input)</t>
  </si>
  <si>
    <t>(Tariff)</t>
  </si>
  <si>
    <t>(3)*(4)*(5)</t>
  </si>
  <si>
    <t>(6)*(7)</t>
  </si>
  <si>
    <t>Total</t>
  </si>
  <si>
    <t>Residential</t>
  </si>
  <si>
    <t>SEMO</t>
  </si>
  <si>
    <t>May</t>
  </si>
  <si>
    <t>June</t>
  </si>
  <si>
    <t>Total Adjustment</t>
  </si>
  <si>
    <t>Billing Determinants</t>
  </si>
  <si>
    <t xml:space="preserve">Billing Determinants </t>
  </si>
  <si>
    <t>CSWNA</t>
  </si>
  <si>
    <t>SGS WNAR</t>
  </si>
  <si>
    <t>CSWNA Summary</t>
  </si>
  <si>
    <t>Bill</t>
  </si>
  <si>
    <t>Meter</t>
  </si>
  <si>
    <t xml:space="preserve">Days per </t>
  </si>
  <si>
    <t>Normal HDDs</t>
  </si>
  <si>
    <t xml:space="preserve">Actual HDDs </t>
  </si>
  <si>
    <t>Cycle</t>
  </si>
  <si>
    <t>Month</t>
  </si>
  <si>
    <t>Read Date 1</t>
  </si>
  <si>
    <t>Read Date 2</t>
  </si>
  <si>
    <t>Billing Cycle</t>
  </si>
  <si>
    <t xml:space="preserve"> per Billing Cycle</t>
  </si>
  <si>
    <t>per Billing Cycle</t>
  </si>
  <si>
    <t>STATION: CAPE_GIRARDEAU_FAA_AIRP, MO   (Station ID: 231289)</t>
  </si>
  <si>
    <t>mm</t>
  </si>
  <si>
    <t>dd</t>
  </si>
  <si>
    <t>Liberty Utilities</t>
  </si>
  <si>
    <t xml:space="preserve"> </t>
  </si>
  <si>
    <t>CYCLE</t>
  </si>
  <si>
    <t>JAN</t>
  </si>
  <si>
    <t>FEB</t>
  </si>
  <si>
    <t>MAR</t>
  </si>
  <si>
    <t>APR</t>
  </si>
  <si>
    <t>MAY</t>
  </si>
  <si>
    <t>OCT</t>
  </si>
  <si>
    <t>NOV</t>
  </si>
  <si>
    <t>STATION: KIRKSVILLE, MO   (Station ID: 234544)</t>
  </si>
  <si>
    <t>Daily Data Between Two Dates</t>
  </si>
  <si>
    <t xml:space="preserve"> CAPE GIRARDEAU MUNICIPAL AP (MO)</t>
  </si>
  <si>
    <t xml:space="preserve"> USW00003935</t>
  </si>
  <si>
    <t>Date</t>
  </si>
  <si>
    <t>TMAX</t>
  </si>
  <si>
    <t>TMIN</t>
  </si>
  <si>
    <t>TAVG</t>
  </si>
  <si>
    <t>AHDD</t>
  </si>
  <si>
    <t># of Bills</t>
  </si>
  <si>
    <t>SGS</t>
  </si>
  <si>
    <t>01</t>
  </si>
  <si>
    <t>60-GCSF</t>
  </si>
  <si>
    <t>60-GRF</t>
  </si>
  <si>
    <t>61-GCSF</t>
  </si>
  <si>
    <t>61-GRF</t>
  </si>
  <si>
    <t>62-GCSF</t>
  </si>
  <si>
    <t>62-GRF</t>
  </si>
  <si>
    <t>63-GCSF</t>
  </si>
  <si>
    <t>63-GRF</t>
  </si>
  <si>
    <t>02</t>
  </si>
  <si>
    <t>03</t>
  </si>
  <si>
    <t>04</t>
  </si>
  <si>
    <t>05</t>
  </si>
  <si>
    <t>06</t>
  </si>
  <si>
    <t>07</t>
  </si>
  <si>
    <t>08</t>
  </si>
  <si>
    <t>09</t>
  </si>
  <si>
    <t>10</t>
  </si>
  <si>
    <t>11</t>
  </si>
  <si>
    <t>12</t>
  </si>
  <si>
    <t>13</t>
  </si>
  <si>
    <t>14</t>
  </si>
  <si>
    <t>15</t>
  </si>
  <si>
    <t>16</t>
  </si>
  <si>
    <t>17</t>
  </si>
  <si>
    <t>18</t>
  </si>
  <si>
    <t>19</t>
  </si>
  <si>
    <t>NEMO Residential</t>
  </si>
  <si>
    <t>WEMO Residential</t>
  </si>
  <si>
    <t>SEMO Residential</t>
  </si>
  <si>
    <t>NEMO Commercial Small Firm</t>
  </si>
  <si>
    <t>WEMO Commercial Small Firm</t>
  </si>
  <si>
    <t>SEMO Commercial Small Firm</t>
  </si>
  <si>
    <t>Normal</t>
  </si>
  <si>
    <t>Actual</t>
  </si>
  <si>
    <t>HDD</t>
  </si>
  <si>
    <t>Year</t>
  </si>
  <si>
    <t>year</t>
  </si>
  <si>
    <t>SEMO - Cape Girardeau</t>
  </si>
  <si>
    <t>NEMO</t>
  </si>
  <si>
    <t>WEMO</t>
  </si>
  <si>
    <t>Small GS</t>
  </si>
  <si>
    <t>b</t>
  </si>
  <si>
    <t>SRR</t>
  </si>
  <si>
    <t>NDDij</t>
  </si>
  <si>
    <t>ADDij</t>
  </si>
  <si>
    <t>(NNDij - ADDij)</t>
  </si>
  <si>
    <t>Cij</t>
  </si>
  <si>
    <t>CWNA Table:</t>
  </si>
  <si>
    <t>Period</t>
  </si>
  <si>
    <t>Rate First</t>
  </si>
  <si>
    <t>Effective</t>
  </si>
  <si>
    <t>Months</t>
  </si>
  <si>
    <t>Rate Ending</t>
  </si>
  <si>
    <t>(Semiannual)</t>
  </si>
  <si>
    <t>SRR Table:</t>
  </si>
  <si>
    <t>WNA Rider Rate:</t>
  </si>
  <si>
    <t>Weather Normalization Adjustment Rider</t>
  </si>
  <si>
    <t>Semiannual Adjustment Filing</t>
  </si>
  <si>
    <r>
      <t>WNA</t>
    </r>
    <r>
      <rPr>
        <vertAlign val="subscript"/>
        <sz val="11"/>
        <rFont val="Calibri"/>
        <family val="2"/>
        <scheme val="minor"/>
      </rPr>
      <t>i</t>
    </r>
  </si>
  <si>
    <t xml:space="preserve">Customer Bill Count </t>
  </si>
  <si>
    <t>Res</t>
  </si>
  <si>
    <t>CWNA</t>
  </si>
  <si>
    <t>NEMO &amp; WEMO</t>
  </si>
  <si>
    <t>Historical WNA Rider Rate Table</t>
  </si>
  <si>
    <t>From CSWNA Summary</t>
  </si>
  <si>
    <t>From SRR Summary</t>
  </si>
  <si>
    <t>Sum CWNA &amp; SRR Effective during period.</t>
  </si>
  <si>
    <t>Customer</t>
  </si>
  <si>
    <t>https://mrcc.illinois.edu/CLIMATE/Station/Daily/StnDyBTD.jsp</t>
  </si>
  <si>
    <t>Sales (Ccf)</t>
  </si>
  <si>
    <t>Each filing period, copy &amp; paste value the last 4 rows the Historical WNA Ride Rate Table to the first 4 rows.  The 5th row will be automatically populated as filing schedules are update for the current filing.</t>
  </si>
  <si>
    <t>&lt;&lt;Used for index lookups.</t>
  </si>
  <si>
    <t>Tariff Rates</t>
  </si>
  <si>
    <t>Sheets 67.2 through 67.5</t>
  </si>
  <si>
    <t>Notes/Source</t>
  </si>
  <si>
    <t>SGS Rates for Northeast and West District (Sheet No. 67.4)</t>
  </si>
  <si>
    <t>Consumption</t>
  </si>
  <si>
    <t>Liberty Utilities (Midstreams Natural Gas) Corp.</t>
  </si>
  <si>
    <t>1-19</t>
  </si>
  <si>
    <t>Current Period Adjustment</t>
  </si>
  <si>
    <t>These values are for test purposes only and should be set to zero for initial production.</t>
  </si>
  <si>
    <t>Residential Rates for Southeast District (Sheet No. 67.3)</t>
  </si>
  <si>
    <t>SGS Rates for Southeast District (Sheet No. 67.5)</t>
  </si>
  <si>
    <t>Residential Rates for Northeast and West District (Sheet No. 67.2)</t>
  </si>
  <si>
    <t>Balance Forward</t>
  </si>
  <si>
    <t>Ending Balance</t>
  </si>
  <si>
    <t>CSWA</t>
  </si>
  <si>
    <t>Semiannual Adjustment</t>
  </si>
  <si>
    <t>Average Balance</t>
  </si>
  <si>
    <t>Carrying Cost</t>
  </si>
  <si>
    <t>Balance After Interest</t>
  </si>
  <si>
    <t>WNAR Rates Effective</t>
  </si>
  <si>
    <t>Estimates</t>
  </si>
  <si>
    <t>WNAR Billings - Rates Effective</t>
  </si>
  <si>
    <t>True-Up</t>
  </si>
  <si>
    <t>SRR Residential SEMO</t>
  </si>
  <si>
    <t>SRR SGS SEMO</t>
  </si>
  <si>
    <t>SRR Residential NEMO</t>
  </si>
  <si>
    <t>Adjusted Beginning Balance</t>
  </si>
  <si>
    <t>SRR Residential WEMO</t>
  </si>
  <si>
    <t>SRR SGS NEMO</t>
  </si>
  <si>
    <t>SRR SGS WEMO</t>
  </si>
  <si>
    <t>SRR Summary</t>
  </si>
  <si>
    <t>Reconciling Period Adjustment</t>
  </si>
  <si>
    <t>CSWNA Billing Summary</t>
  </si>
  <si>
    <t>Total Billings</t>
  </si>
  <si>
    <t>SRR Billing Summary</t>
  </si>
  <si>
    <t>From Historical WNA Rider Rate Table</t>
  </si>
  <si>
    <t>Rev Month</t>
  </si>
  <si>
    <t>Assumptions</t>
  </si>
  <si>
    <t>Small SGS</t>
  </si>
  <si>
    <t>Beta coefficient</t>
  </si>
  <si>
    <t>Rates</t>
  </si>
  <si>
    <t>Winter</t>
  </si>
  <si>
    <t>Summer</t>
  </si>
  <si>
    <t>August</t>
  </si>
  <si>
    <t>September</t>
  </si>
  <si>
    <t>October</t>
  </si>
  <si>
    <r>
      <t xml:space="preserve">Source: As required per tariff Sheet No. 67, see </t>
    </r>
    <r>
      <rPr>
        <sz val="11"/>
        <color theme="1"/>
        <rFont val="Symbol"/>
        <family val="1"/>
        <charset val="2"/>
      </rPr>
      <t>b</t>
    </r>
    <r>
      <rPr>
        <sz val="11"/>
        <color theme="1"/>
        <rFont val="Calibri"/>
        <family val="2"/>
        <scheme val="minor"/>
      </rPr>
      <t xml:space="preserve"> (Coefficient) line.</t>
    </r>
  </si>
  <si>
    <t>Source:  Per tariff Sheet No. 67. See 1st, 2nd, and 3rd paragraphs under Calculation of Adjustment paragraph number 2.</t>
  </si>
  <si>
    <t>Source:  Per tariff Sheet No. 67.  See Summer WRVR table.</t>
  </si>
  <si>
    <t>Accounting Mo.</t>
  </si>
  <si>
    <t>Effective with September 2018, all meters on all cycles are read on the same date.  Billing revenue is for the month preceding the accounting bill month.</t>
  </si>
  <si>
    <t>&lt;&lt; Accounting Month</t>
  </si>
  <si>
    <t>Effective with February 2019, all meters on all cycles are read on the same date.  Billing revenue is for the month preceding the accounting bill month.</t>
  </si>
  <si>
    <t>Flow</t>
  </si>
  <si>
    <t>Staff's Normailized Heating Degree Days ("HDD)"</t>
  </si>
  <si>
    <t>https://www.efis.psc.mo.gov/mpsc/commoncomponents</t>
  </si>
  <si>
    <t>/[kirk_YYYYMM_RN.xlsx]365da_avg_adw</t>
  </si>
  <si>
    <t>/[cgi_YYYYMM_RN.xlsx]365da_avg_adw</t>
  </si>
  <si>
    <t>NEMO/WEMO</t>
  </si>
  <si>
    <t>Day</t>
  </si>
  <si>
    <t>Look-up</t>
  </si>
  <si>
    <t>Total NEMO &amp; WEMO</t>
  </si>
  <si>
    <t>Annual</t>
  </si>
  <si>
    <t>X-Check</t>
  </si>
  <si>
    <t>Variance</t>
  </si>
  <si>
    <t>Revenue</t>
  </si>
  <si>
    <t>Estimated Period</t>
  </si>
  <si>
    <t>TOTAL</t>
  </si>
  <si>
    <t>Book to Filing WNA Rider Recovery Reconciliation</t>
  </si>
  <si>
    <t>The revenue reflects the amount of WNA Rider Charges billed to customers and recorded on the books of the company.</t>
  </si>
  <si>
    <t>The revenue is associated only with the WNA Rider Rate component that when into effect on April 1, 2019 as this is the only revenue component recovery to be adjusted in this Semi Annual filing,  Should the component rate revenue not be tracked, the total WNA Rider rate could be used.</t>
  </si>
  <si>
    <t>Per Books</t>
  </si>
  <si>
    <t>Per Filing</t>
  </si>
  <si>
    <t>Filing Check</t>
  </si>
  <si>
    <t>Check</t>
  </si>
  <si>
    <t>From: WNAR Revenue Breakdown by Rate May - Sep &amp; Nov and April, October and December from April Allocation, Oct Allocation, and Dec Allocation, respectively.</t>
  </si>
  <si>
    <t>From: SRR NEMO Res</t>
  </si>
  <si>
    <t>From: SRRWEMO SGS</t>
  </si>
  <si>
    <t>From: SRR WEMO Res</t>
  </si>
  <si>
    <t>From: SRR SEMO SDS</t>
  </si>
  <si>
    <t>From: SRR SEMO Res</t>
  </si>
  <si>
    <t>From: SRR NEMO SGS</t>
  </si>
  <si>
    <t>WNA</t>
  </si>
  <si>
    <t>WNA Rider</t>
  </si>
  <si>
    <t>NEMO Res</t>
  </si>
  <si>
    <t>WNA Recovery</t>
  </si>
  <si>
    <t>JUNE</t>
  </si>
  <si>
    <t>JULY</t>
  </si>
  <si>
    <t>Aug</t>
  </si>
  <si>
    <t>Chillicothe</t>
  </si>
  <si>
    <t>Factors</t>
  </si>
  <si>
    <t>Adj HDDs</t>
  </si>
  <si>
    <t>Jan</t>
  </si>
  <si>
    <t>Feb</t>
  </si>
  <si>
    <t>Mar</t>
  </si>
  <si>
    <t>Apr</t>
  </si>
  <si>
    <t>Jun</t>
  </si>
  <si>
    <t>Jul</t>
  </si>
  <si>
    <t>Sep</t>
  </si>
  <si>
    <t>Oct</t>
  </si>
  <si>
    <t>Nov</t>
  </si>
  <si>
    <t>Dec</t>
  </si>
  <si>
    <t>Liberty Utilities (Midstates Natural Gas) Corp.</t>
  </si>
  <si>
    <t>WNA Excess Amount</t>
  </si>
  <si>
    <t>CSWNA Unadjusted</t>
  </si>
  <si>
    <t>WNA Limit Adjustment</t>
  </si>
  <si>
    <t>CSWNA Adjusted</t>
  </si>
  <si>
    <t xml:space="preserve">Proposed WNA </t>
  </si>
  <si>
    <t>WNA Change Form Prior Period</t>
  </si>
  <si>
    <t>WNA Change Limit</t>
  </si>
  <si>
    <t>NEMO &amp; WEMO Residential</t>
  </si>
  <si>
    <t>NEMO &amp; WEMO Small GS</t>
  </si>
  <si>
    <t>Source:  Per tariff Sheet No. 67. See paragraph 2 for embedded rates.</t>
  </si>
  <si>
    <t>WNA Excess Limit Carrying Cost</t>
  </si>
  <si>
    <t>Excess Limit Amount</t>
  </si>
  <si>
    <t xml:space="preserve">Computed </t>
  </si>
  <si>
    <t xml:space="preserve">Kirksville </t>
  </si>
  <si>
    <t>Input</t>
  </si>
  <si>
    <t>WSJ Prime Lending Rate 1/</t>
  </si>
  <si>
    <t>1/ WSJ prime lending rate effective 1st business day of the month.</t>
  </si>
  <si>
    <t>Tariff Rate Adjustment  2/</t>
  </si>
  <si>
    <t>*Monthly Interest Rate</t>
  </si>
  <si>
    <t>Monthly Interest Rate *</t>
  </si>
  <si>
    <t>Line No.</t>
  </si>
  <si>
    <t>Ln 2 + Ln 3</t>
  </si>
  <si>
    <t>Ln 4 + Ln 5</t>
  </si>
  <si>
    <t>Avg Ln 4, Ln 6</t>
  </si>
  <si>
    <t>Ln 8 x Ln 10</t>
  </si>
  <si>
    <t>Ln 6 + Ln 11</t>
  </si>
  <si>
    <t>Ln 15 + Ln 16</t>
  </si>
  <si>
    <t>Ln 17 + Ln 18</t>
  </si>
  <si>
    <t>Avg Ln 17, Ln 19</t>
  </si>
  <si>
    <t>Ln 28 + Ln 29</t>
  </si>
  <si>
    <t>Ln 30 + Ln 31</t>
  </si>
  <si>
    <t>Avg Ln 30, Ln 32</t>
  </si>
  <si>
    <t>Ln 41 + Ln 42</t>
  </si>
  <si>
    <t>Ln 43 + Ln 44</t>
  </si>
  <si>
    <t>Avg Ln 43, Ln 45</t>
  </si>
  <si>
    <t>NEMO/WEMO - Chillicothe Adj.</t>
  </si>
  <si>
    <t>SEMO Small GS</t>
  </si>
  <si>
    <t>All data</t>
  </si>
  <si>
    <t>From:</t>
  </si>
  <si>
    <t>Input "Cust Data" tab</t>
  </si>
  <si>
    <t>CSWNA Reconciliation Summary</t>
  </si>
  <si>
    <t>1/ Negative amount = Due Customer, Positive amount = Due Company</t>
  </si>
  <si>
    <t>SRR Adjustment 1/</t>
  </si>
  <si>
    <t>WNA Deferred Balance 1/</t>
  </si>
  <si>
    <t>Var</t>
  </si>
  <si>
    <t>Tariff</t>
  </si>
  <si>
    <t>SEPT</t>
  </si>
  <si>
    <t>DEC</t>
  </si>
  <si>
    <t>CSWNA Net Recovery 1/</t>
  </si>
  <si>
    <t>SRR Net Recovery 1/</t>
  </si>
  <si>
    <t>Rates In Tariff Order</t>
  </si>
  <si>
    <t>and</t>
  </si>
  <si>
    <t>AUGUST</t>
  </si>
  <si>
    <t>Source: Staff Workpapers Last Rate Case</t>
  </si>
  <si>
    <t>Delete Columns After Links Broken</t>
  </si>
  <si>
    <t>NEMO SGS Feed Var to Assumption</t>
  </si>
  <si>
    <t>NEMO RES Feed Var to Assumption</t>
  </si>
  <si>
    <t>WEMO RES Feed Var to Assumption</t>
  </si>
  <si>
    <t>WEMO SGS Feed Var to Assumption</t>
  </si>
  <si>
    <t>SEMO RES Feed Var to Assumption</t>
  </si>
  <si>
    <t>SEMO SGS Feed Var to Assumption</t>
  </si>
  <si>
    <t xml:space="preserve">Total All </t>
  </si>
  <si>
    <t>ck to process input</t>
  </si>
  <si>
    <t>Line 7</t>
  </si>
  <si>
    <t>Line 28</t>
  </si>
  <si>
    <t>WNA to be Recovered</t>
  </si>
  <si>
    <t>WNA Recvered</t>
  </si>
  <si>
    <t>WNA Net Recvery</t>
  </si>
  <si>
    <t>July 2021</t>
  </si>
  <si>
    <t>August 2021</t>
  </si>
  <si>
    <t>September 2021</t>
  </si>
  <si>
    <t>October 2021</t>
  </si>
  <si>
    <t>November 2021</t>
  </si>
  <si>
    <t>December 2021</t>
  </si>
  <si>
    <t>2/ Reflects a 2% point reduction from the prime lending rate.</t>
  </si>
  <si>
    <t>April 2021</t>
  </si>
  <si>
    <t>May 2021</t>
  </si>
  <si>
    <t>June 2021</t>
  </si>
  <si>
    <t>January 2022</t>
  </si>
  <si>
    <t>February 2022</t>
  </si>
  <si>
    <t>March 2022</t>
  </si>
  <si>
    <t>True-Up of CSWNA S1</t>
  </si>
  <si>
    <t>NEMO-GRF - CSWNA S1</t>
  </si>
  <si>
    <t>NEMO-GRF - SRR S1</t>
  </si>
  <si>
    <t>WEMO61-GRF - CSWNA S1</t>
  </si>
  <si>
    <t>WEMO61-GRF - SRR S1</t>
  </si>
  <si>
    <t>NEMO-GCSF - CSWNA S1</t>
  </si>
  <si>
    <t>NEMO-GCSF - SRR S1</t>
  </si>
  <si>
    <t>WEMO61-GCSF - CSWNA S1</t>
  </si>
  <si>
    <t>WEMO61-GCSF - SRR S1</t>
  </si>
  <si>
    <t>SEMO62-GRF - CSWNA S1</t>
  </si>
  <si>
    <t>SEMO62-GRF - SRR S1</t>
  </si>
  <si>
    <t>SEMO62-GCSF - CSWNA S1</t>
  </si>
  <si>
    <t>SEMO62-GCSF - SRR S1</t>
  </si>
  <si>
    <t>9-Months Ending December 2021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</si>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</sst>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_(* #,##0.0000000_);_(* \(#,##0.0000000\);_(* &quot;-&quot;??_);_(@_)"/>
    <numFmt numFmtId="165" formatCode="_(&quot;$&quot;* #,##0.00000_);_(&quot;$&quot;* \(#,##0.00000\);_(&quot;$&quot;* &quot;-&quot;??_);_(@_)"/>
    <numFmt numFmtId="166" formatCode="_(* #,##0_);_(* \(#,##0\);_(* &quot;-&quot;??_);_(@_)"/>
    <numFmt numFmtId="167" formatCode="_(* #,##0.0_);_(* \(#,##0.0\);_(* &quot;-&quot;??_);_(@_)"/>
    <numFmt numFmtId="168" formatCode="General_)"/>
    <numFmt numFmtId="169" formatCode="_(&quot;$&quot;* #,##0_);_(&quot;$&quot;* \(#,##0\);_(&quot;$&quot;* &quot;-&quot;??_);_(@_)"/>
    <numFmt numFmtId="170" formatCode="0.0%"/>
    <numFmt numFmtId="171" formatCode="m/d/yyyy;@"/>
    <numFmt numFmtId="172" formatCode="#,##0.00000_);\(#,##0.00000\)"/>
    <numFmt numFmtId="173" formatCode="_(&quot;$&quot;* #,##0.000000000_);_(&quot;$&quot;* \(#,##0.000000000\);_(&quot;$&quot;* &quot;-&quot;??_);_(@_)"/>
    <numFmt numFmtId="174" formatCode="[$-409]mmmm\ d\,\ yyyy;@"/>
    <numFmt numFmtId="175" formatCode="[$-409]mmm\-yy;@"/>
    <numFmt numFmtId="176" formatCode="&quot;$&quot;#,##0.00000_);\(&quot;$&quot;#,##0.00000\)"/>
    <numFmt numFmtId="177" formatCode="0.0000%"/>
    <numFmt numFmtId="178" formatCode="0.00000"/>
    <numFmt numFmtId="179" formatCode="_(* #,##0.00000_);_(* \(#,##0.00000\);_(* &quot;-&quot;??_);_(@_)"/>
    <numFmt numFmtId="180" formatCode="_(&quot;$&quot;* #,##0.00000_);_(&quot;$&quot;* \(#,##0.00000\);_(&quot;$&quot;* &quot;-&quot;?????_);_(@_)"/>
    <numFmt numFmtId="181" formatCode="0.000"/>
    <numFmt numFmtId="182" formatCode="m/d/yy;@"/>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2"/>
      <name val="Arial"/>
      <family val="2"/>
    </font>
    <font>
      <sz val="10"/>
      <name val="Courier"/>
      <family val="3"/>
    </font>
    <font>
      <b/>
      <sz val="10"/>
      <color theme="0"/>
      <name val="Calibri"/>
      <family val="2"/>
      <scheme val="minor"/>
    </font>
    <font>
      <sz val="10"/>
      <color theme="1"/>
      <name val="Calibri"/>
      <family val="2"/>
      <scheme val="minor"/>
    </font>
    <font>
      <sz val="10"/>
      <color rgb="FF0060A8"/>
      <name val="Calibri"/>
      <family val="2"/>
      <scheme val="minor"/>
    </font>
    <font>
      <sz val="12"/>
      <name val="Helv"/>
    </font>
    <font>
      <b/>
      <i/>
      <sz val="16"/>
      <color indexed="12"/>
      <name val="Tms Rmn"/>
    </font>
    <font>
      <b/>
      <i/>
      <sz val="12"/>
      <color indexed="12"/>
      <name val="Tms Rmn"/>
    </font>
    <font>
      <i/>
      <sz val="12"/>
      <color indexed="12"/>
      <name val="Tms Rmn"/>
    </font>
    <font>
      <sz val="10"/>
      <color indexed="8"/>
      <name val="Arial"/>
      <family val="2"/>
    </font>
    <font>
      <b/>
      <i/>
      <sz val="12"/>
      <color rgb="FF0000FF"/>
      <name val="Tms Rmn"/>
    </font>
    <font>
      <i/>
      <sz val="12"/>
      <color rgb="FF0000FF"/>
      <name val="Tms Rmn"/>
    </font>
    <font>
      <i/>
      <sz val="12"/>
      <color rgb="FF0000FF"/>
      <name val="Times New Roman"/>
      <family val="1"/>
    </font>
    <font>
      <sz val="10"/>
      <name val="Arial"/>
      <family val="2"/>
    </font>
    <font>
      <sz val="14"/>
      <color theme="1"/>
      <name val="Symbol"/>
      <family val="1"/>
      <charset val="2"/>
    </font>
    <font>
      <sz val="8"/>
      <name val="Calibri"/>
      <family val="2"/>
      <scheme val="minor"/>
    </font>
    <font>
      <u/>
      <sz val="11"/>
      <color theme="1"/>
      <name val="Calibri"/>
      <family val="2"/>
      <scheme val="minor"/>
    </font>
    <font>
      <sz val="9"/>
      <color indexed="81"/>
      <name val="Tahoma"/>
      <family val="2"/>
    </font>
    <font>
      <b/>
      <sz val="9"/>
      <color indexed="81"/>
      <name val="Tahoma"/>
      <family val="2"/>
    </font>
    <font>
      <b/>
      <sz val="14"/>
      <color theme="1"/>
      <name val="Calibri"/>
      <family val="2"/>
      <scheme val="minor"/>
    </font>
    <font>
      <vertAlign val="subscript"/>
      <sz val="11"/>
      <name val="Calibri"/>
      <family val="2"/>
      <scheme val="minor"/>
    </font>
    <font>
      <b/>
      <sz val="11"/>
      <name val="Calibri"/>
      <family val="2"/>
      <scheme val="minor"/>
    </font>
    <font>
      <sz val="10"/>
      <name val="Calibri"/>
      <family val="2"/>
      <scheme val="minor"/>
    </font>
    <font>
      <b/>
      <sz val="11"/>
      <color rgb="FF7030A0"/>
      <name val="Calibri"/>
      <family val="2"/>
      <scheme val="minor"/>
    </font>
    <font>
      <u/>
      <sz val="11"/>
      <color theme="10"/>
      <name val="Calibri"/>
      <family val="2"/>
      <scheme val="minor"/>
    </font>
    <font>
      <sz val="11"/>
      <color rgb="FF0000FF"/>
      <name val="Calibri"/>
      <family val="2"/>
      <scheme val="minor"/>
    </font>
    <font>
      <b/>
      <sz val="10"/>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i/>
      <sz val="11"/>
      <color theme="1"/>
      <name val="Calibri"/>
      <family val="2"/>
      <scheme val="minor"/>
    </font>
    <font>
      <sz val="11"/>
      <color theme="1"/>
      <name val="Symbol"/>
      <family val="1"/>
      <charset val="2"/>
    </font>
    <font>
      <sz val="11"/>
      <color rgb="FF7030A0"/>
      <name val="Calibri"/>
      <family val="2"/>
      <scheme val="minor"/>
    </font>
    <font>
      <sz val="11"/>
      <color rgb="FF0070C0"/>
      <name val="Calibri"/>
      <family val="2"/>
      <scheme val="minor"/>
    </font>
    <font>
      <b/>
      <sz val="10"/>
      <name val="Arial"/>
      <family val="2"/>
    </font>
    <font>
      <b/>
      <sz val="14"/>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5700"/>
      <name val="Calibri"/>
      <family val="2"/>
      <scheme val="minor"/>
    </font>
    <font>
      <b/>
      <u/>
      <sz val="11"/>
      <color theme="1"/>
      <name val="Calibri"/>
      <family val="2"/>
      <scheme val="minor"/>
    </font>
    <font>
      <sz val="9"/>
      <color indexed="81"/>
      <name val="Tahoma"/>
      <charset val="1"/>
    </font>
    <font>
      <b/>
      <sz val="9"/>
      <color indexed="81"/>
      <name val="Tahoma"/>
      <charset val="1"/>
    </font>
  </fonts>
  <fills count="54">
    <fill>
      <patternFill patternType="none"/>
    </fill>
    <fill>
      <patternFill patternType="gray125"/>
    </fill>
    <fill>
      <patternFill patternType="solid">
        <fgColor theme="4" tint="0.79998168889431442"/>
        <bgColor indexed="64"/>
      </patternFill>
    </fill>
    <fill>
      <patternFill patternType="solid">
        <fgColor theme="8"/>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00FF00"/>
        <bgColor indexed="64"/>
      </patternFill>
    </fill>
    <fill>
      <patternFill patternType="solid">
        <fgColor theme="1" tint="0.14999847407452621"/>
        <bgColor indexed="64"/>
      </patternFill>
    </fill>
    <fill>
      <patternFill patternType="solid">
        <fgColor theme="4"/>
        <bgColor indexed="64"/>
      </patternFill>
    </fill>
    <fill>
      <patternFill patternType="solid">
        <fgColor theme="9"/>
        <bgColor indexed="64"/>
      </patternFill>
    </fill>
    <fill>
      <patternFill patternType="solid">
        <fgColor rgb="FF5B9ED5"/>
        <bgColor indexed="64"/>
      </patternFill>
    </fill>
    <fill>
      <patternFill patternType="solid">
        <fgColor rgb="FF5A9ED6"/>
        <bgColor indexed="64"/>
      </patternFill>
    </fill>
    <fill>
      <patternFill patternType="solid">
        <fgColor rgb="FF5B95D5"/>
        <bgColor indexed="64"/>
      </patternFill>
    </fill>
    <fill>
      <patternFill patternType="gray0625"/>
    </fill>
    <fill>
      <patternFill patternType="solid">
        <fgColor theme="6" tint="0.59999389629810485"/>
        <bgColor indexed="64"/>
      </patternFill>
    </fill>
    <fill>
      <patternFill patternType="solid">
        <fgColor them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indexed="64"/>
      </patternFill>
    </fill>
    <fill>
      <patternFill patternType="solid">
        <fgColor rgb="FF5B9BD5"/>
        <bgColor indexed="64"/>
      </patternFill>
    </fill>
    <fill>
      <patternFill patternType="solid">
        <fgColor rgb="FFF2D8EC"/>
        <bgColor indexed="64"/>
      </patternFill>
    </fill>
    <fill>
      <patternFill patternType="solid">
        <fgColor rgb="FFFFCC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s>
  <cellStyleXfs count="6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16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1" fillId="0" borderId="0" applyNumberFormat="0" applyFill="0" applyBorder="0" applyAlignment="0" applyProtection="0"/>
    <xf numFmtId="0" fontId="42" fillId="0" borderId="16" applyNumberFormat="0" applyFill="0" applyAlignment="0" applyProtection="0"/>
    <xf numFmtId="0" fontId="43" fillId="0" borderId="17" applyNumberFormat="0" applyFill="0" applyAlignment="0" applyProtection="0"/>
    <xf numFmtId="0" fontId="44" fillId="0" borderId="18" applyNumberFormat="0" applyFill="0" applyAlignment="0" applyProtection="0"/>
    <xf numFmtId="0" fontId="44" fillId="0" borderId="0" applyNumberFormat="0" applyFill="0" applyBorder="0" applyAlignment="0" applyProtection="0"/>
    <xf numFmtId="0" fontId="45" fillId="19" borderId="0" applyNumberFormat="0" applyBorder="0" applyAlignment="0" applyProtection="0"/>
    <xf numFmtId="0" fontId="46" fillId="20" borderId="0" applyNumberFormat="0" applyBorder="0" applyAlignment="0" applyProtection="0"/>
    <xf numFmtId="0" fontId="47" fillId="22" borderId="19" applyNumberFormat="0" applyAlignment="0" applyProtection="0"/>
    <xf numFmtId="0" fontId="48" fillId="23" borderId="20" applyNumberFormat="0" applyAlignment="0" applyProtection="0"/>
    <xf numFmtId="0" fontId="49" fillId="23" borderId="19" applyNumberFormat="0" applyAlignment="0" applyProtection="0"/>
    <xf numFmtId="0" fontId="50" fillId="0" borderId="21" applyNumberFormat="0" applyFill="0" applyAlignment="0" applyProtection="0"/>
    <xf numFmtId="0" fontId="2" fillId="24" borderId="22" applyNumberFormat="0" applyAlignment="0" applyProtection="0"/>
    <xf numFmtId="0" fontId="51" fillId="0" borderId="0" applyNumberFormat="0" applyFill="0" applyBorder="0" applyAlignment="0" applyProtection="0"/>
    <xf numFmtId="0" fontId="1" fillId="25" borderId="23" applyNumberFormat="0" applyFont="0" applyAlignment="0" applyProtection="0"/>
    <xf numFmtId="0" fontId="52" fillId="0" borderId="0" applyNumberFormat="0" applyFill="0" applyBorder="0" applyAlignment="0" applyProtection="0"/>
    <xf numFmtId="0" fontId="3" fillId="0" borderId="24" applyNumberFormat="0" applyFill="0" applyAlignment="0" applyProtection="0"/>
    <xf numFmtId="0" fontId="3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33" borderId="0" applyNumberFormat="0" applyBorder="0" applyAlignment="0" applyProtection="0"/>
    <xf numFmtId="0" fontId="1" fillId="29" borderId="0" applyNumberFormat="0" applyBorder="0" applyAlignment="0" applyProtection="0"/>
    <xf numFmtId="0" fontId="53" fillId="21"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cellStyleXfs>
  <cellXfs count="475">
    <xf numFmtId="0" fontId="0" fillId="0" borderId="0" xfId="0"/>
    <xf numFmtId="0" fontId="0" fillId="0" borderId="0" xfId="0" applyAlignment="1">
      <alignment horizontal="left" vertical="center"/>
    </xf>
    <xf numFmtId="44" fontId="0" fillId="0" borderId="0" xfId="2" applyFont="1"/>
    <xf numFmtId="166" fontId="0" fillId="0" borderId="0" xfId="1" applyNumberFormat="1" applyFont="1"/>
    <xf numFmtId="0" fontId="0" fillId="0" borderId="0" xfId="0" applyAlignment="1">
      <alignment horizontal="right" vertical="center"/>
    </xf>
    <xf numFmtId="0" fontId="2" fillId="3" borderId="2" xfId="0" applyFont="1" applyFill="1" applyBorder="1"/>
    <xf numFmtId="0" fontId="2" fillId="3" borderId="5" xfId="0" applyFont="1" applyFill="1" applyBorder="1"/>
    <xf numFmtId="0" fontId="2" fillId="3" borderId="0" xfId="0" applyFont="1" applyFill="1" applyAlignment="1">
      <alignment horizontal="right"/>
    </xf>
    <xf numFmtId="0" fontId="2" fillId="3" borderId="0" xfId="0" applyFont="1" applyFill="1"/>
    <xf numFmtId="0" fontId="2" fillId="3" borderId="6" xfId="0" applyFont="1" applyFill="1" applyBorder="1" applyAlignment="1">
      <alignment horizontal="right"/>
    </xf>
    <xf numFmtId="0" fontId="2" fillId="3" borderId="7" xfId="0" applyFont="1" applyFill="1" applyBorder="1"/>
    <xf numFmtId="0" fontId="2" fillId="3" borderId="8" xfId="0" applyFont="1" applyFill="1" applyBorder="1" applyAlignment="1">
      <alignment horizontal="right"/>
    </xf>
    <xf numFmtId="0" fontId="2" fillId="3" borderId="9" xfId="0" applyFont="1" applyFill="1" applyBorder="1" applyAlignment="1">
      <alignment horizontal="right"/>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1" xfId="0" quotePrefix="1" applyFont="1" applyFill="1" applyBorder="1" applyAlignment="1">
      <alignment horizontal="right" vertical="center"/>
    </xf>
    <xf numFmtId="0" fontId="4" fillId="2" borderId="12" xfId="0" quotePrefix="1" applyFont="1" applyFill="1" applyBorder="1" applyAlignment="1">
      <alignment horizontal="right" vertical="center"/>
    </xf>
    <xf numFmtId="0" fontId="0" fillId="0" borderId="13" xfId="0" applyBorder="1"/>
    <xf numFmtId="0" fontId="2" fillId="3" borderId="1" xfId="0" applyFont="1" applyFill="1" applyBorder="1"/>
    <xf numFmtId="166" fontId="0" fillId="0" borderId="13" xfId="1" applyNumberFormat="1" applyFont="1" applyBorder="1"/>
    <xf numFmtId="166" fontId="0" fillId="0" borderId="0" xfId="0" applyNumberFormat="1"/>
    <xf numFmtId="166" fontId="0" fillId="0" borderId="13" xfId="0" applyNumberFormat="1" applyBorder="1"/>
    <xf numFmtId="3" fontId="0" fillId="0" borderId="0" xfId="0" applyNumberFormat="1"/>
    <xf numFmtId="0" fontId="4" fillId="2" borderId="12" xfId="0" applyFont="1" applyFill="1" applyBorder="1" applyAlignment="1">
      <alignment horizontal="right" vertical="center"/>
    </xf>
    <xf numFmtId="0" fontId="2" fillId="3" borderId="10" xfId="0" applyFont="1" applyFill="1" applyBorder="1"/>
    <xf numFmtId="0" fontId="2" fillId="3" borderId="11" xfId="0" applyFont="1" applyFill="1" applyBorder="1"/>
    <xf numFmtId="165" fontId="2" fillId="3" borderId="12" xfId="2" applyNumberFormat="1" applyFont="1" applyFill="1" applyBorder="1"/>
    <xf numFmtId="164" fontId="3" fillId="4" borderId="1" xfId="1" applyNumberFormat="1" applyFont="1" applyFill="1" applyBorder="1"/>
    <xf numFmtId="165" fontId="3" fillId="4" borderId="1" xfId="2" applyNumberFormat="1" applyFont="1" applyFill="1" applyBorder="1"/>
    <xf numFmtId="3" fontId="3" fillId="4" borderId="1" xfId="0" applyNumberFormat="1" applyFont="1" applyFill="1" applyBorder="1"/>
    <xf numFmtId="0" fontId="5" fillId="0" borderId="0" xfId="3"/>
    <xf numFmtId="0" fontId="8" fillId="0" borderId="0" xfId="0" applyFont="1"/>
    <xf numFmtId="14" fontId="8" fillId="0" borderId="0" xfId="0" applyNumberFormat="1" applyFont="1"/>
    <xf numFmtId="167" fontId="8" fillId="0" borderId="0" xfId="1" applyNumberFormat="1" applyFont="1"/>
    <xf numFmtId="168" fontId="11" fillId="0" borderId="0" xfId="4" applyFont="1"/>
    <xf numFmtId="168" fontId="10" fillId="0" borderId="0" xfId="4"/>
    <xf numFmtId="168" fontId="12" fillId="0" borderId="0" xfId="4" applyFont="1"/>
    <xf numFmtId="168" fontId="13" fillId="0" borderId="0" xfId="4" applyFont="1" applyAlignment="1">
      <alignment horizontal="centerContinuous"/>
    </xf>
    <xf numFmtId="0" fontId="14" fillId="0" borderId="0" xfId="3" applyFont="1"/>
    <xf numFmtId="168" fontId="13" fillId="0" borderId="0" xfId="4" applyFont="1"/>
    <xf numFmtId="168" fontId="12" fillId="0" borderId="1" xfId="4" applyFont="1" applyBorder="1" applyAlignment="1">
      <alignment horizontal="center"/>
    </xf>
    <xf numFmtId="168" fontId="12" fillId="0" borderId="1" xfId="4" applyFont="1" applyBorder="1"/>
    <xf numFmtId="168" fontId="13" fillId="0" borderId="1" xfId="4" applyFont="1" applyBorder="1"/>
    <xf numFmtId="0" fontId="5" fillId="0" borderId="0" xfId="3" applyAlignment="1">
      <alignment horizontal="center"/>
    </xf>
    <xf numFmtId="14" fontId="5" fillId="0" borderId="0" xfId="3" applyNumberFormat="1"/>
    <xf numFmtId="0" fontId="6" fillId="0" borderId="0" xfId="11" applyFont="1"/>
    <xf numFmtId="0" fontId="0" fillId="0" borderId="0" xfId="0" applyAlignment="1">
      <alignment horizontal="center"/>
    </xf>
    <xf numFmtId="166" fontId="8" fillId="0" borderId="0" xfId="1" applyNumberFormat="1" applyFont="1" applyAlignment="1">
      <alignment horizontal="center"/>
    </xf>
    <xf numFmtId="0" fontId="8" fillId="0" borderId="0" xfId="0" applyFont="1" applyAlignment="1">
      <alignment horizontal="center"/>
    </xf>
    <xf numFmtId="0" fontId="0" fillId="5" borderId="0" xfId="0" applyFill="1"/>
    <xf numFmtId="0" fontId="7" fillId="3" borderId="3" xfId="0" applyFont="1" applyFill="1" applyBorder="1" applyAlignment="1">
      <alignment horizontal="center" wrapText="1"/>
    </xf>
    <xf numFmtId="0" fontId="7" fillId="3" borderId="8" xfId="0" applyFont="1" applyFill="1" applyBorder="1" applyAlignment="1">
      <alignment horizontal="center" wrapText="1"/>
    </xf>
    <xf numFmtId="0" fontId="8" fillId="0" borderId="0" xfId="0" applyFont="1" applyAlignment="1">
      <alignment horizontal="center" vertical="center" wrapText="1"/>
    </xf>
    <xf numFmtId="166" fontId="9" fillId="0" borderId="0" xfId="1" applyNumberFormat="1" applyFont="1"/>
    <xf numFmtId="0" fontId="7" fillId="3" borderId="0" xfId="0" applyFont="1" applyFill="1" applyAlignment="1">
      <alignment horizontal="center" wrapText="1"/>
    </xf>
    <xf numFmtId="14" fontId="0" fillId="0" borderId="0" xfId="0" applyNumberFormat="1" applyAlignment="1">
      <alignment horizontal="left" vertical="center"/>
    </xf>
    <xf numFmtId="167" fontId="0" fillId="0" borderId="0" xfId="1" applyNumberFormat="1" applyFont="1" applyAlignment="1">
      <alignment horizontal="right" vertical="center"/>
    </xf>
    <xf numFmtId="0" fontId="0" fillId="6" borderId="2" xfId="0" applyFill="1" applyBorder="1"/>
    <xf numFmtId="0" fontId="0" fillId="6" borderId="3" xfId="0" applyFill="1" applyBorder="1"/>
    <xf numFmtId="0" fontId="0" fillId="6" borderId="4" xfId="0" applyFill="1" applyBorder="1"/>
    <xf numFmtId="0" fontId="0" fillId="6" borderId="5" xfId="0" applyFill="1" applyBorder="1"/>
    <xf numFmtId="0" fontId="0" fillId="6" borderId="0" xfId="0" applyFill="1"/>
    <xf numFmtId="0" fontId="0" fillId="6" borderId="6" xfId="0" applyFill="1" applyBorder="1"/>
    <xf numFmtId="0" fontId="0" fillId="6" borderId="7" xfId="0" applyFill="1" applyBorder="1"/>
    <xf numFmtId="0" fontId="0" fillId="6" borderId="8" xfId="0" applyFill="1" applyBorder="1"/>
    <xf numFmtId="0" fontId="0" fillId="6" borderId="9" xfId="0" applyFill="1" applyBorder="1"/>
    <xf numFmtId="0" fontId="0" fillId="0" borderId="0" xfId="0" applyAlignment="1">
      <alignment horizontal="right"/>
    </xf>
    <xf numFmtId="0" fontId="7" fillId="3" borderId="12" xfId="0" applyFont="1" applyFill="1" applyBorder="1" applyAlignment="1">
      <alignment horizontal="center"/>
    </xf>
    <xf numFmtId="14" fontId="0" fillId="0" borderId="0" xfId="0" applyNumberFormat="1"/>
    <xf numFmtId="167" fontId="0" fillId="0" borderId="0" xfId="1" applyNumberFormat="1" applyFont="1"/>
    <xf numFmtId="169" fontId="0" fillId="0" borderId="0" xfId="2" applyNumberFormat="1" applyFont="1"/>
    <xf numFmtId="167" fontId="8" fillId="0" borderId="0" xfId="0" applyNumberFormat="1" applyFont="1"/>
    <xf numFmtId="43" fontId="0" fillId="0" borderId="0" xfId="0" applyNumberFormat="1"/>
    <xf numFmtId="170" fontId="0" fillId="0" borderId="0" xfId="19" applyNumberFormat="1" applyFont="1"/>
    <xf numFmtId="43" fontId="0" fillId="0" borderId="0" xfId="1" applyFont="1" applyAlignment="1">
      <alignment horizontal="right"/>
    </xf>
    <xf numFmtId="14" fontId="0" fillId="0" borderId="0" xfId="0" applyNumberFormat="1" applyAlignment="1">
      <alignment horizontal="right"/>
    </xf>
    <xf numFmtId="0" fontId="2" fillId="3" borderId="5" xfId="0" applyFont="1" applyFill="1" applyBorder="1" applyAlignment="1">
      <alignment horizontal="right"/>
    </xf>
    <xf numFmtId="43" fontId="2" fillId="3" borderId="7" xfId="1" applyFont="1" applyFill="1" applyBorder="1" applyAlignment="1">
      <alignment horizontal="right"/>
    </xf>
    <xf numFmtId="43" fontId="2" fillId="3" borderId="9" xfId="1" applyFont="1" applyFill="1" applyBorder="1" applyAlignment="1">
      <alignment horizontal="right"/>
    </xf>
    <xf numFmtId="0" fontId="2" fillId="8" borderId="0" xfId="0" applyFont="1" applyFill="1" applyAlignment="1">
      <alignment horizontal="center"/>
    </xf>
    <xf numFmtId="0" fontId="2" fillId="8" borderId="0" xfId="0" applyFont="1" applyFill="1" applyAlignment="1">
      <alignment horizontal="right"/>
    </xf>
    <xf numFmtId="0" fontId="2" fillId="8" borderId="5" xfId="0" applyFont="1" applyFill="1" applyBorder="1" applyAlignment="1">
      <alignment horizontal="left"/>
    </xf>
    <xf numFmtId="0" fontId="2" fillId="8" borderId="2" xfId="0" applyFont="1" applyFill="1" applyBorder="1" applyAlignment="1">
      <alignment horizontal="left"/>
    </xf>
    <xf numFmtId="0" fontId="2" fillId="8" borderId="3" xfId="0" applyFont="1" applyFill="1" applyBorder="1" applyAlignment="1">
      <alignment horizontal="center"/>
    </xf>
    <xf numFmtId="0" fontId="2" fillId="8" borderId="3" xfId="0" applyFont="1" applyFill="1" applyBorder="1" applyAlignment="1">
      <alignment horizontal="right"/>
    </xf>
    <xf numFmtId="0" fontId="2" fillId="8" borderId="7" xfId="0" applyFont="1" applyFill="1" applyBorder="1" applyAlignment="1">
      <alignment horizontal="center"/>
    </xf>
    <xf numFmtId="0" fontId="2" fillId="8" borderId="8" xfId="0" applyFont="1" applyFill="1" applyBorder="1" applyAlignment="1">
      <alignment horizontal="center"/>
    </xf>
    <xf numFmtId="0" fontId="2" fillId="8" borderId="8" xfId="0" applyFont="1" applyFill="1" applyBorder="1" applyAlignment="1">
      <alignment horizontal="right"/>
    </xf>
    <xf numFmtId="166" fontId="2" fillId="3" borderId="3" xfId="1" applyNumberFormat="1" applyFont="1" applyFill="1" applyBorder="1" applyAlignment="1">
      <alignment horizontal="center"/>
    </xf>
    <xf numFmtId="166" fontId="2" fillId="3" borderId="4" xfId="1" applyNumberFormat="1" applyFont="1" applyFill="1" applyBorder="1" applyAlignment="1">
      <alignment horizontal="center"/>
    </xf>
    <xf numFmtId="0" fontId="2" fillId="3" borderId="4" xfId="0" applyFont="1" applyFill="1" applyBorder="1"/>
    <xf numFmtId="0" fontId="0" fillId="0" borderId="0" xfId="0" applyAlignment="1">
      <alignment horizontal="left"/>
    </xf>
    <xf numFmtId="0" fontId="2" fillId="9" borderId="7" xfId="0" applyFont="1" applyFill="1" applyBorder="1" applyAlignment="1">
      <alignment horizontal="right"/>
    </xf>
    <xf numFmtId="0" fontId="2" fillId="9" borderId="8" xfId="0" applyFont="1" applyFill="1" applyBorder="1" applyAlignment="1">
      <alignment horizontal="right"/>
    </xf>
    <xf numFmtId="0" fontId="2" fillId="9" borderId="9" xfId="0" applyFont="1" applyFill="1" applyBorder="1" applyAlignment="1">
      <alignment horizontal="right"/>
    </xf>
    <xf numFmtId="0" fontId="2" fillId="9" borderId="2" xfId="0" applyFont="1" applyFill="1" applyBorder="1" applyAlignment="1">
      <alignment horizontal="left"/>
    </xf>
    <xf numFmtId="0" fontId="2" fillId="10" borderId="7" xfId="0" applyFont="1" applyFill="1" applyBorder="1" applyAlignment="1">
      <alignment horizontal="left"/>
    </xf>
    <xf numFmtId="166" fontId="2" fillId="9" borderId="3" xfId="1" applyNumberFormat="1" applyFont="1" applyFill="1" applyBorder="1" applyAlignment="1">
      <alignment horizontal="right"/>
    </xf>
    <xf numFmtId="166" fontId="2" fillId="9" borderId="4" xfId="1" applyNumberFormat="1" applyFont="1" applyFill="1" applyBorder="1" applyAlignment="1">
      <alignment horizontal="right"/>
    </xf>
    <xf numFmtId="166" fontId="2" fillId="9" borderId="8" xfId="1" applyNumberFormat="1" applyFont="1" applyFill="1" applyBorder="1" applyAlignment="1">
      <alignment horizontal="right"/>
    </xf>
    <xf numFmtId="166" fontId="2" fillId="9" borderId="9" xfId="1" applyNumberFormat="1" applyFont="1" applyFill="1" applyBorder="1" applyAlignment="1">
      <alignment horizontal="right"/>
    </xf>
    <xf numFmtId="0" fontId="2" fillId="3" borderId="14" xfId="0" applyFont="1" applyFill="1" applyBorder="1"/>
    <xf numFmtId="165" fontId="2" fillId="3" borderId="15" xfId="2" applyNumberFormat="1" applyFont="1" applyFill="1" applyBorder="1"/>
    <xf numFmtId="0" fontId="0" fillId="0" borderId="0" xfId="0" quotePrefix="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0" xfId="0" quotePrefix="1" applyFont="1" applyFill="1" applyBorder="1" applyAlignment="1">
      <alignment horizontal="center" vertical="center"/>
    </xf>
    <xf numFmtId="0" fontId="19" fillId="2" borderId="0" xfId="0" applyFont="1" applyFill="1" applyAlignment="1">
      <alignment horizontal="center"/>
    </xf>
    <xf numFmtId="171" fontId="0" fillId="0" borderId="0" xfId="0" applyNumberFormat="1"/>
    <xf numFmtId="172" fontId="0" fillId="0" borderId="0" xfId="1" applyNumberFormat="1" applyFont="1"/>
    <xf numFmtId="0" fontId="3" fillId="0" borderId="0" xfId="0" applyFont="1"/>
    <xf numFmtId="0" fontId="0" fillId="0" borderId="0" xfId="0" applyAlignment="1">
      <alignment horizontal="center"/>
    </xf>
    <xf numFmtId="0" fontId="0" fillId="0" borderId="0" xfId="0" applyAlignment="1">
      <alignment horizontal="center"/>
    </xf>
    <xf numFmtId="0" fontId="0" fillId="0" borderId="7" xfId="0" applyBorder="1"/>
    <xf numFmtId="0" fontId="7" fillId="3" borderId="0" xfId="0" applyFont="1" applyFill="1" applyBorder="1" applyAlignment="1">
      <alignment horizontal="center"/>
    </xf>
    <xf numFmtId="173" fontId="0" fillId="0" borderId="0" xfId="0" applyNumberFormat="1"/>
    <xf numFmtId="0" fontId="0" fillId="0" borderId="0" xfId="0" applyBorder="1"/>
    <xf numFmtId="0" fontId="2" fillId="9" borderId="5" xfId="0" applyFont="1" applyFill="1" applyBorder="1" applyAlignment="1">
      <alignment horizontal="center"/>
    </xf>
    <xf numFmtId="0" fontId="2" fillId="9" borderId="0" xfId="0" applyFont="1" applyFill="1" applyBorder="1" applyAlignment="1">
      <alignment horizontal="center"/>
    </xf>
    <xf numFmtId="0" fontId="0" fillId="6" borderId="0" xfId="0" applyFill="1" applyBorder="1"/>
    <xf numFmtId="166" fontId="27" fillId="0" borderId="0" xfId="1" applyNumberFormat="1" applyFont="1"/>
    <xf numFmtId="166" fontId="4" fillId="0" borderId="0" xfId="1" applyNumberFormat="1" applyFont="1"/>
    <xf numFmtId="0" fontId="2" fillId="3" borderId="0" xfId="0" applyFont="1" applyFill="1" applyAlignment="1">
      <alignment horizontal="center"/>
    </xf>
    <xf numFmtId="0" fontId="2" fillId="3" borderId="6" xfId="0" applyFont="1" applyFill="1" applyBorder="1" applyAlignment="1">
      <alignment horizontal="center"/>
    </xf>
    <xf numFmtId="166" fontId="2" fillId="0" borderId="0" xfId="1"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right"/>
    </xf>
    <xf numFmtId="0" fontId="4" fillId="0" borderId="0" xfId="0" applyFont="1" applyFill="1" applyBorder="1" applyAlignment="1">
      <alignment horizontal="right" vertical="center"/>
    </xf>
    <xf numFmtId="0" fontId="0" fillId="0" borderId="0" xfId="0" applyFill="1" applyBorder="1"/>
    <xf numFmtId="169" fontId="0" fillId="0" borderId="0" xfId="2" applyNumberFormat="1" applyFont="1" applyFill="1" applyBorder="1"/>
    <xf numFmtId="166" fontId="0" fillId="0" borderId="0" xfId="1" applyNumberFormat="1" applyFont="1" applyFill="1" applyBorder="1"/>
    <xf numFmtId="3" fontId="0" fillId="0" borderId="0" xfId="0" applyNumberFormat="1" applyFill="1" applyBorder="1"/>
    <xf numFmtId="165" fontId="2" fillId="0" borderId="0" xfId="2" applyNumberFormat="1" applyFont="1" applyFill="1" applyBorder="1"/>
    <xf numFmtId="172" fontId="0" fillId="0" borderId="0" xfId="1" applyNumberFormat="1" applyFont="1" applyFill="1"/>
    <xf numFmtId="0" fontId="0" fillId="0" borderId="0" xfId="0" applyAlignment="1">
      <alignment horizontal="center" wrapText="1"/>
    </xf>
    <xf numFmtId="0" fontId="0" fillId="0" borderId="8" xfId="0" applyBorder="1"/>
    <xf numFmtId="0" fontId="29" fillId="0" borderId="0" xfId="20" applyAlignment="1">
      <alignment horizontal="left" vertical="center"/>
    </xf>
    <xf numFmtId="166" fontId="0" fillId="0" borderId="0" xfId="1" applyNumberFormat="1" applyFont="1" applyAlignment="1">
      <alignment horizontal="right" vertical="center"/>
    </xf>
    <xf numFmtId="166" fontId="30" fillId="0" borderId="0" xfId="1" applyNumberFormat="1" applyFont="1" applyAlignment="1">
      <alignment horizontal="right" vertical="center"/>
    </xf>
    <xf numFmtId="166" fontId="4" fillId="0" borderId="0" xfId="1" applyNumberFormat="1" applyFont="1" applyAlignment="1">
      <alignment horizontal="right" vertical="center"/>
    </xf>
    <xf numFmtId="0" fontId="30" fillId="0" borderId="0" xfId="0" applyFont="1" applyAlignment="1">
      <alignment horizontal="right" vertical="center"/>
    </xf>
    <xf numFmtId="167" fontId="4" fillId="0" borderId="0" xfId="1" applyNumberFormat="1" applyFont="1" applyAlignment="1">
      <alignment horizontal="right" vertical="center"/>
    </xf>
    <xf numFmtId="166" fontId="31" fillId="0" borderId="0" xfId="1" applyNumberFormat="1" applyFont="1"/>
    <xf numFmtId="166" fontId="0" fillId="0" borderId="0" xfId="1" applyNumberFormat="1" applyFont="1" applyAlignment="1">
      <alignment horizontal="center"/>
    </xf>
    <xf numFmtId="0" fontId="0" fillId="0" borderId="5" xfId="0" applyBorder="1"/>
    <xf numFmtId="0" fontId="0" fillId="0" borderId="6" xfId="0" applyBorder="1"/>
    <xf numFmtId="0" fontId="0" fillId="0" borderId="9" xfId="0" applyBorder="1"/>
    <xf numFmtId="0" fontId="21" fillId="0" borderId="0" xfId="0" applyFont="1" applyBorder="1"/>
    <xf numFmtId="0" fontId="21" fillId="0" borderId="5" xfId="0" applyFont="1" applyBorder="1"/>
    <xf numFmtId="0" fontId="26" fillId="0" borderId="0" xfId="0" applyFont="1"/>
    <xf numFmtId="166" fontId="0" fillId="0" borderId="0" xfId="1" applyNumberFormat="1" applyFont="1" applyBorder="1"/>
    <xf numFmtId="16" fontId="0" fillId="0" borderId="0" xfId="0" quotePrefix="1" applyNumberFormat="1" applyAlignment="1">
      <alignment horizontal="left" vertical="center"/>
    </xf>
    <xf numFmtId="14" fontId="0" fillId="0" borderId="0" xfId="0" applyNumberFormat="1" applyAlignment="1">
      <alignment horizontal="center"/>
    </xf>
    <xf numFmtId="169" fontId="0" fillId="0" borderId="0" xfId="2" applyNumberFormat="1" applyFont="1" applyBorder="1"/>
    <xf numFmtId="0" fontId="2" fillId="11" borderId="0" xfId="0" applyFont="1" applyFill="1"/>
    <xf numFmtId="169" fontId="0" fillId="0" borderId="3" xfId="2" applyNumberFormat="1" applyFont="1" applyFill="1" applyBorder="1"/>
    <xf numFmtId="169" fontId="0" fillId="0" borderId="3" xfId="2" applyNumberFormat="1" applyFont="1" applyBorder="1"/>
    <xf numFmtId="0" fontId="2" fillId="12" borderId="5" xfId="0" applyFont="1" applyFill="1" applyBorder="1"/>
    <xf numFmtId="0" fontId="2" fillId="0" borderId="0" xfId="0" applyFont="1" applyAlignment="1">
      <alignment horizontal="center"/>
    </xf>
    <xf numFmtId="0" fontId="0" fillId="0" borderId="0" xfId="0" applyBorder="1" applyAlignment="1">
      <alignment horizontal="left"/>
    </xf>
    <xf numFmtId="0" fontId="2" fillId="3" borderId="1" xfId="0" applyFont="1" applyFill="1" applyBorder="1" applyAlignment="1">
      <alignment horizontal="left"/>
    </xf>
    <xf numFmtId="166" fontId="0" fillId="0" borderId="0" xfId="0" applyNumberFormat="1" applyBorder="1"/>
    <xf numFmtId="172" fontId="28" fillId="6" borderId="0" xfId="1" applyNumberFormat="1" applyFont="1" applyFill="1" applyBorder="1"/>
    <xf numFmtId="0" fontId="28" fillId="6" borderId="0" xfId="0" applyFont="1" applyFill="1" applyBorder="1"/>
    <xf numFmtId="172" fontId="28" fillId="6" borderId="6" xfId="1" applyNumberFormat="1" applyFont="1" applyFill="1" applyBorder="1"/>
    <xf numFmtId="14" fontId="3" fillId="0" borderId="5" xfId="0" applyNumberFormat="1" applyFont="1" applyFill="1" applyBorder="1"/>
    <xf numFmtId="172" fontId="3" fillId="0" borderId="0" xfId="1" applyNumberFormat="1" applyFont="1" applyFill="1" applyBorder="1"/>
    <xf numFmtId="0" fontId="3" fillId="0" borderId="0" xfId="0" applyFont="1" applyFill="1" applyBorder="1"/>
    <xf numFmtId="172" fontId="3" fillId="0" borderId="6" xfId="1" applyNumberFormat="1" applyFont="1" applyFill="1" applyBorder="1"/>
    <xf numFmtId="0" fontId="4" fillId="2" borderId="0" xfId="0" quotePrefix="1" applyFont="1" applyFill="1" applyBorder="1" applyAlignment="1">
      <alignment horizontal="right" vertical="center"/>
    </xf>
    <xf numFmtId="175" fontId="0" fillId="0" borderId="0" xfId="0" applyNumberFormat="1" applyAlignment="1">
      <alignment horizontal="center"/>
    </xf>
    <xf numFmtId="0" fontId="0" fillId="0" borderId="0" xfId="0" applyAlignment="1">
      <alignment horizontal="center"/>
    </xf>
    <xf numFmtId="176" fontId="0" fillId="0" borderId="0" xfId="1" applyNumberFormat="1" applyFont="1" applyAlignment="1">
      <alignment horizontal="right"/>
    </xf>
    <xf numFmtId="176" fontId="0" fillId="0" borderId="0" xfId="0" applyNumberFormat="1" applyAlignment="1">
      <alignment horizontal="right"/>
    </xf>
    <xf numFmtId="169" fontId="0" fillId="0" borderId="0" xfId="2" applyNumberFormat="1" applyFont="1" applyAlignment="1">
      <alignment horizontal="right"/>
    </xf>
    <xf numFmtId="44" fontId="0" fillId="0" borderId="0" xfId="2" applyFont="1" applyAlignment="1">
      <alignment horizontal="right"/>
    </xf>
    <xf numFmtId="44" fontId="0" fillId="0" borderId="0" xfId="2" applyFont="1" applyAlignment="1">
      <alignment horizontal="center" vertical="center"/>
    </xf>
    <xf numFmtId="177" fontId="0" fillId="0" borderId="0" xfId="19" applyNumberFormat="1" applyFont="1" applyAlignment="1">
      <alignment horizontal="center"/>
    </xf>
    <xf numFmtId="174" fontId="0" fillId="0" borderId="0" xfId="0" applyNumberFormat="1" applyAlignment="1">
      <alignment horizontal="center"/>
    </xf>
    <xf numFmtId="0" fontId="2" fillId="13" borderId="0" xfId="0" applyFont="1" applyFill="1" applyAlignment="1">
      <alignment horizontal="right"/>
    </xf>
    <xf numFmtId="0" fontId="0" fillId="13" borderId="0" xfId="0" applyFill="1"/>
    <xf numFmtId="0" fontId="32" fillId="13" borderId="0" xfId="0" applyFont="1" applyFill="1"/>
    <xf numFmtId="0" fontId="32" fillId="13" borderId="0" xfId="0" applyFont="1" applyFill="1" applyAlignment="1">
      <alignment horizontal="center"/>
    </xf>
    <xf numFmtId="175" fontId="34" fillId="13" borderId="0" xfId="0" applyNumberFormat="1" applyFont="1" applyFill="1" applyAlignment="1">
      <alignment horizontal="center"/>
    </xf>
    <xf numFmtId="0" fontId="2" fillId="13" borderId="0" xfId="0" applyFont="1" applyFill="1"/>
    <xf numFmtId="0" fontId="2" fillId="13" borderId="0" xfId="0" applyFont="1" applyFill="1" applyAlignment="1">
      <alignment horizontal="left"/>
    </xf>
    <xf numFmtId="0" fontId="0" fillId="14" borderId="0" xfId="0" applyFill="1" applyAlignment="1">
      <alignment horizontal="right"/>
    </xf>
    <xf numFmtId="0" fontId="0" fillId="14" borderId="0" xfId="0" applyFill="1" applyAlignment="1">
      <alignment horizontal="center"/>
    </xf>
    <xf numFmtId="176" fontId="0" fillId="14" borderId="0" xfId="1" applyNumberFormat="1" applyFont="1" applyFill="1" applyAlignment="1">
      <alignment horizontal="right"/>
    </xf>
    <xf numFmtId="176" fontId="0" fillId="14" borderId="0" xfId="0" applyNumberFormat="1" applyFill="1" applyAlignment="1">
      <alignment horizontal="right"/>
    </xf>
    <xf numFmtId="0" fontId="2" fillId="0" borderId="0" xfId="0" applyFont="1"/>
    <xf numFmtId="166" fontId="2" fillId="0" borderId="0" xfId="1" applyNumberFormat="1" applyFont="1" applyAlignment="1">
      <alignment horizontal="center"/>
    </xf>
    <xf numFmtId="0" fontId="2" fillId="0" borderId="0" xfId="0" applyFont="1" applyAlignment="1">
      <alignment horizontal="right"/>
    </xf>
    <xf numFmtId="0" fontId="4" fillId="0" borderId="0" xfId="0" applyFont="1" applyAlignment="1">
      <alignment horizontal="right" vertical="center"/>
    </xf>
    <xf numFmtId="0" fontId="4" fillId="2" borderId="0" xfId="0" applyFont="1" applyFill="1" applyAlignment="1">
      <alignment horizontal="right" vertical="center"/>
    </xf>
    <xf numFmtId="0" fontId="4" fillId="2" borderId="0" xfId="0" quotePrefix="1" applyFont="1" applyFill="1" applyAlignment="1">
      <alignment horizontal="right" vertical="center"/>
    </xf>
    <xf numFmtId="14" fontId="0" fillId="0" borderId="0" xfId="0" applyNumberFormat="1" applyAlignment="1">
      <alignment horizontal="left"/>
    </xf>
    <xf numFmtId="169" fontId="0" fillId="0" borderId="0" xfId="0" applyNumberFormat="1"/>
    <xf numFmtId="165" fontId="2" fillId="0" borderId="0" xfId="2" applyNumberFormat="1" applyFont="1"/>
    <xf numFmtId="169" fontId="0" fillId="0" borderId="13" xfId="2" applyNumberFormat="1" applyFont="1" applyBorder="1"/>
    <xf numFmtId="169" fontId="0" fillId="0" borderId="0" xfId="0" applyNumberFormat="1" applyAlignment="1">
      <alignment horizontal="right"/>
    </xf>
    <xf numFmtId="166" fontId="0" fillId="0" borderId="0" xfId="2" applyNumberFormat="1" applyFont="1" applyAlignment="1">
      <alignment horizontal="center" vertical="center"/>
    </xf>
    <xf numFmtId="166" fontId="2" fillId="13" borderId="0" xfId="1" applyNumberFormat="1" applyFont="1" applyFill="1" applyAlignment="1">
      <alignment horizontal="center"/>
    </xf>
    <xf numFmtId="169" fontId="0" fillId="0" borderId="0" xfId="2" applyNumberFormat="1" applyFont="1" applyAlignment="1">
      <alignment horizontal="center" vertical="center"/>
    </xf>
    <xf numFmtId="169" fontId="0" fillId="14" borderId="0" xfId="0" applyNumberFormat="1" applyFill="1" applyAlignment="1">
      <alignment horizontal="right"/>
    </xf>
    <xf numFmtId="169" fontId="0" fillId="0" borderId="3" xfId="1" applyNumberFormat="1" applyFont="1" applyBorder="1" applyAlignment="1">
      <alignment horizontal="center"/>
    </xf>
    <xf numFmtId="169" fontId="2" fillId="13" borderId="13" xfId="2" applyNumberFormat="1" applyFont="1" applyFill="1" applyBorder="1" applyAlignment="1">
      <alignment horizontal="center"/>
    </xf>
    <xf numFmtId="169" fontId="0" fillId="0" borderId="0" xfId="2" applyNumberFormat="1" applyFont="1" applyAlignment="1">
      <alignment horizontal="center"/>
    </xf>
    <xf numFmtId="166" fontId="2" fillId="3" borderId="3" xfId="1" applyNumberFormat="1" applyFont="1" applyFill="1" applyBorder="1" applyAlignment="1">
      <alignment horizontal="right"/>
    </xf>
    <xf numFmtId="166" fontId="2" fillId="3" borderId="4" xfId="1" applyNumberFormat="1" applyFont="1" applyFill="1" applyBorder="1" applyAlignment="1">
      <alignment horizontal="right"/>
    </xf>
    <xf numFmtId="164" fontId="0" fillId="0" borderId="0" xfId="1" applyNumberFormat="1" applyFont="1"/>
    <xf numFmtId="0" fontId="35" fillId="0" borderId="0" xfId="0" applyFont="1"/>
    <xf numFmtId="165" fontId="0" fillId="0" borderId="0" xfId="2" applyNumberFormat="1" applyFont="1"/>
    <xf numFmtId="0" fontId="8" fillId="0" borderId="0" xfId="0" quotePrefix="1" applyNumberFormat="1" applyFont="1" applyAlignment="1">
      <alignment horizontal="center"/>
    </xf>
    <xf numFmtId="0" fontId="2" fillId="9" borderId="10" xfId="0" applyFont="1" applyFill="1" applyBorder="1" applyAlignment="1">
      <alignment horizontal="center"/>
    </xf>
    <xf numFmtId="0" fontId="2" fillId="9" borderId="10" xfId="0" applyFont="1" applyFill="1" applyBorder="1" applyAlignment="1">
      <alignment horizontal="center"/>
    </xf>
    <xf numFmtId="168" fontId="10" fillId="7" borderId="0" xfId="4" applyFill="1"/>
    <xf numFmtId="14" fontId="37" fillId="15" borderId="5" xfId="0" applyNumberFormat="1" applyFont="1" applyFill="1" applyBorder="1"/>
    <xf numFmtId="0" fontId="0" fillId="0" borderId="0" xfId="0" applyFill="1"/>
    <xf numFmtId="178" fontId="0" fillId="0" borderId="0" xfId="0" applyNumberFormat="1" applyFill="1"/>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left"/>
    </xf>
    <xf numFmtId="0" fontId="29" fillId="0" borderId="0" xfId="20" applyAlignment="1">
      <alignment horizontal="left"/>
    </xf>
    <xf numFmtId="0" fontId="38" fillId="0" borderId="0" xfId="0" applyFont="1" applyAlignment="1">
      <alignment horizontal="center" wrapText="1"/>
    </xf>
    <xf numFmtId="0" fontId="38" fillId="0" borderId="0" xfId="0" applyFont="1"/>
    <xf numFmtId="43" fontId="39" fillId="0" borderId="0" xfId="1" applyFont="1" applyAlignment="1">
      <alignment horizontal="center"/>
    </xf>
    <xf numFmtId="0" fontId="4" fillId="0" borderId="0" xfId="11" applyFont="1" applyAlignment="1">
      <alignment horizontal="center" wrapText="1"/>
    </xf>
    <xf numFmtId="43" fontId="18" fillId="0" borderId="0" xfId="1" applyFont="1" applyAlignment="1">
      <alignment horizontal="center"/>
    </xf>
    <xf numFmtId="0" fontId="2" fillId="3" borderId="0" xfId="0" applyFont="1" applyFill="1" applyAlignment="1">
      <alignment horizontal="center" wrapText="1"/>
    </xf>
    <xf numFmtId="43" fontId="0" fillId="0" borderId="13" xfId="0" applyNumberFormat="1" applyBorder="1" applyAlignment="1">
      <alignment horizontal="center"/>
    </xf>
    <xf numFmtId="0" fontId="4" fillId="0" borderId="0" xfId="0" applyFont="1"/>
    <xf numFmtId="0" fontId="2" fillId="13" borderId="0" xfId="0" applyFont="1" applyFill="1" applyAlignment="1">
      <alignment horizontal="center"/>
    </xf>
    <xf numFmtId="172" fontId="0" fillId="0" borderId="0" xfId="0" applyNumberFormat="1"/>
    <xf numFmtId="0" fontId="0" fillId="0" borderId="0" xfId="0" applyAlignment="1">
      <alignment horizontal="center"/>
    </xf>
    <xf numFmtId="179" fontId="0" fillId="0" borderId="0" xfId="0" applyNumberFormat="1"/>
    <xf numFmtId="0" fontId="0" fillId="0" borderId="0" xfId="0" applyAlignment="1">
      <alignment horizontal="left" indent="2"/>
    </xf>
    <xf numFmtId="0" fontId="4" fillId="0" borderId="0" xfId="0" applyFont="1" applyFill="1"/>
    <xf numFmtId="0" fontId="4" fillId="0" borderId="0" xfId="0" applyFont="1" applyFill="1" applyAlignment="1">
      <alignment horizontal="center"/>
    </xf>
    <xf numFmtId="0" fontId="26" fillId="0" borderId="0" xfId="0" applyFont="1" applyFill="1" applyAlignment="1">
      <alignment horizontal="center"/>
    </xf>
    <xf numFmtId="175" fontId="26" fillId="0" borderId="0" xfId="0" applyNumberFormat="1" applyFont="1" applyFill="1" applyAlignment="1">
      <alignment horizontal="center"/>
    </xf>
    <xf numFmtId="166" fontId="0" fillId="14" borderId="0" xfId="1" applyNumberFormat="1" applyFont="1" applyFill="1"/>
    <xf numFmtId="169" fontId="0" fillId="14" borderId="0" xfId="2" applyNumberFormat="1" applyFont="1" applyFill="1"/>
    <xf numFmtId="169" fontId="0" fillId="14" borderId="3" xfId="2" applyNumberFormat="1" applyFont="1" applyFill="1" applyBorder="1"/>
    <xf numFmtId="0" fontId="0" fillId="0" borderId="0" xfId="0"/>
    <xf numFmtId="166" fontId="0" fillId="0" borderId="0" xfId="1" applyNumberFormat="1" applyFont="1"/>
    <xf numFmtId="0" fontId="0" fillId="0" borderId="0" xfId="0" applyAlignment="1">
      <alignment horizontal="center"/>
    </xf>
    <xf numFmtId="0" fontId="24" fillId="0" borderId="0" xfId="0" applyFont="1" applyAlignment="1">
      <alignment horizontal="center"/>
    </xf>
    <xf numFmtId="0" fontId="3" fillId="0" borderId="0" xfId="0" applyFont="1" applyAlignment="1">
      <alignment horizontal="center"/>
    </xf>
    <xf numFmtId="169" fontId="0" fillId="16" borderId="0" xfId="2" applyNumberFormat="1" applyFont="1" applyFill="1"/>
    <xf numFmtId="0" fontId="0" fillId="0" borderId="0" xfId="0" applyAlignment="1">
      <alignment horizontal="center"/>
    </xf>
    <xf numFmtId="176" fontId="0" fillId="0" borderId="0" xfId="0" applyNumberFormat="1" applyFill="1" applyAlignment="1">
      <alignment horizontal="right"/>
    </xf>
    <xf numFmtId="169" fontId="0" fillId="14" borderId="0" xfId="2" applyNumberFormat="1" applyFont="1" applyFill="1" applyBorder="1"/>
    <xf numFmtId="0" fontId="0" fillId="0" borderId="0" xfId="0" applyAlignment="1">
      <alignment horizontal="center"/>
    </xf>
    <xf numFmtId="0" fontId="0" fillId="0" borderId="0" xfId="0" applyBorder="1" applyAlignment="1">
      <alignment horizontal="center"/>
    </xf>
    <xf numFmtId="165" fontId="0" fillId="0" borderId="0" xfId="2" applyNumberFormat="1" applyFont="1" applyFill="1"/>
    <xf numFmtId="165" fontId="0" fillId="17" borderId="0" xfId="2" applyNumberFormat="1" applyFont="1" applyFill="1"/>
    <xf numFmtId="165" fontId="0" fillId="18" borderId="0" xfId="2" applyNumberFormat="1" applyFont="1" applyFill="1"/>
    <xf numFmtId="14" fontId="0" fillId="0" borderId="0" xfId="0" applyNumberFormat="1" applyFill="1"/>
    <xf numFmtId="0" fontId="3" fillId="0" borderId="0" xfId="0" applyFont="1" applyBorder="1" applyAlignment="1">
      <alignment horizontal="center"/>
    </xf>
    <xf numFmtId="172" fontId="28" fillId="0" borderId="0" xfId="1" applyNumberFormat="1" applyFont="1" applyFill="1" applyBorder="1"/>
    <xf numFmtId="0" fontId="0" fillId="0" borderId="0" xfId="0" applyAlignment="1">
      <alignment horizontal="center"/>
    </xf>
    <xf numFmtId="168" fontId="13" fillId="50" borderId="1" xfId="4" applyFont="1" applyFill="1" applyBorder="1"/>
    <xf numFmtId="16" fontId="17" fillId="50" borderId="1" xfId="10" applyNumberFormat="1" applyFont="1" applyFill="1" applyBorder="1"/>
    <xf numFmtId="164" fontId="0" fillId="0" borderId="0" xfId="0" applyNumberFormat="1"/>
    <xf numFmtId="170" fontId="0" fillId="0" borderId="0" xfId="0" applyNumberFormat="1"/>
    <xf numFmtId="166" fontId="0" fillId="0" borderId="0" xfId="0" applyNumberFormat="1" applyFill="1"/>
    <xf numFmtId="0" fontId="0" fillId="0" borderId="0" xfId="0"/>
    <xf numFmtId="0" fontId="0" fillId="0" borderId="0" xfId="0"/>
    <xf numFmtId="0" fontId="0" fillId="0" borderId="0" xfId="0" applyAlignment="1">
      <alignment horizontal="right"/>
    </xf>
    <xf numFmtId="0" fontId="0" fillId="0" borderId="0" xfId="0" applyFill="1"/>
    <xf numFmtId="10" fontId="37" fillId="0" borderId="0" xfId="19" applyNumberFormat="1" applyFont="1"/>
    <xf numFmtId="10" fontId="0" fillId="0" borderId="0" xfId="0" applyNumberFormat="1"/>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166" fontId="0" fillId="0" borderId="0" xfId="1" applyNumberFormat="1" applyFont="1" applyAlignment="1">
      <alignment horizontal="right" vertical="center"/>
    </xf>
    <xf numFmtId="166" fontId="30" fillId="0" borderId="0" xfId="1" applyNumberFormat="1" applyFont="1" applyAlignment="1">
      <alignment horizontal="right" vertical="center"/>
    </xf>
    <xf numFmtId="166" fontId="0" fillId="0" borderId="0" xfId="1" applyNumberFormat="1" applyFont="1"/>
    <xf numFmtId="44" fontId="0" fillId="0" borderId="0" xfId="0" applyNumberFormat="1"/>
    <xf numFmtId="166" fontId="0" fillId="0" borderId="0" xfId="0" applyNumberFormat="1"/>
    <xf numFmtId="3" fontId="0" fillId="0" borderId="0" xfId="0" applyNumberFormat="1"/>
    <xf numFmtId="0" fontId="0" fillId="0" borderId="0" xfId="0" applyAlignment="1">
      <alignment horizontal="center"/>
    </xf>
    <xf numFmtId="43" fontId="0" fillId="0" borderId="0" xfId="1" applyFont="1" applyAlignment="1">
      <alignment horizontal="right"/>
    </xf>
    <xf numFmtId="165" fontId="2" fillId="3" borderId="15" xfId="2" applyNumberFormat="1" applyFont="1" applyFill="1" applyBorder="1"/>
    <xf numFmtId="165" fontId="2" fillId="0" borderId="0" xfId="2" applyNumberFormat="1" applyFont="1" applyFill="1" applyBorder="1"/>
    <xf numFmtId="166" fontId="4" fillId="0" borderId="0" xfId="1" applyNumberFormat="1" applyFont="1" applyAlignment="1">
      <alignment horizontal="right" vertical="center"/>
    </xf>
    <xf numFmtId="169" fontId="0" fillId="0" borderId="0" xfId="0" applyNumberFormat="1"/>
    <xf numFmtId="0" fontId="0" fillId="0" borderId="0" xfId="0" applyFill="1"/>
    <xf numFmtId="165" fontId="0" fillId="0" borderId="0" xfId="0" applyNumberFormat="1"/>
    <xf numFmtId="10" fontId="0" fillId="0" borderId="0" xfId="19" applyNumberFormat="1" applyFont="1"/>
    <xf numFmtId="166" fontId="0" fillId="0" borderId="0" xfId="1" applyNumberFormat="1" applyFont="1" applyFill="1"/>
    <xf numFmtId="0" fontId="0" fillId="0" borderId="0" xfId="0"/>
    <xf numFmtId="0" fontId="21" fillId="0" borderId="0" xfId="0" applyFont="1" applyBorder="1" applyAlignment="1">
      <alignment horizontal="center"/>
    </xf>
    <xf numFmtId="0" fontId="21" fillId="0" borderId="6" xfId="0" applyFont="1" applyBorder="1" applyAlignment="1">
      <alignment horizontal="center"/>
    </xf>
    <xf numFmtId="0" fontId="0" fillId="0" borderId="0" xfId="0" applyAlignment="1">
      <alignment horizontal="center"/>
    </xf>
    <xf numFmtId="0" fontId="24" fillId="0" borderId="0" xfId="0" applyFont="1" applyAlignment="1">
      <alignment horizontal="center"/>
    </xf>
    <xf numFmtId="0" fontId="3" fillId="0" borderId="0" xfId="0" applyFont="1" applyAlignment="1">
      <alignment horizontal="center"/>
    </xf>
    <xf numFmtId="0" fontId="0" fillId="0" borderId="0" xfId="0" applyFill="1" applyAlignment="1">
      <alignment horizontal="center"/>
    </xf>
    <xf numFmtId="0" fontId="0" fillId="0" borderId="0" xfId="0" applyAlignment="1">
      <alignment horizontal="center"/>
    </xf>
    <xf numFmtId="169" fontId="0" fillId="0" borderId="0" xfId="2" applyNumberFormat="1" applyFont="1" applyFill="1" applyAlignment="1">
      <alignment horizontal="right"/>
    </xf>
    <xf numFmtId="44" fontId="0" fillId="0" borderId="0" xfId="2" applyFont="1" applyFill="1"/>
    <xf numFmtId="0" fontId="0" fillId="0" borderId="0" xfId="0" applyAlignment="1">
      <alignment horizontal="center"/>
    </xf>
    <xf numFmtId="165" fontId="0" fillId="0" borderId="3" xfId="2" applyNumberFormat="1" applyFont="1" applyBorder="1"/>
    <xf numFmtId="0" fontId="0" fillId="0" borderId="0" xfId="0" applyAlignment="1"/>
    <xf numFmtId="0" fontId="2" fillId="0" borderId="0" xfId="0" applyFont="1" applyFill="1" applyAlignment="1">
      <alignment horizontal="left"/>
    </xf>
    <xf numFmtId="169" fontId="2" fillId="0" borderId="0" xfId="2" applyNumberFormat="1" applyFont="1" applyFill="1" applyBorder="1" applyAlignment="1">
      <alignment horizontal="center"/>
    </xf>
    <xf numFmtId="169" fontId="0" fillId="0" borderId="0" xfId="0" applyNumberFormat="1" applyFill="1" applyBorder="1"/>
    <xf numFmtId="180" fontId="0" fillId="0" borderId="0" xfId="0" applyNumberFormat="1"/>
    <xf numFmtId="0" fontId="2" fillId="0" borderId="0" xfId="0" applyFont="1" applyFill="1" applyBorder="1"/>
    <xf numFmtId="0" fontId="0" fillId="0" borderId="0" xfId="0" applyFont="1"/>
    <xf numFmtId="0" fontId="0" fillId="51" borderId="0" xfId="0" applyFill="1"/>
    <xf numFmtId="0" fontId="2" fillId="0" borderId="14" xfId="0" applyFont="1" applyFill="1" applyBorder="1"/>
    <xf numFmtId="165" fontId="2" fillId="0" borderId="15" xfId="2" applyNumberFormat="1" applyFont="1" applyFill="1" applyBorder="1"/>
    <xf numFmtId="169" fontId="0" fillId="14" borderId="0" xfId="2" applyNumberFormat="1" applyFont="1" applyFill="1" applyAlignment="1">
      <alignment horizontal="center"/>
    </xf>
    <xf numFmtId="0" fontId="4" fillId="0" borderId="0" xfId="0" applyFont="1" applyFill="1" applyAlignment="1">
      <alignment horizontal="right" vertical="center"/>
    </xf>
    <xf numFmtId="169" fontId="0" fillId="0" borderId="0" xfId="2" applyNumberFormat="1" applyFont="1" applyFill="1"/>
    <xf numFmtId="169" fontId="0" fillId="0" borderId="0" xfId="0" applyNumberFormat="1" applyFill="1"/>
    <xf numFmtId="165" fontId="0" fillId="0" borderId="0" xfId="0" applyNumberFormat="1" applyFill="1"/>
    <xf numFmtId="179" fontId="0" fillId="0" borderId="0" xfId="1" applyNumberFormat="1" applyFont="1" applyFill="1"/>
    <xf numFmtId="10" fontId="0" fillId="0" borderId="0" xfId="19" applyNumberFormat="1" applyFont="1" applyAlignment="1">
      <alignment horizontal="center"/>
    </xf>
    <xf numFmtId="0" fontId="0" fillId="0" borderId="0" xfId="0" applyAlignment="1">
      <alignment horizontal="center"/>
    </xf>
    <xf numFmtId="0" fontId="2" fillId="0" borderId="0" xfId="0" applyFont="1" applyFill="1" applyAlignment="1">
      <alignment horizontal="center"/>
    </xf>
    <xf numFmtId="169" fontId="0" fillId="0" borderId="0" xfId="0" applyNumberFormat="1" applyFill="1" applyAlignment="1">
      <alignment horizontal="right"/>
    </xf>
    <xf numFmtId="175" fontId="2" fillId="13" borderId="0" xfId="0" applyNumberFormat="1" applyFont="1" applyFill="1" applyAlignment="1">
      <alignment horizontal="center"/>
    </xf>
    <xf numFmtId="0" fontId="2" fillId="13" borderId="0" xfId="0" applyFont="1" applyFill="1" applyAlignment="1">
      <alignment horizontal="center" wrapText="1"/>
    </xf>
    <xf numFmtId="169" fontId="32" fillId="51" borderId="0" xfId="2" applyNumberFormat="1" applyFont="1" applyFill="1"/>
    <xf numFmtId="169" fontId="32" fillId="51" borderId="13" xfId="0" applyNumberFormat="1" applyFont="1" applyFill="1" applyBorder="1"/>
    <xf numFmtId="0" fontId="0" fillId="0" borderId="0" xfId="0" applyAlignment="1">
      <alignment horizontal="center"/>
    </xf>
    <xf numFmtId="166" fontId="0" fillId="4" borderId="0" xfId="1" applyNumberFormat="1" applyFont="1" applyFill="1" applyAlignment="1">
      <alignment horizontal="right"/>
    </xf>
    <xf numFmtId="44" fontId="2" fillId="13" borderId="0" xfId="2" applyFont="1" applyFill="1" applyAlignment="1">
      <alignment horizontal="center"/>
    </xf>
    <xf numFmtId="0" fontId="3" fillId="0" borderId="0" xfId="0" applyFont="1" applyFill="1" applyBorder="1" applyAlignment="1">
      <alignment horizontal="center"/>
    </xf>
    <xf numFmtId="2" fontId="0" fillId="0" borderId="0" xfId="0" applyNumberFormat="1"/>
    <xf numFmtId="181" fontId="0" fillId="0" borderId="0" xfId="0" applyNumberFormat="1"/>
    <xf numFmtId="0" fontId="0" fillId="0" borderId="0" xfId="0" applyAlignment="1"/>
    <xf numFmtId="0" fontId="0" fillId="0" borderId="0" xfId="0" applyAlignment="1">
      <alignment horizontal="center"/>
    </xf>
    <xf numFmtId="165" fontId="0" fillId="0" borderId="0" xfId="1" applyNumberFormat="1" applyFont="1" applyFill="1"/>
    <xf numFmtId="169" fontId="0" fillId="0" borderId="0" xfId="2" applyNumberFormat="1" applyFont="1" applyAlignment="1"/>
    <xf numFmtId="169" fontId="0" fillId="0" borderId="0" xfId="0" applyNumberFormat="1" applyFill="1" applyAlignment="1"/>
    <xf numFmtId="0" fontId="0" fillId="0" borderId="0" xfId="0" applyAlignment="1">
      <alignment horizontal="center"/>
    </xf>
    <xf numFmtId="0" fontId="10" fillId="0" borderId="0" xfId="4" applyNumberFormat="1"/>
    <xf numFmtId="168" fontId="12" fillId="50" borderId="1" xfId="4" applyFont="1" applyFill="1" applyBorder="1" applyAlignment="1">
      <alignment horizontal="center"/>
    </xf>
    <xf numFmtId="168" fontId="15" fillId="50" borderId="1" xfId="4" applyFont="1" applyFill="1" applyBorder="1" applyAlignment="1">
      <alignment horizontal="center"/>
    </xf>
    <xf numFmtId="168" fontId="15" fillId="52" borderId="1" xfId="4" applyFont="1" applyFill="1" applyBorder="1" applyAlignment="1">
      <alignment horizontal="center"/>
    </xf>
    <xf numFmtId="168" fontId="12" fillId="50" borderId="1" xfId="4" applyFont="1" applyFill="1" applyBorder="1"/>
    <xf numFmtId="168" fontId="12" fillId="52" borderId="1" xfId="4" applyFont="1" applyFill="1" applyBorder="1"/>
    <xf numFmtId="168" fontId="13" fillId="52" borderId="1" xfId="4" applyFont="1" applyFill="1" applyBorder="1"/>
    <xf numFmtId="1" fontId="17" fillId="50" borderId="1" xfId="4" quotePrefix="1" applyNumberFormat="1" applyFont="1" applyFill="1" applyBorder="1" applyAlignment="1">
      <alignment horizontal="center"/>
    </xf>
    <xf numFmtId="1" fontId="17" fillId="52" borderId="1" xfId="4" quotePrefix="1" applyNumberFormat="1" applyFont="1" applyFill="1" applyBorder="1" applyAlignment="1">
      <alignment horizontal="center"/>
    </xf>
    <xf numFmtId="16" fontId="17" fillId="52" borderId="1" xfId="10" applyNumberFormat="1" applyFont="1" applyFill="1" applyBorder="1"/>
    <xf numFmtId="168" fontId="15" fillId="52" borderId="1" xfId="4" applyFont="1" applyFill="1" applyBorder="1"/>
    <xf numFmtId="168" fontId="16" fillId="52" borderId="1" xfId="4" applyFont="1" applyFill="1" applyBorder="1"/>
    <xf numFmtId="16" fontId="17" fillId="52" borderId="1" xfId="9" applyNumberFormat="1" applyFont="1" applyFill="1" applyBorder="1"/>
    <xf numFmtId="0" fontId="0" fillId="0" borderId="0" xfId="0" applyAlignment="1">
      <alignment horizontal="center"/>
    </xf>
    <xf numFmtId="175" fontId="0" fillId="0" borderId="0" xfId="0" applyNumberFormat="1" applyFill="1" applyAlignment="1">
      <alignment horizontal="center"/>
    </xf>
    <xf numFmtId="0" fontId="0" fillId="14" borderId="0" xfId="0" applyFill="1"/>
    <xf numFmtId="165" fontId="0" fillId="14" borderId="0" xfId="0" applyNumberFormat="1" applyFill="1"/>
    <xf numFmtId="169" fontId="0" fillId="14" borderId="0" xfId="0" applyNumberFormat="1" applyFill="1"/>
    <xf numFmtId="169" fontId="0" fillId="14" borderId="0" xfId="0" applyNumberFormat="1" applyFill="1" applyAlignment="1"/>
    <xf numFmtId="166" fontId="0" fillId="14" borderId="0" xfId="1" applyNumberFormat="1" applyFont="1" applyFill="1" applyBorder="1"/>
    <xf numFmtId="3" fontId="0" fillId="14" borderId="0" xfId="0" applyNumberFormat="1" applyFill="1"/>
    <xf numFmtId="171" fontId="0" fillId="0" borderId="0" xfId="0" applyNumberFormat="1" applyFill="1"/>
    <xf numFmtId="14" fontId="0" fillId="0" borderId="0" xfId="0" applyNumberFormat="1" applyFill="1" applyBorder="1"/>
    <xf numFmtId="0" fontId="0" fillId="0" borderId="0" xfId="0" applyFill="1" applyBorder="1" applyAlignment="1">
      <alignment horizontal="center"/>
    </xf>
    <xf numFmtId="171" fontId="0" fillId="0" borderId="0" xfId="0" applyNumberFormat="1" applyFill="1" applyBorder="1"/>
    <xf numFmtId="172" fontId="0" fillId="0" borderId="0" xfId="1" applyNumberFormat="1" applyFont="1" applyFill="1" applyBorder="1"/>
    <xf numFmtId="176" fontId="0" fillId="0" borderId="0" xfId="1" applyNumberFormat="1" applyFont="1" applyFill="1" applyAlignment="1">
      <alignment horizontal="right"/>
    </xf>
    <xf numFmtId="166" fontId="0" fillId="0" borderId="0" xfId="0" applyNumberFormat="1" applyFill="1" applyAlignment="1">
      <alignment horizontal="center"/>
    </xf>
    <xf numFmtId="182" fontId="0" fillId="0" borderId="0" xfId="0" applyNumberFormat="1"/>
    <xf numFmtId="0" fontId="0" fillId="0" borderId="0" xfId="0" applyFill="1" applyAlignment="1">
      <alignment vertical="top" wrapText="1"/>
    </xf>
    <xf numFmtId="182" fontId="0" fillId="0" borderId="0" xfId="0" applyNumberFormat="1" applyFill="1"/>
    <xf numFmtId="14" fontId="0" fillId="0" borderId="0" xfId="1" applyNumberFormat="1" applyFont="1" applyAlignment="1">
      <alignment horizontal="right" vertical="center"/>
    </xf>
    <xf numFmtId="166" fontId="0" fillId="0" borderId="0" xfId="1" applyNumberFormat="1" applyFont="1" applyAlignment="1">
      <alignment horizontal="center" vertical="center"/>
    </xf>
    <xf numFmtId="166" fontId="4" fillId="0" borderId="3" xfId="1" applyNumberFormat="1" applyFont="1" applyBorder="1" applyAlignment="1">
      <alignment horizontal="right" vertical="center"/>
    </xf>
    <xf numFmtId="14" fontId="0" fillId="0" borderId="0" xfId="1" applyNumberFormat="1" applyFont="1" applyAlignment="1">
      <alignment horizontal="center" vertical="center"/>
    </xf>
    <xf numFmtId="166" fontId="4" fillId="0" borderId="0" xfId="1" applyNumberFormat="1" applyFont="1" applyBorder="1" applyAlignment="1">
      <alignment horizontal="right" vertical="center"/>
    </xf>
    <xf numFmtId="43" fontId="0" fillId="0" borderId="0" xfId="1" applyNumberFormat="1" applyFont="1"/>
    <xf numFmtId="43" fontId="4" fillId="0" borderId="0" xfId="1" applyNumberFormat="1" applyFont="1" applyAlignment="1">
      <alignment horizontal="right" vertical="center"/>
    </xf>
    <xf numFmtId="166" fontId="0" fillId="0" borderId="0" xfId="1" applyNumberFormat="1" applyFont="1" applyFill="1" applyAlignment="1">
      <alignment horizontal="right"/>
    </xf>
    <xf numFmtId="166" fontId="0" fillId="0" borderId="0" xfId="1" applyNumberFormat="1" applyFont="1" applyFill="1" applyAlignment="1">
      <alignment horizontal="center"/>
    </xf>
    <xf numFmtId="3" fontId="35" fillId="0" borderId="0" xfId="0" applyNumberFormat="1" applyFont="1"/>
    <xf numFmtId="3" fontId="0" fillId="0" borderId="13" xfId="0" applyNumberFormat="1" applyBorder="1"/>
    <xf numFmtId="0" fontId="3" fillId="0" borderId="0" xfId="0" applyFont="1" applyAlignment="1">
      <alignment horizontal="center"/>
    </xf>
    <xf numFmtId="0" fontId="3" fillId="0" borderId="0" xfId="0" applyFont="1" applyAlignment="1">
      <alignment horizontal="left" indent="2"/>
    </xf>
    <xf numFmtId="169" fontId="3" fillId="0" borderId="0" xfId="0" applyNumberFormat="1" applyFont="1"/>
    <xf numFmtId="169" fontId="3" fillId="14" borderId="0" xfId="2" applyNumberFormat="1" applyFont="1" applyFill="1"/>
    <xf numFmtId="169" fontId="3" fillId="0" borderId="0" xfId="2" applyNumberFormat="1" applyFont="1"/>
    <xf numFmtId="166" fontId="3" fillId="0" borderId="0" xfId="1" applyNumberFormat="1" applyFont="1"/>
    <xf numFmtId="166" fontId="3" fillId="14" borderId="0" xfId="1" applyNumberFormat="1" applyFont="1" applyFill="1"/>
    <xf numFmtId="169" fontId="3" fillId="0" borderId="3" xfId="2" applyNumberFormat="1" applyFont="1" applyBorder="1"/>
    <xf numFmtId="169" fontId="3" fillId="14" borderId="3" xfId="2" applyNumberFormat="1" applyFont="1" applyFill="1" applyBorder="1"/>
    <xf numFmtId="0" fontId="0" fillId="0" borderId="0" xfId="0" applyAlignment="1">
      <alignment horizontal="center"/>
    </xf>
    <xf numFmtId="1" fontId="0" fillId="0" borderId="0" xfId="0" applyNumberFormat="1"/>
    <xf numFmtId="0" fontId="3" fillId="0" borderId="0" xfId="0" applyFont="1" applyAlignment="1"/>
    <xf numFmtId="0" fontId="0" fillId="0" borderId="0" xfId="0" applyAlignment="1"/>
    <xf numFmtId="0" fontId="0" fillId="0" borderId="0" xfId="0" applyAlignment="1">
      <alignment horizontal="center"/>
    </xf>
    <xf numFmtId="0" fontId="0" fillId="4" borderId="0" xfId="0" applyFill="1"/>
    <xf numFmtId="169" fontId="0" fillId="4" borderId="0" xfId="2" applyNumberFormat="1" applyFont="1" applyFill="1"/>
    <xf numFmtId="169" fontId="0" fillId="0" borderId="3" xfId="0" applyNumberFormat="1" applyBorder="1"/>
    <xf numFmtId="169" fontId="0" fillId="0" borderId="0" xfId="0" applyNumberFormat="1" applyAlignment="1"/>
    <xf numFmtId="169" fontId="0" fillId="0" borderId="0" xfId="0" applyNumberFormat="1" applyBorder="1"/>
    <xf numFmtId="0" fontId="0" fillId="0" borderId="0" xfId="0" applyBorder="1" applyAlignment="1"/>
    <xf numFmtId="165" fontId="0" fillId="0" borderId="3" xfId="0" applyNumberFormat="1" applyBorder="1"/>
    <xf numFmtId="0" fontId="0" fillId="0" borderId="1" xfId="0" applyBorder="1" applyAlignment="1">
      <alignment horizontal="center"/>
    </xf>
    <xf numFmtId="180" fontId="0" fillId="0" borderId="12" xfId="0" applyNumberFormat="1" applyBorder="1"/>
    <xf numFmtId="168" fontId="15" fillId="53" borderId="1" xfId="4" applyFont="1" applyFill="1" applyBorder="1" applyAlignment="1">
      <alignment horizontal="center"/>
    </xf>
    <xf numFmtId="168" fontId="15" fillId="53" borderId="1" xfId="4" applyFont="1" applyFill="1" applyBorder="1"/>
    <xf numFmtId="168" fontId="16" fillId="53" borderId="1" xfId="4" applyFont="1" applyFill="1" applyBorder="1"/>
    <xf numFmtId="1" fontId="17" fillId="53" borderId="1" xfId="4" quotePrefix="1" applyNumberFormat="1" applyFont="1" applyFill="1" applyBorder="1" applyAlignment="1">
      <alignment horizontal="center"/>
    </xf>
    <xf numFmtId="16" fontId="17" fillId="53" borderId="1" xfId="9" applyNumberFormat="1" applyFont="1" applyFill="1" applyBorder="1"/>
    <xf numFmtId="168" fontId="12" fillId="53" borderId="1" xfId="4" applyFont="1" applyFill="1" applyBorder="1"/>
    <xf numFmtId="168" fontId="13" fillId="53" borderId="1" xfId="4" applyFont="1" applyFill="1" applyBorder="1"/>
    <xf numFmtId="16" fontId="17" fillId="53" borderId="1" xfId="10" applyNumberFormat="1" applyFont="1" applyFill="1" applyBorder="1"/>
    <xf numFmtId="0" fontId="14" fillId="4" borderId="0" xfId="3" applyFont="1" applyFill="1"/>
    <xf numFmtId="0" fontId="14" fillId="0" borderId="0" xfId="3" applyNumberFormat="1" applyFont="1"/>
    <xf numFmtId="0" fontId="0" fillId="0" borderId="1" xfId="0" applyBorder="1" applyAlignment="1">
      <alignment horizontal="center"/>
    </xf>
    <xf numFmtId="0" fontId="3" fillId="0" borderId="12" xfId="0" applyFont="1" applyBorder="1" applyAlignment="1">
      <alignment horizontal="center"/>
    </xf>
    <xf numFmtId="0" fontId="0" fillId="17" borderId="0" xfId="0" applyFill="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0" borderId="25" xfId="0" applyFont="1" applyBorder="1" applyAlignment="1">
      <alignment horizontal="center"/>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1" fillId="0" borderId="3"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1" fillId="0" borderId="4" xfId="0" applyFont="1" applyBorder="1" applyAlignment="1">
      <alignment horizontal="center"/>
    </xf>
    <xf numFmtId="170" fontId="0" fillId="0" borderId="0" xfId="19" applyNumberFormat="1" applyFont="1" applyAlignment="1">
      <alignment horizontal="center"/>
    </xf>
    <xf numFmtId="0" fontId="0" fillId="0" borderId="0" xfId="0" applyAlignment="1"/>
    <xf numFmtId="0" fontId="0" fillId="0" borderId="0" xfId="0" applyAlignment="1">
      <alignment horizontal="center"/>
    </xf>
    <xf numFmtId="0" fontId="0" fillId="6" borderId="0" xfId="0" applyFill="1" applyAlignment="1">
      <alignment horizontal="left" vertical="top" wrapText="1"/>
    </xf>
    <xf numFmtId="0" fontId="2" fillId="51" borderId="0" xfId="0" applyFont="1" applyFill="1" applyAlignment="1">
      <alignment horizontal="center"/>
    </xf>
    <xf numFmtId="0" fontId="0" fillId="0" borderId="0" xfId="0" applyAlignment="1">
      <alignment horizontal="left" vertical="top" wrapText="1"/>
    </xf>
    <xf numFmtId="166" fontId="2" fillId="3" borderId="3" xfId="1" applyNumberFormat="1" applyFont="1" applyFill="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3" fillId="13" borderId="0" xfId="0" applyFont="1" applyFill="1" applyAlignment="1">
      <alignment horizontal="center"/>
    </xf>
    <xf numFmtId="0" fontId="2" fillId="3" borderId="5" xfId="0" applyFont="1" applyFill="1" applyBorder="1" applyAlignment="1">
      <alignment horizontal="center"/>
    </xf>
    <xf numFmtId="0" fontId="2" fillId="3" borderId="0"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4" fillId="0" borderId="0" xfId="0" applyFont="1" applyAlignment="1">
      <alignment horizontal="center"/>
    </xf>
    <xf numFmtId="0" fontId="3" fillId="0" borderId="0" xfId="0" applyFont="1" applyAlignment="1">
      <alignment horizontal="center"/>
    </xf>
    <xf numFmtId="168" fontId="10" fillId="7" borderId="0" xfId="4" applyFill="1" applyAlignment="1">
      <alignment horizontal="left" vertical="top" wrapText="1"/>
    </xf>
    <xf numFmtId="0" fontId="40" fillId="0" borderId="0" xfId="0" applyFont="1" applyFill="1" applyAlignment="1">
      <alignment horizontal="center"/>
    </xf>
    <xf numFmtId="0" fontId="4" fillId="0" borderId="8"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54" fillId="0" borderId="3" xfId="0" applyFont="1" applyBorder="1" applyAlignment="1">
      <alignment horizontal="center"/>
    </xf>
    <xf numFmtId="0" fontId="54" fillId="0" borderId="0" xfId="0" applyFont="1" applyBorder="1" applyAlignment="1">
      <alignment horizontal="center"/>
    </xf>
    <xf numFmtId="0" fontId="54" fillId="0" borderId="0" xfId="0" applyFont="1" applyAlignment="1">
      <alignment horizontal="center"/>
    </xf>
  </cellXfs>
  <cellStyles count="68">
    <cellStyle name="20% - Accent1" xfId="44" builtinId="30" customBuiltin="1"/>
    <cellStyle name="20% - Accent2" xfId="47" builtinId="34" customBuiltin="1"/>
    <cellStyle name="20% - Accent3" xfId="50" builtinId="38" customBuiltin="1"/>
    <cellStyle name="20% - Accent4" xfId="53" builtinId="42" customBuiltin="1"/>
    <cellStyle name="20% - Accent5" xfId="56" builtinId="46" customBuiltin="1"/>
    <cellStyle name="20% - Accent6" xfId="59" builtinId="50" customBuiltin="1"/>
    <cellStyle name="40% - Accent1" xfId="45" builtinId="31" customBuiltin="1"/>
    <cellStyle name="40% - Accent2" xfId="48" builtinId="35" customBuiltin="1"/>
    <cellStyle name="40% - Accent3" xfId="51" builtinId="39" customBuiltin="1"/>
    <cellStyle name="40% - Accent4" xfId="54" builtinId="43" customBuiltin="1"/>
    <cellStyle name="40% - Accent5" xfId="57" builtinId="47" customBuiltin="1"/>
    <cellStyle name="40% - Accent6" xfId="60" builtinId="51" customBuiltin="1"/>
    <cellStyle name="60% - Accent1 2" xfId="62" xr:uid="{00000000-0005-0000-0000-00000C000000}"/>
    <cellStyle name="60% - Accent2 2" xfId="61" xr:uid="{00000000-0005-0000-0000-00000D000000}"/>
    <cellStyle name="60% - Accent3 2" xfId="64" xr:uid="{00000000-0005-0000-0000-00000E000000}"/>
    <cellStyle name="60% - Accent4 2" xfId="65" xr:uid="{00000000-0005-0000-0000-00000F000000}"/>
    <cellStyle name="60% - Accent5 2" xfId="66" xr:uid="{00000000-0005-0000-0000-000010000000}"/>
    <cellStyle name="60% - Accent6 2" xfId="67" xr:uid="{00000000-0005-0000-0000-000011000000}"/>
    <cellStyle name="Accent1" xfId="43" builtinId="29" customBuiltin="1"/>
    <cellStyle name="Accent2" xfId="46" builtinId="33" customBuiltin="1"/>
    <cellStyle name="Accent3" xfId="49" builtinId="37" customBuiltin="1"/>
    <cellStyle name="Accent4" xfId="52" builtinId="41" customBuiltin="1"/>
    <cellStyle name="Accent5" xfId="55" builtinId="45" customBuiltin="1"/>
    <cellStyle name="Accent6" xfId="58" builtinId="49" customBuiltin="1"/>
    <cellStyle name="Bad" xfId="33" builtinId="27" customBuiltin="1"/>
    <cellStyle name="Calculation" xfId="36" builtinId="22" customBuiltin="1"/>
    <cellStyle name="Check Cell" xfId="38" builtinId="23" customBuiltin="1"/>
    <cellStyle name="Comma" xfId="1" builtinId="3"/>
    <cellStyle name="Currency" xfId="2" builtinId="4"/>
    <cellStyle name="Explanatory Text" xfId="41" builtinId="53" customBuiltin="1"/>
    <cellStyle name="Good" xfId="32" builtinId="26" customBuiltin="1"/>
    <cellStyle name="Heading 1" xfId="28" builtinId="16" customBuiltin="1"/>
    <cellStyle name="Heading 2" xfId="29" builtinId="17" customBuiltin="1"/>
    <cellStyle name="Heading 3" xfId="30" builtinId="18" customBuiltin="1"/>
    <cellStyle name="Heading 4" xfId="31" builtinId="19" customBuiltin="1"/>
    <cellStyle name="Hyperlink" xfId="20" builtinId="8"/>
    <cellStyle name="Input" xfId="34" builtinId="20" customBuiltin="1"/>
    <cellStyle name="Linked Cell" xfId="37" builtinId="24" customBuiltin="1"/>
    <cellStyle name="Neutral 2" xfId="63" xr:uid="{00000000-0005-0000-0000-000026000000}"/>
    <cellStyle name="Normal" xfId="0" builtinId="0"/>
    <cellStyle name="Normal 2" xfId="3" xr:uid="{00000000-0005-0000-0000-000028000000}"/>
    <cellStyle name="Normal 26" xfId="5" xr:uid="{00000000-0005-0000-0000-000029000000}"/>
    <cellStyle name="Normal 26 2" xfId="13" xr:uid="{00000000-0005-0000-0000-00002A000000}"/>
    <cellStyle name="Normal 28" xfId="6" xr:uid="{00000000-0005-0000-0000-00002B000000}"/>
    <cellStyle name="Normal 28 2" xfId="14" xr:uid="{00000000-0005-0000-0000-00002C000000}"/>
    <cellStyle name="Normal 3" xfId="11" xr:uid="{00000000-0005-0000-0000-00002D000000}"/>
    <cellStyle name="Normal 30" xfId="7" xr:uid="{00000000-0005-0000-0000-00002E000000}"/>
    <cellStyle name="Normal 30 2" xfId="15" xr:uid="{00000000-0005-0000-0000-00002F000000}"/>
    <cellStyle name="Normal 32" xfId="8" xr:uid="{00000000-0005-0000-0000-000030000000}"/>
    <cellStyle name="Normal 32 2" xfId="16" xr:uid="{00000000-0005-0000-0000-000031000000}"/>
    <cellStyle name="Normal 34" xfId="9" xr:uid="{00000000-0005-0000-0000-000032000000}"/>
    <cellStyle name="Normal 34 2" xfId="17" xr:uid="{00000000-0005-0000-0000-000033000000}"/>
    <cellStyle name="Normal 36" xfId="10" xr:uid="{00000000-0005-0000-0000-000034000000}"/>
    <cellStyle name="Normal 36 2" xfId="18" xr:uid="{00000000-0005-0000-0000-000035000000}"/>
    <cellStyle name="Normal 37 3" xfId="21" xr:uid="{00000000-0005-0000-0000-000036000000}"/>
    <cellStyle name="Normal 38" xfId="23" xr:uid="{00000000-0005-0000-0000-000037000000}"/>
    <cellStyle name="Normal 39 2" xfId="25" xr:uid="{00000000-0005-0000-0000-000038000000}"/>
    <cellStyle name="Normal 40 2" xfId="24" xr:uid="{00000000-0005-0000-0000-000039000000}"/>
    <cellStyle name="Normal 41 2" xfId="22" xr:uid="{00000000-0005-0000-0000-00003A000000}"/>
    <cellStyle name="Normal 42 2" xfId="26" xr:uid="{00000000-0005-0000-0000-00003B000000}"/>
    <cellStyle name="Normal_dr_0102_-_meter_reading_schedule" xfId="4" xr:uid="{00000000-0005-0000-0000-00003C000000}"/>
    <cellStyle name="Note" xfId="40" builtinId="10" customBuiltin="1"/>
    <cellStyle name="Output" xfId="35" builtinId="21" customBuiltin="1"/>
    <cellStyle name="Percent" xfId="19" builtinId="5"/>
    <cellStyle name="Percent 2" xfId="12" xr:uid="{00000000-0005-0000-0000-000040000000}"/>
    <cellStyle name="Title" xfId="27" builtinId="15" customBuiltin="1"/>
    <cellStyle name="Total" xfId="42" builtinId="25" customBuiltin="1"/>
    <cellStyle name="Warning Text" xfId="39" builtinId="11" customBuiltin="1"/>
  </cellStyles>
  <dxfs count="4">
    <dxf>
      <font>
        <color rgb="FF9C0006"/>
      </font>
      <fill>
        <patternFill>
          <bgColor rgb="FFFFC7CE"/>
        </patternFill>
      </fill>
    </dxf>
    <dxf>
      <fill>
        <patternFill>
          <bgColor rgb="FFFFC000"/>
        </patternFill>
      </fill>
    </dxf>
    <dxf>
      <fill>
        <patternFill patternType="solid">
          <fgColor rgb="FFFFC7CE"/>
          <bgColor rgb="FF000000"/>
        </patternFill>
      </fill>
    </dxf>
    <dxf>
      <fill>
        <patternFill patternType="solid">
          <fgColor rgb="FFFFC7CE"/>
          <bgColor rgb="FF000000"/>
        </patternFill>
      </fill>
    </dxf>
  </dxfs>
  <tableStyles count="0" defaultTableStyle="TableStyleMedium2" defaultPivotStyle="PivotStyleLight16"/>
  <colors>
    <mruColors>
      <color rgb="FF00FF00"/>
      <color rgb="FF5B9BD5"/>
      <color rgb="FF5B95D5"/>
      <color rgb="FF0060A8"/>
      <color rgb="FF5A9BD6"/>
      <color rgb="FF5A9ED6"/>
      <color rgb="FF5B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ws-avondale\USERS\SRDEMMON\My%20Documents\FINANCE\BUDGET\2001%20budget\cashflo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efis.psc.mo.gov/Users/adewrock/AppData/Local/Microsoft/Windows/Temporary%20Internet%20Files/Content.Outlook/S6OND1O5/Copy%20of%20Weather%20Normalization%20JRP%20RES_r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fis.psc.mo.gov/Users/tsheikh/Box%20Sync/Projects%20-%20ScottMadden/354-022%20Liberty%20MO%20Gas%20COS%20Study/Weather%20Normalization/Staff%20WP%20-%20Copy%20of%20Weather%20Normalization%20JRP%20RES_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efis.psc.mo.gov/Users/tsheikh/Box%20Sync/Projects%20-%20ScottMadden/354-022%20Liberty%20MO%20Gas%20COS%20Study/Weather%20Normalization/Weather%20Normalization%20Analysis_13APR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efis.psc.mo.gov/Documents%20and%20Settings/coxkim/Local%20Settings/Temporary%20Internet%20Files/OLK22/results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 val="Data Validation"/>
      <sheetName val="Bank Accounts"/>
      <sheetName val="Counterparties"/>
      <sheetName val="DD"/>
      <sheetName val="Rules &amp; Assumptions"/>
      <sheetName val="Allocation % 2020"/>
      <sheetName val="Data"/>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West"/>
      <sheetName val="F"/>
      <sheetName val="NE"/>
      <sheetName val="H"/>
      <sheetName val="I"/>
      <sheetName val="SE"/>
      <sheetName val="ALL Div"/>
      <sheetName val="Days"/>
      <sheetName val="ACT_WX"/>
      <sheetName val="NORM_WX"/>
      <sheetName val="Reg bill Details"/>
    </sheetNames>
    <sheetDataSet>
      <sheetData sheetId="0"/>
      <sheetData sheetId="1"/>
      <sheetData sheetId="2"/>
      <sheetData sheetId="3"/>
      <sheetData sheetId="4"/>
      <sheetData sheetId="5"/>
      <sheetData sheetId="6">
        <row r="13">
          <cell r="Y13">
            <v>2017</v>
          </cell>
          <cell r="Z13">
            <v>1</v>
          </cell>
          <cell r="AA13">
            <v>1</v>
          </cell>
          <cell r="AB13" t="e">
            <v>#REF!</v>
          </cell>
          <cell r="AC13" t="e">
            <v>#REF!</v>
          </cell>
        </row>
        <row r="14">
          <cell r="Y14">
            <v>2017</v>
          </cell>
          <cell r="Z14">
            <v>1</v>
          </cell>
          <cell r="AA14">
            <v>2</v>
          </cell>
          <cell r="AB14" t="e">
            <v>#REF!</v>
          </cell>
          <cell r="AC14" t="e">
            <v>#REF!</v>
          </cell>
        </row>
        <row r="15">
          <cell r="Y15">
            <v>2017</v>
          </cell>
          <cell r="Z15">
            <v>1</v>
          </cell>
          <cell r="AA15">
            <v>3</v>
          </cell>
          <cell r="AB15" t="e">
            <v>#REF!</v>
          </cell>
          <cell r="AC15" t="e">
            <v>#REF!</v>
          </cell>
        </row>
        <row r="16">
          <cell r="Y16">
            <v>2017</v>
          </cell>
          <cell r="Z16">
            <v>1</v>
          </cell>
          <cell r="AA16">
            <v>4</v>
          </cell>
          <cell r="AB16" t="e">
            <v>#REF!</v>
          </cell>
          <cell r="AC16" t="e">
            <v>#REF!</v>
          </cell>
        </row>
        <row r="17">
          <cell r="Y17">
            <v>2017</v>
          </cell>
          <cell r="Z17">
            <v>1</v>
          </cell>
          <cell r="AA17">
            <v>5</v>
          </cell>
          <cell r="AB17" t="e">
            <v>#REF!</v>
          </cell>
          <cell r="AC17" t="e">
            <v>#REF!</v>
          </cell>
        </row>
        <row r="18">
          <cell r="Y18">
            <v>2017</v>
          </cell>
          <cell r="Z18">
            <v>1</v>
          </cell>
          <cell r="AA18">
            <v>6</v>
          </cell>
          <cell r="AB18" t="e">
            <v>#REF!</v>
          </cell>
          <cell r="AC18" t="e">
            <v>#REF!</v>
          </cell>
        </row>
        <row r="19">
          <cell r="Y19">
            <v>2017</v>
          </cell>
          <cell r="Z19">
            <v>1</v>
          </cell>
          <cell r="AA19">
            <v>7</v>
          </cell>
          <cell r="AB19" t="e">
            <v>#REF!</v>
          </cell>
          <cell r="AC19" t="e">
            <v>#REF!</v>
          </cell>
        </row>
        <row r="20">
          <cell r="Y20">
            <v>2017</v>
          </cell>
          <cell r="Z20">
            <v>1</v>
          </cell>
          <cell r="AA20">
            <v>8</v>
          </cell>
          <cell r="AB20" t="e">
            <v>#REF!</v>
          </cell>
          <cell r="AC20" t="e">
            <v>#REF!</v>
          </cell>
        </row>
        <row r="21">
          <cell r="Y21">
            <v>2017</v>
          </cell>
          <cell r="Z21">
            <v>1</v>
          </cell>
          <cell r="AA21">
            <v>9</v>
          </cell>
          <cell r="AB21" t="e">
            <v>#REF!</v>
          </cell>
          <cell r="AC21" t="e">
            <v>#REF!</v>
          </cell>
        </row>
        <row r="22">
          <cell r="Y22">
            <v>2017</v>
          </cell>
          <cell r="Z22">
            <v>1</v>
          </cell>
          <cell r="AA22">
            <v>10</v>
          </cell>
          <cell r="AB22" t="e">
            <v>#REF!</v>
          </cell>
          <cell r="AC22" t="e">
            <v>#REF!</v>
          </cell>
        </row>
        <row r="23">
          <cell r="Y23">
            <v>2017</v>
          </cell>
          <cell r="Z23">
            <v>1</v>
          </cell>
          <cell r="AA23">
            <v>11</v>
          </cell>
          <cell r="AB23" t="e">
            <v>#REF!</v>
          </cell>
          <cell r="AC23" t="e">
            <v>#REF!</v>
          </cell>
        </row>
        <row r="24">
          <cell r="Y24">
            <v>2017</v>
          </cell>
          <cell r="Z24">
            <v>1</v>
          </cell>
          <cell r="AA24">
            <v>12</v>
          </cell>
          <cell r="AB24" t="e">
            <v>#REF!</v>
          </cell>
          <cell r="AC24" t="e">
            <v>#REF!</v>
          </cell>
        </row>
        <row r="25">
          <cell r="Y25">
            <v>2017</v>
          </cell>
          <cell r="Z25">
            <v>1</v>
          </cell>
          <cell r="AA25">
            <v>13</v>
          </cell>
          <cell r="AB25" t="e">
            <v>#REF!</v>
          </cell>
          <cell r="AC25" t="e">
            <v>#REF!</v>
          </cell>
        </row>
        <row r="26">
          <cell r="Y26">
            <v>2017</v>
          </cell>
          <cell r="Z26">
            <v>1</v>
          </cell>
          <cell r="AA26">
            <v>14</v>
          </cell>
          <cell r="AB26" t="e">
            <v>#REF!</v>
          </cell>
          <cell r="AC26" t="e">
            <v>#REF!</v>
          </cell>
        </row>
        <row r="27">
          <cell r="Y27">
            <v>2017</v>
          </cell>
          <cell r="Z27">
            <v>1</v>
          </cell>
          <cell r="AA27">
            <v>15</v>
          </cell>
          <cell r="AB27" t="e">
            <v>#REF!</v>
          </cell>
          <cell r="AC27" t="e">
            <v>#REF!</v>
          </cell>
        </row>
        <row r="28">
          <cell r="Y28">
            <v>2017</v>
          </cell>
          <cell r="Z28">
            <v>1</v>
          </cell>
          <cell r="AA28">
            <v>16</v>
          </cell>
          <cell r="AB28" t="e">
            <v>#REF!</v>
          </cell>
          <cell r="AC28" t="e">
            <v>#REF!</v>
          </cell>
        </row>
        <row r="29">
          <cell r="Y29">
            <v>2017</v>
          </cell>
          <cell r="Z29">
            <v>1</v>
          </cell>
          <cell r="AA29">
            <v>17</v>
          </cell>
          <cell r="AB29" t="e">
            <v>#REF!</v>
          </cell>
          <cell r="AC29" t="e">
            <v>#REF!</v>
          </cell>
        </row>
        <row r="30">
          <cell r="Y30">
            <v>2017</v>
          </cell>
          <cell r="Z30">
            <v>1</v>
          </cell>
          <cell r="AA30">
            <v>18</v>
          </cell>
          <cell r="AB30" t="e">
            <v>#REF!</v>
          </cell>
          <cell r="AC30" t="e">
            <v>#REF!</v>
          </cell>
        </row>
        <row r="31">
          <cell r="Y31">
            <v>2017</v>
          </cell>
          <cell r="Z31">
            <v>1</v>
          </cell>
          <cell r="AA31">
            <v>19</v>
          </cell>
          <cell r="AB31" t="e">
            <v>#REF!</v>
          </cell>
          <cell r="AC31" t="e">
            <v>#REF!</v>
          </cell>
        </row>
        <row r="32">
          <cell r="Y32">
            <v>2017</v>
          </cell>
          <cell r="Z32">
            <v>2</v>
          </cell>
          <cell r="AA32">
            <v>1</v>
          </cell>
          <cell r="AB32" t="e">
            <v>#REF!</v>
          </cell>
          <cell r="AC32" t="e">
            <v>#REF!</v>
          </cell>
        </row>
        <row r="33">
          <cell r="Y33">
            <v>2017</v>
          </cell>
          <cell r="Z33">
            <v>2</v>
          </cell>
          <cell r="AA33">
            <v>2</v>
          </cell>
          <cell r="AB33" t="e">
            <v>#REF!</v>
          </cell>
          <cell r="AC33" t="e">
            <v>#REF!</v>
          </cell>
        </row>
        <row r="34">
          <cell r="Y34">
            <v>2017</v>
          </cell>
          <cell r="Z34">
            <v>2</v>
          </cell>
          <cell r="AA34">
            <v>3</v>
          </cell>
          <cell r="AB34" t="e">
            <v>#REF!</v>
          </cell>
          <cell r="AC34" t="e">
            <v>#REF!</v>
          </cell>
        </row>
        <row r="35">
          <cell r="Y35">
            <v>2017</v>
          </cell>
          <cell r="Z35">
            <v>2</v>
          </cell>
          <cell r="AA35">
            <v>4</v>
          </cell>
          <cell r="AB35" t="e">
            <v>#REF!</v>
          </cell>
          <cell r="AC35" t="e">
            <v>#REF!</v>
          </cell>
        </row>
        <row r="36">
          <cell r="Y36">
            <v>2017</v>
          </cell>
          <cell r="Z36">
            <v>2</v>
          </cell>
          <cell r="AA36">
            <v>5</v>
          </cell>
          <cell r="AB36" t="e">
            <v>#REF!</v>
          </cell>
          <cell r="AC36" t="e">
            <v>#REF!</v>
          </cell>
        </row>
        <row r="37">
          <cell r="Y37">
            <v>2017</v>
          </cell>
          <cell r="Z37">
            <v>2</v>
          </cell>
          <cell r="AA37">
            <v>6</v>
          </cell>
          <cell r="AB37" t="e">
            <v>#REF!</v>
          </cell>
          <cell r="AC37" t="e">
            <v>#REF!</v>
          </cell>
        </row>
        <row r="38">
          <cell r="Y38">
            <v>2017</v>
          </cell>
          <cell r="Z38">
            <v>2</v>
          </cell>
          <cell r="AA38">
            <v>7</v>
          </cell>
          <cell r="AB38" t="e">
            <v>#REF!</v>
          </cell>
          <cell r="AC38" t="e">
            <v>#REF!</v>
          </cell>
        </row>
        <row r="39">
          <cell r="Y39">
            <v>2017</v>
          </cell>
          <cell r="Z39">
            <v>2</v>
          </cell>
          <cell r="AA39">
            <v>8</v>
          </cell>
          <cell r="AB39" t="e">
            <v>#REF!</v>
          </cell>
          <cell r="AC39" t="e">
            <v>#REF!</v>
          </cell>
        </row>
        <row r="40">
          <cell r="Y40">
            <v>2017</v>
          </cell>
          <cell r="Z40">
            <v>2</v>
          </cell>
          <cell r="AA40">
            <v>9</v>
          </cell>
          <cell r="AB40" t="e">
            <v>#REF!</v>
          </cell>
          <cell r="AC40" t="e">
            <v>#REF!</v>
          </cell>
        </row>
        <row r="41">
          <cell r="Y41">
            <v>2017</v>
          </cell>
          <cell r="Z41">
            <v>2</v>
          </cell>
          <cell r="AA41">
            <v>10</v>
          </cell>
          <cell r="AB41" t="e">
            <v>#REF!</v>
          </cell>
          <cell r="AC41" t="e">
            <v>#REF!</v>
          </cell>
        </row>
        <row r="42">
          <cell r="Y42">
            <v>2017</v>
          </cell>
          <cell r="Z42">
            <v>2</v>
          </cell>
          <cell r="AA42">
            <v>11</v>
          </cell>
          <cell r="AB42" t="e">
            <v>#REF!</v>
          </cell>
          <cell r="AC42" t="e">
            <v>#REF!</v>
          </cell>
        </row>
        <row r="43">
          <cell r="Y43">
            <v>2017</v>
          </cell>
          <cell r="Z43">
            <v>2</v>
          </cell>
          <cell r="AA43">
            <v>12</v>
          </cell>
          <cell r="AB43" t="e">
            <v>#REF!</v>
          </cell>
          <cell r="AC43" t="e">
            <v>#REF!</v>
          </cell>
        </row>
        <row r="44">
          <cell r="Y44">
            <v>2017</v>
          </cell>
          <cell r="Z44">
            <v>2</v>
          </cell>
          <cell r="AA44">
            <v>13</v>
          </cell>
          <cell r="AB44" t="e">
            <v>#REF!</v>
          </cell>
          <cell r="AC44" t="e">
            <v>#REF!</v>
          </cell>
        </row>
        <row r="45">
          <cell r="Y45">
            <v>2017</v>
          </cell>
          <cell r="Z45">
            <v>2</v>
          </cell>
          <cell r="AA45">
            <v>14</v>
          </cell>
          <cell r="AB45" t="e">
            <v>#REF!</v>
          </cell>
          <cell r="AC45" t="e">
            <v>#REF!</v>
          </cell>
        </row>
        <row r="46">
          <cell r="Y46">
            <v>2017</v>
          </cell>
          <cell r="Z46">
            <v>2</v>
          </cell>
          <cell r="AA46">
            <v>15</v>
          </cell>
          <cell r="AB46" t="e">
            <v>#REF!</v>
          </cell>
          <cell r="AC46" t="e">
            <v>#REF!</v>
          </cell>
        </row>
        <row r="47">
          <cell r="Y47">
            <v>2017</v>
          </cell>
          <cell r="Z47">
            <v>2</v>
          </cell>
          <cell r="AA47">
            <v>16</v>
          </cell>
          <cell r="AB47" t="e">
            <v>#REF!</v>
          </cell>
          <cell r="AC47" t="e">
            <v>#REF!</v>
          </cell>
        </row>
        <row r="48">
          <cell r="Y48">
            <v>2017</v>
          </cell>
          <cell r="Z48">
            <v>2</v>
          </cell>
          <cell r="AA48">
            <v>17</v>
          </cell>
          <cell r="AB48" t="e">
            <v>#REF!</v>
          </cell>
          <cell r="AC48" t="e">
            <v>#REF!</v>
          </cell>
        </row>
        <row r="49">
          <cell r="Y49">
            <v>2017</v>
          </cell>
          <cell r="Z49">
            <v>2</v>
          </cell>
          <cell r="AA49">
            <v>18</v>
          </cell>
          <cell r="AB49" t="e">
            <v>#REF!</v>
          </cell>
          <cell r="AC49" t="e">
            <v>#REF!</v>
          </cell>
        </row>
        <row r="50">
          <cell r="Y50">
            <v>2017</v>
          </cell>
          <cell r="Z50">
            <v>2</v>
          </cell>
          <cell r="AA50">
            <v>19</v>
          </cell>
          <cell r="AB50" t="e">
            <v>#REF!</v>
          </cell>
          <cell r="AC50" t="e">
            <v>#REF!</v>
          </cell>
        </row>
        <row r="51">
          <cell r="Y51">
            <v>2017</v>
          </cell>
          <cell r="Z51">
            <v>3</v>
          </cell>
          <cell r="AA51">
            <v>1</v>
          </cell>
          <cell r="AB51" t="e">
            <v>#REF!</v>
          </cell>
          <cell r="AC51" t="e">
            <v>#REF!</v>
          </cell>
        </row>
        <row r="52">
          <cell r="Y52">
            <v>2017</v>
          </cell>
          <cell r="Z52">
            <v>3</v>
          </cell>
          <cell r="AA52">
            <v>2</v>
          </cell>
          <cell r="AB52" t="e">
            <v>#REF!</v>
          </cell>
          <cell r="AC52" t="e">
            <v>#REF!</v>
          </cell>
        </row>
        <row r="53">
          <cell r="Y53">
            <v>2017</v>
          </cell>
          <cell r="Z53">
            <v>3</v>
          </cell>
          <cell r="AA53">
            <v>3</v>
          </cell>
          <cell r="AB53" t="e">
            <v>#REF!</v>
          </cell>
          <cell r="AC53" t="e">
            <v>#REF!</v>
          </cell>
        </row>
        <row r="54">
          <cell r="Y54">
            <v>2017</v>
          </cell>
          <cell r="Z54">
            <v>3</v>
          </cell>
          <cell r="AA54">
            <v>4</v>
          </cell>
          <cell r="AB54" t="e">
            <v>#REF!</v>
          </cell>
          <cell r="AC54" t="e">
            <v>#REF!</v>
          </cell>
        </row>
        <row r="55">
          <cell r="Y55">
            <v>2017</v>
          </cell>
          <cell r="Z55">
            <v>3</v>
          </cell>
          <cell r="AA55">
            <v>5</v>
          </cell>
          <cell r="AB55" t="e">
            <v>#REF!</v>
          </cell>
          <cell r="AC55" t="e">
            <v>#REF!</v>
          </cell>
        </row>
        <row r="56">
          <cell r="Y56">
            <v>2017</v>
          </cell>
          <cell r="Z56">
            <v>3</v>
          </cell>
          <cell r="AA56">
            <v>6</v>
          </cell>
          <cell r="AB56" t="e">
            <v>#REF!</v>
          </cell>
          <cell r="AC56" t="e">
            <v>#REF!</v>
          </cell>
        </row>
        <row r="57">
          <cell r="Y57">
            <v>2017</v>
          </cell>
          <cell r="Z57">
            <v>3</v>
          </cell>
          <cell r="AA57">
            <v>7</v>
          </cell>
          <cell r="AB57" t="e">
            <v>#REF!</v>
          </cell>
          <cell r="AC57" t="e">
            <v>#REF!</v>
          </cell>
        </row>
        <row r="58">
          <cell r="Y58">
            <v>2017</v>
          </cell>
          <cell r="Z58">
            <v>3</v>
          </cell>
          <cell r="AA58">
            <v>8</v>
          </cell>
          <cell r="AB58" t="e">
            <v>#REF!</v>
          </cell>
          <cell r="AC58" t="e">
            <v>#REF!</v>
          </cell>
        </row>
        <row r="59">
          <cell r="Y59">
            <v>2017</v>
          </cell>
          <cell r="Z59">
            <v>3</v>
          </cell>
          <cell r="AA59">
            <v>9</v>
          </cell>
          <cell r="AB59" t="e">
            <v>#REF!</v>
          </cell>
          <cell r="AC59" t="e">
            <v>#REF!</v>
          </cell>
        </row>
        <row r="60">
          <cell r="Y60">
            <v>2017</v>
          </cell>
          <cell r="Z60">
            <v>3</v>
          </cell>
          <cell r="AA60">
            <v>10</v>
          </cell>
          <cell r="AB60" t="e">
            <v>#REF!</v>
          </cell>
          <cell r="AC60" t="e">
            <v>#REF!</v>
          </cell>
        </row>
        <row r="61">
          <cell r="Y61">
            <v>2017</v>
          </cell>
          <cell r="Z61">
            <v>3</v>
          </cell>
          <cell r="AA61">
            <v>11</v>
          </cell>
          <cell r="AB61" t="e">
            <v>#REF!</v>
          </cell>
          <cell r="AC61" t="e">
            <v>#REF!</v>
          </cell>
        </row>
        <row r="62">
          <cell r="Y62">
            <v>2017</v>
          </cell>
          <cell r="Z62">
            <v>3</v>
          </cell>
          <cell r="AA62">
            <v>12</v>
          </cell>
          <cell r="AB62" t="e">
            <v>#REF!</v>
          </cell>
          <cell r="AC62" t="e">
            <v>#REF!</v>
          </cell>
        </row>
        <row r="63">
          <cell r="Y63">
            <v>2017</v>
          </cell>
          <cell r="Z63">
            <v>3</v>
          </cell>
          <cell r="AA63">
            <v>13</v>
          </cell>
          <cell r="AB63" t="e">
            <v>#REF!</v>
          </cell>
          <cell r="AC63" t="e">
            <v>#REF!</v>
          </cell>
        </row>
        <row r="64">
          <cell r="Y64">
            <v>2017</v>
          </cell>
          <cell r="Z64">
            <v>3</v>
          </cell>
          <cell r="AA64">
            <v>14</v>
          </cell>
          <cell r="AB64" t="e">
            <v>#REF!</v>
          </cell>
          <cell r="AC64" t="e">
            <v>#REF!</v>
          </cell>
        </row>
        <row r="65">
          <cell r="Y65">
            <v>2017</v>
          </cell>
          <cell r="Z65">
            <v>3</v>
          </cell>
          <cell r="AA65">
            <v>15</v>
          </cell>
          <cell r="AB65" t="e">
            <v>#REF!</v>
          </cell>
          <cell r="AC65" t="e">
            <v>#REF!</v>
          </cell>
        </row>
        <row r="66">
          <cell r="Y66">
            <v>2017</v>
          </cell>
          <cell r="Z66">
            <v>3</v>
          </cell>
          <cell r="AA66">
            <v>16</v>
          </cell>
          <cell r="AB66" t="e">
            <v>#REF!</v>
          </cell>
          <cell r="AC66" t="e">
            <v>#REF!</v>
          </cell>
        </row>
        <row r="67">
          <cell r="Y67">
            <v>2017</v>
          </cell>
          <cell r="Z67">
            <v>3</v>
          </cell>
          <cell r="AA67">
            <v>17</v>
          </cell>
          <cell r="AB67" t="e">
            <v>#REF!</v>
          </cell>
          <cell r="AC67" t="e">
            <v>#REF!</v>
          </cell>
        </row>
        <row r="68">
          <cell r="Y68">
            <v>2017</v>
          </cell>
          <cell r="Z68">
            <v>3</v>
          </cell>
          <cell r="AA68">
            <v>18</v>
          </cell>
          <cell r="AB68" t="e">
            <v>#REF!</v>
          </cell>
          <cell r="AC68" t="e">
            <v>#REF!</v>
          </cell>
        </row>
        <row r="69">
          <cell r="Y69">
            <v>2017</v>
          </cell>
          <cell r="Z69">
            <v>3</v>
          </cell>
          <cell r="AA69">
            <v>19</v>
          </cell>
          <cell r="AB69" t="e">
            <v>#REF!</v>
          </cell>
          <cell r="AC69" t="e">
            <v>#REF!</v>
          </cell>
        </row>
        <row r="70">
          <cell r="Y70">
            <v>2017</v>
          </cell>
          <cell r="Z70">
            <v>4</v>
          </cell>
          <cell r="AA70">
            <v>1</v>
          </cell>
          <cell r="AB70" t="e">
            <v>#REF!</v>
          </cell>
          <cell r="AC70" t="e">
            <v>#REF!</v>
          </cell>
        </row>
        <row r="71">
          <cell r="Y71">
            <v>2017</v>
          </cell>
          <cell r="Z71">
            <v>4</v>
          </cell>
          <cell r="AA71">
            <v>2</v>
          </cell>
          <cell r="AB71" t="e">
            <v>#REF!</v>
          </cell>
          <cell r="AC71" t="e">
            <v>#REF!</v>
          </cell>
        </row>
        <row r="72">
          <cell r="Y72">
            <v>2017</v>
          </cell>
          <cell r="Z72">
            <v>4</v>
          </cell>
          <cell r="AA72">
            <v>3</v>
          </cell>
          <cell r="AB72" t="e">
            <v>#REF!</v>
          </cell>
          <cell r="AC72" t="e">
            <v>#REF!</v>
          </cell>
        </row>
        <row r="73">
          <cell r="Y73">
            <v>2017</v>
          </cell>
          <cell r="Z73">
            <v>4</v>
          </cell>
          <cell r="AA73">
            <v>4</v>
          </cell>
          <cell r="AB73" t="e">
            <v>#REF!</v>
          </cell>
          <cell r="AC73" t="e">
            <v>#REF!</v>
          </cell>
        </row>
        <row r="74">
          <cell r="Y74">
            <v>2017</v>
          </cell>
          <cell r="Z74">
            <v>4</v>
          </cell>
          <cell r="AA74">
            <v>5</v>
          </cell>
          <cell r="AB74" t="e">
            <v>#REF!</v>
          </cell>
          <cell r="AC74" t="e">
            <v>#REF!</v>
          </cell>
        </row>
        <row r="75">
          <cell r="Y75">
            <v>2017</v>
          </cell>
          <cell r="Z75">
            <v>4</v>
          </cell>
          <cell r="AA75">
            <v>6</v>
          </cell>
          <cell r="AB75" t="e">
            <v>#REF!</v>
          </cell>
          <cell r="AC75" t="e">
            <v>#REF!</v>
          </cell>
        </row>
        <row r="76">
          <cell r="Y76">
            <v>2017</v>
          </cell>
          <cell r="Z76">
            <v>4</v>
          </cell>
          <cell r="AA76">
            <v>7</v>
          </cell>
          <cell r="AB76" t="e">
            <v>#REF!</v>
          </cell>
          <cell r="AC76" t="e">
            <v>#REF!</v>
          </cell>
        </row>
        <row r="77">
          <cell r="Y77">
            <v>2017</v>
          </cell>
          <cell r="Z77">
            <v>4</v>
          </cell>
          <cell r="AA77">
            <v>8</v>
          </cell>
          <cell r="AB77" t="e">
            <v>#REF!</v>
          </cell>
          <cell r="AC77" t="e">
            <v>#REF!</v>
          </cell>
        </row>
        <row r="78">
          <cell r="Y78">
            <v>2017</v>
          </cell>
          <cell r="Z78">
            <v>4</v>
          </cell>
          <cell r="AA78">
            <v>9</v>
          </cell>
          <cell r="AB78" t="e">
            <v>#REF!</v>
          </cell>
          <cell r="AC78" t="e">
            <v>#REF!</v>
          </cell>
        </row>
        <row r="79">
          <cell r="Y79">
            <v>2017</v>
          </cell>
          <cell r="Z79">
            <v>4</v>
          </cell>
          <cell r="AA79">
            <v>10</v>
          </cell>
          <cell r="AB79" t="e">
            <v>#REF!</v>
          </cell>
          <cell r="AC79" t="e">
            <v>#REF!</v>
          </cell>
        </row>
        <row r="80">
          <cell r="Y80">
            <v>2017</v>
          </cell>
          <cell r="Z80">
            <v>4</v>
          </cell>
          <cell r="AA80">
            <v>11</v>
          </cell>
          <cell r="AB80" t="e">
            <v>#REF!</v>
          </cell>
          <cell r="AC80" t="e">
            <v>#REF!</v>
          </cell>
        </row>
        <row r="81">
          <cell r="Y81">
            <v>2017</v>
          </cell>
          <cell r="Z81">
            <v>4</v>
          </cell>
          <cell r="AA81">
            <v>12</v>
          </cell>
          <cell r="AB81" t="e">
            <v>#REF!</v>
          </cell>
          <cell r="AC81" t="e">
            <v>#REF!</v>
          </cell>
        </row>
        <row r="82">
          <cell r="Y82">
            <v>2017</v>
          </cell>
          <cell r="Z82">
            <v>4</v>
          </cell>
          <cell r="AA82">
            <v>13</v>
          </cell>
          <cell r="AB82" t="e">
            <v>#REF!</v>
          </cell>
          <cell r="AC82" t="e">
            <v>#REF!</v>
          </cell>
        </row>
        <row r="83">
          <cell r="Y83">
            <v>2017</v>
          </cell>
          <cell r="Z83">
            <v>4</v>
          </cell>
          <cell r="AA83">
            <v>14</v>
          </cell>
          <cell r="AB83" t="e">
            <v>#REF!</v>
          </cell>
          <cell r="AC83" t="e">
            <v>#REF!</v>
          </cell>
        </row>
        <row r="84">
          <cell r="Y84">
            <v>2017</v>
          </cell>
          <cell r="Z84">
            <v>4</v>
          </cell>
          <cell r="AA84">
            <v>15</v>
          </cell>
          <cell r="AB84" t="e">
            <v>#REF!</v>
          </cell>
          <cell r="AC84" t="e">
            <v>#REF!</v>
          </cell>
        </row>
        <row r="85">
          <cell r="Y85">
            <v>2017</v>
          </cell>
          <cell r="Z85">
            <v>4</v>
          </cell>
          <cell r="AA85">
            <v>16</v>
          </cell>
          <cell r="AB85" t="e">
            <v>#REF!</v>
          </cell>
          <cell r="AC85" t="e">
            <v>#REF!</v>
          </cell>
        </row>
        <row r="86">
          <cell r="Y86">
            <v>2017</v>
          </cell>
          <cell r="Z86">
            <v>4</v>
          </cell>
          <cell r="AA86">
            <v>17</v>
          </cell>
          <cell r="AB86" t="e">
            <v>#REF!</v>
          </cell>
          <cell r="AC86" t="e">
            <v>#REF!</v>
          </cell>
        </row>
        <row r="87">
          <cell r="Y87">
            <v>2017</v>
          </cell>
          <cell r="Z87">
            <v>4</v>
          </cell>
          <cell r="AA87">
            <v>18</v>
          </cell>
          <cell r="AB87" t="e">
            <v>#REF!</v>
          </cell>
          <cell r="AC87" t="e">
            <v>#REF!</v>
          </cell>
        </row>
        <row r="88">
          <cell r="Y88">
            <v>2017</v>
          </cell>
          <cell r="Z88">
            <v>4</v>
          </cell>
          <cell r="AA88">
            <v>19</v>
          </cell>
          <cell r="AB88" t="e">
            <v>#REF!</v>
          </cell>
          <cell r="AC88" t="e">
            <v>#REF!</v>
          </cell>
        </row>
        <row r="89">
          <cell r="Y89">
            <v>2017</v>
          </cell>
          <cell r="Z89">
            <v>5</v>
          </cell>
          <cell r="AA89">
            <v>1</v>
          </cell>
          <cell r="AB89" t="e">
            <v>#REF!</v>
          </cell>
          <cell r="AC89" t="e">
            <v>#REF!</v>
          </cell>
        </row>
        <row r="90">
          <cell r="Y90">
            <v>2017</v>
          </cell>
          <cell r="Z90">
            <v>5</v>
          </cell>
          <cell r="AA90">
            <v>2</v>
          </cell>
          <cell r="AB90" t="e">
            <v>#REF!</v>
          </cell>
          <cell r="AC90" t="e">
            <v>#REF!</v>
          </cell>
        </row>
        <row r="91">
          <cell r="Y91">
            <v>2017</v>
          </cell>
          <cell r="Z91">
            <v>5</v>
          </cell>
          <cell r="AA91">
            <v>3</v>
          </cell>
          <cell r="AB91" t="e">
            <v>#REF!</v>
          </cell>
          <cell r="AC91" t="e">
            <v>#REF!</v>
          </cell>
        </row>
        <row r="92">
          <cell r="Y92">
            <v>2017</v>
          </cell>
          <cell r="Z92">
            <v>5</v>
          </cell>
          <cell r="AA92">
            <v>4</v>
          </cell>
          <cell r="AB92" t="e">
            <v>#REF!</v>
          </cell>
          <cell r="AC92" t="e">
            <v>#REF!</v>
          </cell>
        </row>
        <row r="93">
          <cell r="Y93">
            <v>2017</v>
          </cell>
          <cell r="Z93">
            <v>5</v>
          </cell>
          <cell r="AA93">
            <v>5</v>
          </cell>
          <cell r="AB93" t="e">
            <v>#REF!</v>
          </cell>
          <cell r="AC93" t="e">
            <v>#REF!</v>
          </cell>
        </row>
        <row r="94">
          <cell r="Y94">
            <v>2017</v>
          </cell>
          <cell r="Z94">
            <v>5</v>
          </cell>
          <cell r="AA94">
            <v>6</v>
          </cell>
          <cell r="AB94" t="e">
            <v>#REF!</v>
          </cell>
          <cell r="AC94" t="e">
            <v>#REF!</v>
          </cell>
        </row>
        <row r="95">
          <cell r="Y95">
            <v>2017</v>
          </cell>
          <cell r="Z95">
            <v>5</v>
          </cell>
          <cell r="AA95">
            <v>7</v>
          </cell>
          <cell r="AB95" t="e">
            <v>#REF!</v>
          </cell>
          <cell r="AC95" t="e">
            <v>#REF!</v>
          </cell>
        </row>
        <row r="96">
          <cell r="Y96">
            <v>2017</v>
          </cell>
          <cell r="Z96">
            <v>5</v>
          </cell>
          <cell r="AA96">
            <v>8</v>
          </cell>
          <cell r="AB96" t="e">
            <v>#REF!</v>
          </cell>
          <cell r="AC96" t="e">
            <v>#REF!</v>
          </cell>
        </row>
        <row r="97">
          <cell r="Y97">
            <v>2017</v>
          </cell>
          <cell r="Z97">
            <v>5</v>
          </cell>
          <cell r="AA97">
            <v>9</v>
          </cell>
          <cell r="AB97" t="e">
            <v>#REF!</v>
          </cell>
          <cell r="AC97" t="e">
            <v>#REF!</v>
          </cell>
        </row>
        <row r="98">
          <cell r="Y98">
            <v>2017</v>
          </cell>
          <cell r="Z98">
            <v>5</v>
          </cell>
          <cell r="AA98">
            <v>10</v>
          </cell>
          <cell r="AB98" t="e">
            <v>#REF!</v>
          </cell>
          <cell r="AC98" t="e">
            <v>#REF!</v>
          </cell>
        </row>
        <row r="99">
          <cell r="Y99">
            <v>2017</v>
          </cell>
          <cell r="Z99">
            <v>5</v>
          </cell>
          <cell r="AA99">
            <v>11</v>
          </cell>
          <cell r="AB99" t="e">
            <v>#REF!</v>
          </cell>
          <cell r="AC99" t="e">
            <v>#REF!</v>
          </cell>
        </row>
        <row r="100">
          <cell r="Y100">
            <v>2017</v>
          </cell>
          <cell r="Z100">
            <v>5</v>
          </cell>
          <cell r="AA100">
            <v>12</v>
          </cell>
          <cell r="AB100" t="e">
            <v>#REF!</v>
          </cell>
          <cell r="AC100" t="e">
            <v>#REF!</v>
          </cell>
        </row>
        <row r="101">
          <cell r="Y101">
            <v>2017</v>
          </cell>
          <cell r="Z101">
            <v>5</v>
          </cell>
          <cell r="AA101">
            <v>13</v>
          </cell>
          <cell r="AB101" t="e">
            <v>#REF!</v>
          </cell>
          <cell r="AC101" t="e">
            <v>#REF!</v>
          </cell>
        </row>
        <row r="102">
          <cell r="Y102">
            <v>2017</v>
          </cell>
          <cell r="Z102">
            <v>5</v>
          </cell>
          <cell r="AA102">
            <v>14</v>
          </cell>
          <cell r="AB102" t="e">
            <v>#REF!</v>
          </cell>
          <cell r="AC102" t="e">
            <v>#REF!</v>
          </cell>
        </row>
        <row r="103">
          <cell r="Y103">
            <v>2017</v>
          </cell>
          <cell r="Z103">
            <v>5</v>
          </cell>
          <cell r="AA103">
            <v>15</v>
          </cell>
          <cell r="AB103" t="e">
            <v>#REF!</v>
          </cell>
          <cell r="AC103" t="e">
            <v>#REF!</v>
          </cell>
        </row>
        <row r="104">
          <cell r="Y104">
            <v>2017</v>
          </cell>
          <cell r="Z104">
            <v>5</v>
          </cell>
          <cell r="AA104">
            <v>16</v>
          </cell>
          <cell r="AB104" t="e">
            <v>#REF!</v>
          </cell>
          <cell r="AC104" t="e">
            <v>#REF!</v>
          </cell>
        </row>
        <row r="105">
          <cell r="Y105">
            <v>2017</v>
          </cell>
          <cell r="Z105">
            <v>5</v>
          </cell>
          <cell r="AA105">
            <v>17</v>
          </cell>
          <cell r="AB105" t="e">
            <v>#REF!</v>
          </cell>
          <cell r="AC105" t="e">
            <v>#REF!</v>
          </cell>
        </row>
        <row r="106">
          <cell r="Y106">
            <v>2017</v>
          </cell>
          <cell r="Z106">
            <v>5</v>
          </cell>
          <cell r="AA106">
            <v>18</v>
          </cell>
          <cell r="AB106" t="e">
            <v>#REF!</v>
          </cell>
          <cell r="AC106" t="e">
            <v>#REF!</v>
          </cell>
        </row>
        <row r="107">
          <cell r="Y107">
            <v>2017</v>
          </cell>
          <cell r="Z107">
            <v>5</v>
          </cell>
          <cell r="AA107">
            <v>19</v>
          </cell>
          <cell r="AB107" t="e">
            <v>#REF!</v>
          </cell>
          <cell r="AC107" t="e">
            <v>#REF!</v>
          </cell>
        </row>
        <row r="108">
          <cell r="Y108">
            <v>2017</v>
          </cell>
          <cell r="Z108">
            <v>6</v>
          </cell>
          <cell r="AA108">
            <v>1</v>
          </cell>
          <cell r="AB108" t="e">
            <v>#REF!</v>
          </cell>
          <cell r="AC108" t="e">
            <v>#REF!</v>
          </cell>
        </row>
        <row r="109">
          <cell r="Y109">
            <v>2017</v>
          </cell>
          <cell r="Z109">
            <v>6</v>
          </cell>
          <cell r="AA109">
            <v>2</v>
          </cell>
          <cell r="AB109" t="e">
            <v>#REF!</v>
          </cell>
          <cell r="AC109" t="e">
            <v>#REF!</v>
          </cell>
        </row>
        <row r="110">
          <cell r="Y110">
            <v>2017</v>
          </cell>
          <cell r="Z110">
            <v>6</v>
          </cell>
          <cell r="AA110">
            <v>3</v>
          </cell>
          <cell r="AB110" t="e">
            <v>#REF!</v>
          </cell>
          <cell r="AC110" t="e">
            <v>#REF!</v>
          </cell>
        </row>
        <row r="111">
          <cell r="Y111">
            <v>2017</v>
          </cell>
          <cell r="Z111">
            <v>6</v>
          </cell>
          <cell r="AA111">
            <v>4</v>
          </cell>
          <cell r="AB111" t="e">
            <v>#REF!</v>
          </cell>
          <cell r="AC111" t="e">
            <v>#REF!</v>
          </cell>
        </row>
        <row r="112">
          <cell r="Y112">
            <v>2017</v>
          </cell>
          <cell r="Z112">
            <v>6</v>
          </cell>
          <cell r="AA112">
            <v>5</v>
          </cell>
          <cell r="AB112" t="e">
            <v>#REF!</v>
          </cell>
          <cell r="AC112" t="e">
            <v>#REF!</v>
          </cell>
        </row>
        <row r="113">
          <cell r="Y113">
            <v>2017</v>
          </cell>
          <cell r="Z113">
            <v>6</v>
          </cell>
          <cell r="AA113">
            <v>6</v>
          </cell>
          <cell r="AB113" t="e">
            <v>#REF!</v>
          </cell>
          <cell r="AC113" t="e">
            <v>#REF!</v>
          </cell>
        </row>
        <row r="114">
          <cell r="Y114">
            <v>2017</v>
          </cell>
          <cell r="Z114">
            <v>6</v>
          </cell>
          <cell r="AA114">
            <v>7</v>
          </cell>
          <cell r="AB114" t="e">
            <v>#REF!</v>
          </cell>
          <cell r="AC114" t="e">
            <v>#REF!</v>
          </cell>
        </row>
        <row r="115">
          <cell r="Y115">
            <v>2017</v>
          </cell>
          <cell r="Z115">
            <v>6</v>
          </cell>
          <cell r="AA115">
            <v>8</v>
          </cell>
          <cell r="AB115" t="e">
            <v>#REF!</v>
          </cell>
          <cell r="AC115" t="e">
            <v>#REF!</v>
          </cell>
        </row>
        <row r="116">
          <cell r="Y116">
            <v>2017</v>
          </cell>
          <cell r="Z116">
            <v>6</v>
          </cell>
          <cell r="AA116">
            <v>9</v>
          </cell>
          <cell r="AB116" t="e">
            <v>#REF!</v>
          </cell>
          <cell r="AC116" t="e">
            <v>#REF!</v>
          </cell>
        </row>
        <row r="117">
          <cell r="Y117">
            <v>2017</v>
          </cell>
          <cell r="Z117">
            <v>6</v>
          </cell>
          <cell r="AA117">
            <v>10</v>
          </cell>
          <cell r="AB117" t="e">
            <v>#REF!</v>
          </cell>
          <cell r="AC117" t="e">
            <v>#REF!</v>
          </cell>
        </row>
        <row r="118">
          <cell r="Y118">
            <v>2017</v>
          </cell>
          <cell r="Z118">
            <v>6</v>
          </cell>
          <cell r="AA118">
            <v>11</v>
          </cell>
          <cell r="AB118" t="e">
            <v>#REF!</v>
          </cell>
          <cell r="AC118" t="e">
            <v>#REF!</v>
          </cell>
        </row>
        <row r="119">
          <cell r="Y119">
            <v>2017</v>
          </cell>
          <cell r="Z119">
            <v>6</v>
          </cell>
          <cell r="AA119">
            <v>12</v>
          </cell>
          <cell r="AB119" t="e">
            <v>#REF!</v>
          </cell>
          <cell r="AC119" t="e">
            <v>#REF!</v>
          </cell>
        </row>
        <row r="120">
          <cell r="Y120">
            <v>2017</v>
          </cell>
          <cell r="Z120">
            <v>6</v>
          </cell>
          <cell r="AA120">
            <v>13</v>
          </cell>
          <cell r="AB120" t="e">
            <v>#REF!</v>
          </cell>
          <cell r="AC120" t="e">
            <v>#REF!</v>
          </cell>
        </row>
        <row r="121">
          <cell r="Y121">
            <v>2017</v>
          </cell>
          <cell r="Z121">
            <v>6</v>
          </cell>
          <cell r="AA121">
            <v>14</v>
          </cell>
          <cell r="AB121" t="e">
            <v>#REF!</v>
          </cell>
          <cell r="AC121" t="e">
            <v>#REF!</v>
          </cell>
        </row>
        <row r="122">
          <cell r="Y122">
            <v>2017</v>
          </cell>
          <cell r="Z122">
            <v>6</v>
          </cell>
          <cell r="AA122">
            <v>15</v>
          </cell>
          <cell r="AB122" t="e">
            <v>#REF!</v>
          </cell>
          <cell r="AC122" t="e">
            <v>#REF!</v>
          </cell>
        </row>
        <row r="123">
          <cell r="Y123">
            <v>2017</v>
          </cell>
          <cell r="Z123">
            <v>6</v>
          </cell>
          <cell r="AA123">
            <v>16</v>
          </cell>
          <cell r="AB123" t="e">
            <v>#REF!</v>
          </cell>
          <cell r="AC123" t="e">
            <v>#REF!</v>
          </cell>
        </row>
        <row r="124">
          <cell r="Y124">
            <v>2017</v>
          </cell>
          <cell r="Z124">
            <v>6</v>
          </cell>
          <cell r="AA124">
            <v>17</v>
          </cell>
          <cell r="AB124" t="e">
            <v>#REF!</v>
          </cell>
          <cell r="AC124" t="e">
            <v>#REF!</v>
          </cell>
        </row>
        <row r="125">
          <cell r="Y125">
            <v>2017</v>
          </cell>
          <cell r="Z125">
            <v>6</v>
          </cell>
          <cell r="AA125">
            <v>18</v>
          </cell>
          <cell r="AB125" t="e">
            <v>#REF!</v>
          </cell>
          <cell r="AC125" t="e">
            <v>#REF!</v>
          </cell>
        </row>
        <row r="126">
          <cell r="Y126">
            <v>2017</v>
          </cell>
          <cell r="Z126">
            <v>6</v>
          </cell>
          <cell r="AA126">
            <v>19</v>
          </cell>
          <cell r="AB126" t="e">
            <v>#REF!</v>
          </cell>
          <cell r="AC126" t="e">
            <v>#REF!</v>
          </cell>
        </row>
        <row r="127">
          <cell r="Y127">
            <v>2017</v>
          </cell>
          <cell r="Z127">
            <v>7</v>
          </cell>
          <cell r="AA127">
            <v>1</v>
          </cell>
          <cell r="AB127" t="e">
            <v>#REF!</v>
          </cell>
          <cell r="AC127" t="e">
            <v>#REF!</v>
          </cell>
        </row>
        <row r="128">
          <cell r="Y128">
            <v>2017</v>
          </cell>
          <cell r="Z128">
            <v>7</v>
          </cell>
          <cell r="AA128">
            <v>2</v>
          </cell>
          <cell r="AB128" t="e">
            <v>#REF!</v>
          </cell>
          <cell r="AC128" t="e">
            <v>#REF!</v>
          </cell>
        </row>
        <row r="129">
          <cell r="Y129">
            <v>2017</v>
          </cell>
          <cell r="Z129">
            <v>7</v>
          </cell>
          <cell r="AA129">
            <v>3</v>
          </cell>
          <cell r="AB129" t="e">
            <v>#REF!</v>
          </cell>
          <cell r="AC129" t="e">
            <v>#REF!</v>
          </cell>
        </row>
        <row r="130">
          <cell r="Y130">
            <v>2017</v>
          </cell>
          <cell r="Z130">
            <v>7</v>
          </cell>
          <cell r="AA130">
            <v>4</v>
          </cell>
          <cell r="AB130" t="e">
            <v>#REF!</v>
          </cell>
          <cell r="AC130" t="e">
            <v>#REF!</v>
          </cell>
        </row>
        <row r="131">
          <cell r="Y131">
            <v>2017</v>
          </cell>
          <cell r="Z131">
            <v>7</v>
          </cell>
          <cell r="AA131">
            <v>5</v>
          </cell>
          <cell r="AB131" t="e">
            <v>#REF!</v>
          </cell>
          <cell r="AC131" t="e">
            <v>#REF!</v>
          </cell>
        </row>
        <row r="132">
          <cell r="Y132">
            <v>2017</v>
          </cell>
          <cell r="Z132">
            <v>7</v>
          </cell>
          <cell r="AA132">
            <v>6</v>
          </cell>
          <cell r="AB132" t="e">
            <v>#REF!</v>
          </cell>
          <cell r="AC132" t="e">
            <v>#REF!</v>
          </cell>
        </row>
        <row r="133">
          <cell r="Y133">
            <v>2017</v>
          </cell>
          <cell r="Z133">
            <v>7</v>
          </cell>
          <cell r="AA133">
            <v>7</v>
          </cell>
          <cell r="AB133" t="e">
            <v>#REF!</v>
          </cell>
          <cell r="AC133" t="e">
            <v>#REF!</v>
          </cell>
        </row>
        <row r="134">
          <cell r="Y134">
            <v>2017</v>
          </cell>
          <cell r="Z134">
            <v>7</v>
          </cell>
          <cell r="AA134">
            <v>8</v>
          </cell>
          <cell r="AB134" t="e">
            <v>#REF!</v>
          </cell>
          <cell r="AC134" t="e">
            <v>#REF!</v>
          </cell>
        </row>
        <row r="135">
          <cell r="Y135">
            <v>2017</v>
          </cell>
          <cell r="Z135">
            <v>7</v>
          </cell>
          <cell r="AA135">
            <v>9</v>
          </cell>
          <cell r="AB135" t="e">
            <v>#REF!</v>
          </cell>
          <cell r="AC135" t="e">
            <v>#REF!</v>
          </cell>
        </row>
        <row r="136">
          <cell r="Y136">
            <v>2017</v>
          </cell>
          <cell r="Z136">
            <v>7</v>
          </cell>
          <cell r="AA136">
            <v>10</v>
          </cell>
          <cell r="AB136" t="e">
            <v>#REF!</v>
          </cell>
          <cell r="AC136" t="e">
            <v>#REF!</v>
          </cell>
        </row>
        <row r="137">
          <cell r="Y137">
            <v>2017</v>
          </cell>
          <cell r="Z137">
            <v>7</v>
          </cell>
          <cell r="AA137">
            <v>11</v>
          </cell>
          <cell r="AB137" t="e">
            <v>#REF!</v>
          </cell>
          <cell r="AC137" t="e">
            <v>#REF!</v>
          </cell>
        </row>
        <row r="138">
          <cell r="Y138">
            <v>2017</v>
          </cell>
          <cell r="Z138">
            <v>7</v>
          </cell>
          <cell r="AA138">
            <v>12</v>
          </cell>
          <cell r="AB138" t="e">
            <v>#REF!</v>
          </cell>
          <cell r="AC138" t="e">
            <v>#REF!</v>
          </cell>
        </row>
        <row r="139">
          <cell r="Y139">
            <v>2017</v>
          </cell>
          <cell r="Z139">
            <v>7</v>
          </cell>
          <cell r="AA139">
            <v>13</v>
          </cell>
          <cell r="AB139" t="e">
            <v>#REF!</v>
          </cell>
          <cell r="AC139" t="e">
            <v>#REF!</v>
          </cell>
        </row>
        <row r="140">
          <cell r="Y140">
            <v>2017</v>
          </cell>
          <cell r="Z140">
            <v>7</v>
          </cell>
          <cell r="AA140">
            <v>14</v>
          </cell>
          <cell r="AB140" t="e">
            <v>#REF!</v>
          </cell>
          <cell r="AC140" t="e">
            <v>#REF!</v>
          </cell>
        </row>
        <row r="141">
          <cell r="Y141">
            <v>2017</v>
          </cell>
          <cell r="Z141">
            <v>7</v>
          </cell>
          <cell r="AA141">
            <v>15</v>
          </cell>
          <cell r="AB141" t="e">
            <v>#REF!</v>
          </cell>
          <cell r="AC141" t="e">
            <v>#REF!</v>
          </cell>
        </row>
        <row r="142">
          <cell r="Y142">
            <v>2017</v>
          </cell>
          <cell r="Z142">
            <v>7</v>
          </cell>
          <cell r="AA142">
            <v>16</v>
          </cell>
          <cell r="AB142" t="e">
            <v>#REF!</v>
          </cell>
          <cell r="AC142" t="e">
            <v>#REF!</v>
          </cell>
        </row>
        <row r="143">
          <cell r="Y143">
            <v>2017</v>
          </cell>
          <cell r="Z143">
            <v>7</v>
          </cell>
          <cell r="AA143">
            <v>17</v>
          </cell>
          <cell r="AB143" t="e">
            <v>#REF!</v>
          </cell>
          <cell r="AC143" t="e">
            <v>#REF!</v>
          </cell>
        </row>
        <row r="144">
          <cell r="Y144">
            <v>2017</v>
          </cell>
          <cell r="Z144">
            <v>7</v>
          </cell>
          <cell r="AA144">
            <v>18</v>
          </cell>
          <cell r="AB144" t="e">
            <v>#REF!</v>
          </cell>
          <cell r="AC144" t="e">
            <v>#REF!</v>
          </cell>
        </row>
        <row r="145">
          <cell r="Y145">
            <v>2017</v>
          </cell>
          <cell r="Z145">
            <v>7</v>
          </cell>
          <cell r="AA145">
            <v>19</v>
          </cell>
          <cell r="AB145" t="e">
            <v>#REF!</v>
          </cell>
          <cell r="AC145" t="e">
            <v>#REF!</v>
          </cell>
        </row>
        <row r="146">
          <cell r="Y146">
            <v>2017</v>
          </cell>
          <cell r="Z146">
            <v>8</v>
          </cell>
          <cell r="AA146">
            <v>1</v>
          </cell>
          <cell r="AB146" t="e">
            <v>#REF!</v>
          </cell>
          <cell r="AC146" t="e">
            <v>#REF!</v>
          </cell>
        </row>
        <row r="147">
          <cell r="Y147">
            <v>2017</v>
          </cell>
          <cell r="Z147">
            <v>8</v>
          </cell>
          <cell r="AA147">
            <v>2</v>
          </cell>
          <cell r="AB147" t="e">
            <v>#REF!</v>
          </cell>
          <cell r="AC147" t="e">
            <v>#REF!</v>
          </cell>
        </row>
        <row r="148">
          <cell r="Y148">
            <v>2017</v>
          </cell>
          <cell r="Z148">
            <v>8</v>
          </cell>
          <cell r="AA148">
            <v>3</v>
          </cell>
          <cell r="AB148" t="e">
            <v>#REF!</v>
          </cell>
          <cell r="AC148" t="e">
            <v>#REF!</v>
          </cell>
        </row>
        <row r="149">
          <cell r="Y149">
            <v>2017</v>
          </cell>
          <cell r="Z149">
            <v>8</v>
          </cell>
          <cell r="AA149">
            <v>4</v>
          </cell>
          <cell r="AB149" t="e">
            <v>#REF!</v>
          </cell>
          <cell r="AC149" t="e">
            <v>#REF!</v>
          </cell>
        </row>
        <row r="150">
          <cell r="Y150">
            <v>2017</v>
          </cell>
          <cell r="Z150">
            <v>8</v>
          </cell>
          <cell r="AA150">
            <v>5</v>
          </cell>
          <cell r="AB150" t="e">
            <v>#REF!</v>
          </cell>
          <cell r="AC150" t="e">
            <v>#REF!</v>
          </cell>
        </row>
        <row r="151">
          <cell r="Y151">
            <v>2017</v>
          </cell>
          <cell r="Z151">
            <v>8</v>
          </cell>
          <cell r="AA151">
            <v>6</v>
          </cell>
          <cell r="AB151" t="e">
            <v>#REF!</v>
          </cell>
          <cell r="AC151" t="e">
            <v>#REF!</v>
          </cell>
        </row>
        <row r="152">
          <cell r="Y152">
            <v>2017</v>
          </cell>
          <cell r="Z152">
            <v>8</v>
          </cell>
          <cell r="AA152">
            <v>7</v>
          </cell>
          <cell r="AB152" t="e">
            <v>#REF!</v>
          </cell>
          <cell r="AC152" t="e">
            <v>#REF!</v>
          </cell>
        </row>
        <row r="153">
          <cell r="Y153">
            <v>2017</v>
          </cell>
          <cell r="Z153">
            <v>8</v>
          </cell>
          <cell r="AA153">
            <v>8</v>
          </cell>
          <cell r="AB153" t="e">
            <v>#REF!</v>
          </cell>
          <cell r="AC153" t="e">
            <v>#REF!</v>
          </cell>
        </row>
        <row r="154">
          <cell r="Y154">
            <v>2017</v>
          </cell>
          <cell r="Z154">
            <v>8</v>
          </cell>
          <cell r="AA154">
            <v>9</v>
          </cell>
          <cell r="AB154" t="e">
            <v>#REF!</v>
          </cell>
          <cell r="AC154" t="e">
            <v>#REF!</v>
          </cell>
        </row>
        <row r="155">
          <cell r="Y155">
            <v>2017</v>
          </cell>
          <cell r="Z155">
            <v>8</v>
          </cell>
          <cell r="AA155">
            <v>10</v>
          </cell>
          <cell r="AB155" t="e">
            <v>#REF!</v>
          </cell>
          <cell r="AC155" t="e">
            <v>#REF!</v>
          </cell>
        </row>
        <row r="156">
          <cell r="Y156">
            <v>2017</v>
          </cell>
          <cell r="Z156">
            <v>8</v>
          </cell>
          <cell r="AA156">
            <v>11</v>
          </cell>
          <cell r="AB156" t="e">
            <v>#REF!</v>
          </cell>
          <cell r="AC156" t="e">
            <v>#REF!</v>
          </cell>
        </row>
        <row r="157">
          <cell r="Y157">
            <v>2017</v>
          </cell>
          <cell r="Z157">
            <v>8</v>
          </cell>
          <cell r="AA157">
            <v>12</v>
          </cell>
          <cell r="AB157" t="e">
            <v>#REF!</v>
          </cell>
          <cell r="AC157" t="e">
            <v>#REF!</v>
          </cell>
        </row>
        <row r="158">
          <cell r="Y158">
            <v>2017</v>
          </cell>
          <cell r="Z158">
            <v>8</v>
          </cell>
          <cell r="AA158">
            <v>13</v>
          </cell>
          <cell r="AB158" t="e">
            <v>#REF!</v>
          </cell>
          <cell r="AC158" t="e">
            <v>#REF!</v>
          </cell>
        </row>
        <row r="159">
          <cell r="Y159">
            <v>2017</v>
          </cell>
          <cell r="Z159">
            <v>8</v>
          </cell>
          <cell r="AA159">
            <v>14</v>
          </cell>
          <cell r="AB159" t="e">
            <v>#REF!</v>
          </cell>
          <cell r="AC159" t="e">
            <v>#REF!</v>
          </cell>
        </row>
        <row r="160">
          <cell r="Y160">
            <v>2017</v>
          </cell>
          <cell r="Z160">
            <v>8</v>
          </cell>
          <cell r="AA160">
            <v>15</v>
          </cell>
          <cell r="AB160" t="e">
            <v>#REF!</v>
          </cell>
          <cell r="AC160" t="e">
            <v>#REF!</v>
          </cell>
        </row>
        <row r="161">
          <cell r="Y161">
            <v>2017</v>
          </cell>
          <cell r="Z161">
            <v>8</v>
          </cell>
          <cell r="AA161">
            <v>16</v>
          </cell>
          <cell r="AB161" t="e">
            <v>#REF!</v>
          </cell>
          <cell r="AC161" t="e">
            <v>#REF!</v>
          </cell>
        </row>
        <row r="162">
          <cell r="Y162">
            <v>2017</v>
          </cell>
          <cell r="Z162">
            <v>8</v>
          </cell>
          <cell r="AA162">
            <v>17</v>
          </cell>
          <cell r="AB162" t="e">
            <v>#REF!</v>
          </cell>
          <cell r="AC162" t="e">
            <v>#REF!</v>
          </cell>
        </row>
        <row r="163">
          <cell r="Y163">
            <v>2017</v>
          </cell>
          <cell r="Z163">
            <v>8</v>
          </cell>
          <cell r="AA163">
            <v>18</v>
          </cell>
          <cell r="AB163" t="e">
            <v>#REF!</v>
          </cell>
          <cell r="AC163" t="e">
            <v>#REF!</v>
          </cell>
        </row>
        <row r="164">
          <cell r="Y164">
            <v>2017</v>
          </cell>
          <cell r="Z164">
            <v>8</v>
          </cell>
          <cell r="AA164">
            <v>19</v>
          </cell>
          <cell r="AB164" t="e">
            <v>#REF!</v>
          </cell>
          <cell r="AC164" t="e">
            <v>#REF!</v>
          </cell>
        </row>
        <row r="165">
          <cell r="Y165">
            <v>2017</v>
          </cell>
          <cell r="Z165">
            <v>9</v>
          </cell>
          <cell r="AA165">
            <v>1</v>
          </cell>
          <cell r="AB165" t="e">
            <v>#REF!</v>
          </cell>
          <cell r="AC165" t="e">
            <v>#REF!</v>
          </cell>
        </row>
        <row r="166">
          <cell r="Y166">
            <v>2017</v>
          </cell>
          <cell r="Z166">
            <v>9</v>
          </cell>
          <cell r="AA166">
            <v>2</v>
          </cell>
          <cell r="AB166" t="e">
            <v>#REF!</v>
          </cell>
          <cell r="AC166" t="e">
            <v>#REF!</v>
          </cell>
        </row>
        <row r="167">
          <cell r="Y167">
            <v>2017</v>
          </cell>
          <cell r="Z167">
            <v>9</v>
          </cell>
          <cell r="AA167">
            <v>3</v>
          </cell>
          <cell r="AB167" t="e">
            <v>#REF!</v>
          </cell>
          <cell r="AC167" t="e">
            <v>#REF!</v>
          </cell>
        </row>
        <row r="168">
          <cell r="Y168">
            <v>2017</v>
          </cell>
          <cell r="Z168">
            <v>9</v>
          </cell>
          <cell r="AA168">
            <v>4</v>
          </cell>
          <cell r="AB168" t="e">
            <v>#REF!</v>
          </cell>
          <cell r="AC168" t="e">
            <v>#REF!</v>
          </cell>
        </row>
        <row r="169">
          <cell r="Y169">
            <v>2017</v>
          </cell>
          <cell r="Z169">
            <v>9</v>
          </cell>
          <cell r="AA169">
            <v>5</v>
          </cell>
          <cell r="AB169" t="e">
            <v>#REF!</v>
          </cell>
          <cell r="AC169" t="e">
            <v>#REF!</v>
          </cell>
        </row>
        <row r="170">
          <cell r="Y170">
            <v>2017</v>
          </cell>
          <cell r="Z170">
            <v>9</v>
          </cell>
          <cell r="AA170">
            <v>6</v>
          </cell>
          <cell r="AB170" t="e">
            <v>#REF!</v>
          </cell>
          <cell r="AC170" t="e">
            <v>#REF!</v>
          </cell>
        </row>
        <row r="171">
          <cell r="Y171">
            <v>2017</v>
          </cell>
          <cell r="Z171">
            <v>9</v>
          </cell>
          <cell r="AA171">
            <v>7</v>
          </cell>
          <cell r="AB171" t="e">
            <v>#REF!</v>
          </cell>
          <cell r="AC171" t="e">
            <v>#REF!</v>
          </cell>
        </row>
        <row r="172">
          <cell r="Y172">
            <v>2017</v>
          </cell>
          <cell r="Z172">
            <v>9</v>
          </cell>
          <cell r="AA172">
            <v>8</v>
          </cell>
          <cell r="AB172" t="e">
            <v>#REF!</v>
          </cell>
          <cell r="AC172" t="e">
            <v>#REF!</v>
          </cell>
        </row>
        <row r="173">
          <cell r="Y173">
            <v>2017</v>
          </cell>
          <cell r="Z173">
            <v>9</v>
          </cell>
          <cell r="AA173">
            <v>9</v>
          </cell>
          <cell r="AB173" t="e">
            <v>#REF!</v>
          </cell>
          <cell r="AC173" t="e">
            <v>#REF!</v>
          </cell>
        </row>
        <row r="174">
          <cell r="Y174">
            <v>2017</v>
          </cell>
          <cell r="Z174">
            <v>9</v>
          </cell>
          <cell r="AA174">
            <v>10</v>
          </cell>
          <cell r="AB174" t="e">
            <v>#REF!</v>
          </cell>
          <cell r="AC174" t="e">
            <v>#REF!</v>
          </cell>
        </row>
        <row r="175">
          <cell r="Y175">
            <v>2017</v>
          </cell>
          <cell r="Z175">
            <v>9</v>
          </cell>
          <cell r="AA175">
            <v>11</v>
          </cell>
          <cell r="AB175" t="e">
            <v>#REF!</v>
          </cell>
          <cell r="AC175" t="e">
            <v>#REF!</v>
          </cell>
        </row>
        <row r="176">
          <cell r="Y176">
            <v>2017</v>
          </cell>
          <cell r="Z176">
            <v>9</v>
          </cell>
          <cell r="AA176">
            <v>12</v>
          </cell>
          <cell r="AB176" t="e">
            <v>#REF!</v>
          </cell>
          <cell r="AC176" t="e">
            <v>#REF!</v>
          </cell>
        </row>
        <row r="177">
          <cell r="Y177">
            <v>2017</v>
          </cell>
          <cell r="Z177">
            <v>9</v>
          </cell>
          <cell r="AA177">
            <v>13</v>
          </cell>
          <cell r="AB177" t="e">
            <v>#REF!</v>
          </cell>
          <cell r="AC177" t="e">
            <v>#REF!</v>
          </cell>
        </row>
        <row r="178">
          <cell r="Y178">
            <v>2017</v>
          </cell>
          <cell r="Z178">
            <v>9</v>
          </cell>
          <cell r="AA178">
            <v>14</v>
          </cell>
          <cell r="AB178" t="e">
            <v>#REF!</v>
          </cell>
          <cell r="AC178" t="e">
            <v>#REF!</v>
          </cell>
        </row>
        <row r="179">
          <cell r="Y179">
            <v>2017</v>
          </cell>
          <cell r="Z179">
            <v>9</v>
          </cell>
          <cell r="AA179">
            <v>15</v>
          </cell>
          <cell r="AB179" t="e">
            <v>#REF!</v>
          </cell>
          <cell r="AC179" t="e">
            <v>#REF!</v>
          </cell>
        </row>
        <row r="180">
          <cell r="Y180">
            <v>2017</v>
          </cell>
          <cell r="Z180">
            <v>9</v>
          </cell>
          <cell r="AA180">
            <v>16</v>
          </cell>
          <cell r="AB180" t="e">
            <v>#REF!</v>
          </cell>
          <cell r="AC180" t="e">
            <v>#REF!</v>
          </cell>
        </row>
        <row r="181">
          <cell r="Y181">
            <v>2017</v>
          </cell>
          <cell r="Z181">
            <v>9</v>
          </cell>
          <cell r="AA181">
            <v>17</v>
          </cell>
          <cell r="AB181" t="e">
            <v>#REF!</v>
          </cell>
          <cell r="AC181" t="e">
            <v>#REF!</v>
          </cell>
        </row>
        <row r="182">
          <cell r="Y182">
            <v>2017</v>
          </cell>
          <cell r="Z182">
            <v>9</v>
          </cell>
          <cell r="AA182">
            <v>18</v>
          </cell>
          <cell r="AB182" t="e">
            <v>#REF!</v>
          </cell>
          <cell r="AC182" t="e">
            <v>#REF!</v>
          </cell>
        </row>
        <row r="183">
          <cell r="Y183">
            <v>2017</v>
          </cell>
          <cell r="Z183">
            <v>9</v>
          </cell>
          <cell r="AA183">
            <v>19</v>
          </cell>
          <cell r="AB183" t="e">
            <v>#REF!</v>
          </cell>
          <cell r="AC183" t="e">
            <v>#REF!</v>
          </cell>
        </row>
        <row r="184">
          <cell r="Y184">
            <v>2017</v>
          </cell>
          <cell r="Z184">
            <v>10</v>
          </cell>
          <cell r="AA184">
            <v>1</v>
          </cell>
          <cell r="AB184" t="e">
            <v>#REF!</v>
          </cell>
          <cell r="AC184" t="e">
            <v>#REF!</v>
          </cell>
        </row>
        <row r="185">
          <cell r="Y185">
            <v>2017</v>
          </cell>
          <cell r="Z185">
            <v>10</v>
          </cell>
          <cell r="AA185">
            <v>2</v>
          </cell>
          <cell r="AB185" t="e">
            <v>#REF!</v>
          </cell>
          <cell r="AC185" t="e">
            <v>#REF!</v>
          </cell>
        </row>
        <row r="186">
          <cell r="Y186">
            <v>2017</v>
          </cell>
          <cell r="Z186">
            <v>10</v>
          </cell>
          <cell r="AA186">
            <v>3</v>
          </cell>
          <cell r="AB186" t="e">
            <v>#REF!</v>
          </cell>
          <cell r="AC186" t="e">
            <v>#REF!</v>
          </cell>
        </row>
        <row r="187">
          <cell r="Y187">
            <v>2017</v>
          </cell>
          <cell r="Z187">
            <v>10</v>
          </cell>
          <cell r="AA187">
            <v>4</v>
          </cell>
          <cell r="AB187" t="e">
            <v>#REF!</v>
          </cell>
          <cell r="AC187" t="e">
            <v>#REF!</v>
          </cell>
        </row>
        <row r="188">
          <cell r="Y188">
            <v>2017</v>
          </cell>
          <cell r="Z188">
            <v>10</v>
          </cell>
          <cell r="AA188">
            <v>5</v>
          </cell>
          <cell r="AB188" t="e">
            <v>#REF!</v>
          </cell>
          <cell r="AC188" t="e">
            <v>#REF!</v>
          </cell>
        </row>
        <row r="189">
          <cell r="Y189">
            <v>2017</v>
          </cell>
          <cell r="Z189">
            <v>10</v>
          </cell>
          <cell r="AA189">
            <v>6</v>
          </cell>
          <cell r="AB189" t="e">
            <v>#REF!</v>
          </cell>
          <cell r="AC189" t="e">
            <v>#REF!</v>
          </cell>
        </row>
        <row r="190">
          <cell r="Y190">
            <v>2017</v>
          </cell>
          <cell r="Z190">
            <v>10</v>
          </cell>
          <cell r="AA190">
            <v>7</v>
          </cell>
          <cell r="AB190" t="e">
            <v>#REF!</v>
          </cell>
          <cell r="AC190" t="e">
            <v>#REF!</v>
          </cell>
        </row>
        <row r="191">
          <cell r="Y191">
            <v>2017</v>
          </cell>
          <cell r="Z191">
            <v>10</v>
          </cell>
          <cell r="AA191">
            <v>8</v>
          </cell>
          <cell r="AB191" t="e">
            <v>#REF!</v>
          </cell>
          <cell r="AC191" t="e">
            <v>#REF!</v>
          </cell>
        </row>
        <row r="192">
          <cell r="Y192">
            <v>2017</v>
          </cell>
          <cell r="Z192">
            <v>10</v>
          </cell>
          <cell r="AA192">
            <v>9</v>
          </cell>
          <cell r="AB192" t="e">
            <v>#REF!</v>
          </cell>
          <cell r="AC192" t="e">
            <v>#REF!</v>
          </cell>
        </row>
        <row r="193">
          <cell r="Y193">
            <v>2017</v>
          </cell>
          <cell r="Z193">
            <v>10</v>
          </cell>
          <cell r="AA193">
            <v>10</v>
          </cell>
          <cell r="AB193" t="e">
            <v>#REF!</v>
          </cell>
          <cell r="AC193" t="e">
            <v>#REF!</v>
          </cell>
        </row>
        <row r="194">
          <cell r="Y194">
            <v>2017</v>
          </cell>
          <cell r="Z194">
            <v>10</v>
          </cell>
          <cell r="AA194">
            <v>11</v>
          </cell>
          <cell r="AB194" t="e">
            <v>#REF!</v>
          </cell>
          <cell r="AC194" t="e">
            <v>#REF!</v>
          </cell>
        </row>
        <row r="195">
          <cell r="Y195">
            <v>2017</v>
          </cell>
          <cell r="Z195">
            <v>10</v>
          </cell>
          <cell r="AA195">
            <v>12</v>
          </cell>
          <cell r="AB195" t="e">
            <v>#REF!</v>
          </cell>
          <cell r="AC195" t="e">
            <v>#REF!</v>
          </cell>
        </row>
        <row r="196">
          <cell r="Y196">
            <v>2017</v>
          </cell>
          <cell r="Z196">
            <v>10</v>
          </cell>
          <cell r="AA196">
            <v>13</v>
          </cell>
          <cell r="AB196" t="e">
            <v>#REF!</v>
          </cell>
          <cell r="AC196" t="e">
            <v>#REF!</v>
          </cell>
        </row>
        <row r="197">
          <cell r="Y197">
            <v>2017</v>
          </cell>
          <cell r="Z197">
            <v>10</v>
          </cell>
          <cell r="AA197">
            <v>14</v>
          </cell>
          <cell r="AB197" t="e">
            <v>#REF!</v>
          </cell>
          <cell r="AC197" t="e">
            <v>#REF!</v>
          </cell>
        </row>
        <row r="198">
          <cell r="Y198">
            <v>2017</v>
          </cell>
          <cell r="Z198">
            <v>10</v>
          </cell>
          <cell r="AA198">
            <v>15</v>
          </cell>
          <cell r="AB198" t="e">
            <v>#REF!</v>
          </cell>
          <cell r="AC198" t="e">
            <v>#REF!</v>
          </cell>
        </row>
        <row r="199">
          <cell r="Y199">
            <v>2017</v>
          </cell>
          <cell r="Z199">
            <v>10</v>
          </cell>
          <cell r="AA199">
            <v>16</v>
          </cell>
          <cell r="AB199" t="e">
            <v>#REF!</v>
          </cell>
          <cell r="AC199" t="e">
            <v>#REF!</v>
          </cell>
        </row>
        <row r="200">
          <cell r="Y200">
            <v>2017</v>
          </cell>
          <cell r="Z200">
            <v>10</v>
          </cell>
          <cell r="AA200">
            <v>17</v>
          </cell>
          <cell r="AB200" t="e">
            <v>#REF!</v>
          </cell>
          <cell r="AC200" t="e">
            <v>#REF!</v>
          </cell>
        </row>
        <row r="201">
          <cell r="Y201">
            <v>2017</v>
          </cell>
          <cell r="Z201">
            <v>10</v>
          </cell>
          <cell r="AA201">
            <v>18</v>
          </cell>
          <cell r="AB201" t="e">
            <v>#REF!</v>
          </cell>
          <cell r="AC201" t="e">
            <v>#REF!</v>
          </cell>
        </row>
        <row r="202">
          <cell r="Y202">
            <v>2017</v>
          </cell>
          <cell r="Z202">
            <v>10</v>
          </cell>
          <cell r="AA202">
            <v>19</v>
          </cell>
          <cell r="AB202" t="e">
            <v>#REF!</v>
          </cell>
          <cell r="AC202" t="e">
            <v>#REF!</v>
          </cell>
        </row>
        <row r="203">
          <cell r="Y203">
            <v>2017</v>
          </cell>
          <cell r="Z203">
            <v>11</v>
          </cell>
          <cell r="AA203">
            <v>1</v>
          </cell>
          <cell r="AB203" t="e">
            <v>#REF!</v>
          </cell>
          <cell r="AC203" t="e">
            <v>#REF!</v>
          </cell>
        </row>
        <row r="204">
          <cell r="Y204">
            <v>2017</v>
          </cell>
          <cell r="Z204">
            <v>11</v>
          </cell>
          <cell r="AA204">
            <v>2</v>
          </cell>
          <cell r="AB204" t="e">
            <v>#REF!</v>
          </cell>
          <cell r="AC204" t="e">
            <v>#REF!</v>
          </cell>
        </row>
        <row r="205">
          <cell r="Y205">
            <v>2017</v>
          </cell>
          <cell r="Z205">
            <v>11</v>
          </cell>
          <cell r="AA205">
            <v>3</v>
          </cell>
          <cell r="AB205" t="e">
            <v>#REF!</v>
          </cell>
          <cell r="AC205" t="e">
            <v>#REF!</v>
          </cell>
        </row>
        <row r="206">
          <cell r="Y206">
            <v>2017</v>
          </cell>
          <cell r="Z206">
            <v>11</v>
          </cell>
          <cell r="AA206">
            <v>4</v>
          </cell>
          <cell r="AB206" t="e">
            <v>#REF!</v>
          </cell>
          <cell r="AC206" t="e">
            <v>#REF!</v>
          </cell>
        </row>
        <row r="207">
          <cell r="Y207">
            <v>2017</v>
          </cell>
          <cell r="Z207">
            <v>11</v>
          </cell>
          <cell r="AA207">
            <v>5</v>
          </cell>
          <cell r="AB207" t="e">
            <v>#REF!</v>
          </cell>
          <cell r="AC207" t="e">
            <v>#REF!</v>
          </cell>
        </row>
        <row r="208">
          <cell r="Y208">
            <v>2017</v>
          </cell>
          <cell r="Z208">
            <v>11</v>
          </cell>
          <cell r="AA208">
            <v>6</v>
          </cell>
          <cell r="AB208" t="e">
            <v>#REF!</v>
          </cell>
          <cell r="AC208" t="e">
            <v>#REF!</v>
          </cell>
        </row>
        <row r="209">
          <cell r="Y209">
            <v>2017</v>
          </cell>
          <cell r="Z209">
            <v>11</v>
          </cell>
          <cell r="AA209">
            <v>7</v>
          </cell>
          <cell r="AB209" t="e">
            <v>#REF!</v>
          </cell>
          <cell r="AC209" t="e">
            <v>#REF!</v>
          </cell>
        </row>
        <row r="210">
          <cell r="Y210">
            <v>2017</v>
          </cell>
          <cell r="Z210">
            <v>11</v>
          </cell>
          <cell r="AA210">
            <v>8</v>
          </cell>
          <cell r="AB210" t="e">
            <v>#REF!</v>
          </cell>
          <cell r="AC210" t="e">
            <v>#REF!</v>
          </cell>
        </row>
        <row r="211">
          <cell r="Y211">
            <v>2017</v>
          </cell>
          <cell r="Z211">
            <v>11</v>
          </cell>
          <cell r="AA211">
            <v>9</v>
          </cell>
          <cell r="AB211" t="e">
            <v>#REF!</v>
          </cell>
          <cell r="AC211" t="e">
            <v>#REF!</v>
          </cell>
        </row>
        <row r="212">
          <cell r="Y212">
            <v>2017</v>
          </cell>
          <cell r="Z212">
            <v>11</v>
          </cell>
          <cell r="AA212">
            <v>10</v>
          </cell>
          <cell r="AB212" t="e">
            <v>#REF!</v>
          </cell>
          <cell r="AC212" t="e">
            <v>#REF!</v>
          </cell>
        </row>
        <row r="213">
          <cell r="Y213">
            <v>2017</v>
          </cell>
          <cell r="Z213">
            <v>11</v>
          </cell>
          <cell r="AA213">
            <v>11</v>
          </cell>
          <cell r="AB213" t="e">
            <v>#REF!</v>
          </cell>
          <cell r="AC213" t="e">
            <v>#REF!</v>
          </cell>
        </row>
        <row r="214">
          <cell r="Y214">
            <v>2017</v>
          </cell>
          <cell r="Z214">
            <v>11</v>
          </cell>
          <cell r="AA214">
            <v>12</v>
          </cell>
          <cell r="AB214" t="e">
            <v>#REF!</v>
          </cell>
          <cell r="AC214" t="e">
            <v>#REF!</v>
          </cell>
        </row>
        <row r="215">
          <cell r="Y215">
            <v>2017</v>
          </cell>
          <cell r="Z215">
            <v>11</v>
          </cell>
          <cell r="AA215">
            <v>13</v>
          </cell>
          <cell r="AB215" t="e">
            <v>#REF!</v>
          </cell>
          <cell r="AC215" t="e">
            <v>#REF!</v>
          </cell>
        </row>
        <row r="216">
          <cell r="Y216">
            <v>2017</v>
          </cell>
          <cell r="Z216">
            <v>11</v>
          </cell>
          <cell r="AA216">
            <v>14</v>
          </cell>
          <cell r="AB216" t="e">
            <v>#REF!</v>
          </cell>
          <cell r="AC216" t="e">
            <v>#REF!</v>
          </cell>
        </row>
        <row r="217">
          <cell r="Y217">
            <v>2017</v>
          </cell>
          <cell r="Z217">
            <v>11</v>
          </cell>
          <cell r="AA217">
            <v>15</v>
          </cell>
          <cell r="AB217" t="e">
            <v>#REF!</v>
          </cell>
          <cell r="AC217" t="e">
            <v>#REF!</v>
          </cell>
        </row>
        <row r="218">
          <cell r="Y218">
            <v>2017</v>
          </cell>
          <cell r="Z218">
            <v>11</v>
          </cell>
          <cell r="AA218">
            <v>16</v>
          </cell>
          <cell r="AB218" t="e">
            <v>#REF!</v>
          </cell>
          <cell r="AC218" t="e">
            <v>#REF!</v>
          </cell>
        </row>
        <row r="219">
          <cell r="Y219">
            <v>2017</v>
          </cell>
          <cell r="Z219">
            <v>11</v>
          </cell>
          <cell r="AA219">
            <v>17</v>
          </cell>
          <cell r="AB219" t="e">
            <v>#REF!</v>
          </cell>
          <cell r="AC219" t="e">
            <v>#REF!</v>
          </cell>
        </row>
        <row r="220">
          <cell r="Y220">
            <v>2017</v>
          </cell>
          <cell r="Z220">
            <v>11</v>
          </cell>
          <cell r="AA220">
            <v>18</v>
          </cell>
          <cell r="AB220" t="e">
            <v>#REF!</v>
          </cell>
          <cell r="AC220" t="e">
            <v>#REF!</v>
          </cell>
        </row>
        <row r="221">
          <cell r="Y221">
            <v>2017</v>
          </cell>
          <cell r="Z221">
            <v>11</v>
          </cell>
          <cell r="AA221">
            <v>19</v>
          </cell>
          <cell r="AB221" t="e">
            <v>#REF!</v>
          </cell>
          <cell r="AC221" t="e">
            <v>#REF!</v>
          </cell>
        </row>
        <row r="222">
          <cell r="Y222">
            <v>2017</v>
          </cell>
          <cell r="Z222">
            <v>12</v>
          </cell>
          <cell r="AA222">
            <v>1</v>
          </cell>
          <cell r="AB222" t="e">
            <v>#REF!</v>
          </cell>
          <cell r="AC222" t="e">
            <v>#REF!</v>
          </cell>
        </row>
        <row r="223">
          <cell r="Y223">
            <v>2017</v>
          </cell>
          <cell r="Z223">
            <v>12</v>
          </cell>
          <cell r="AA223">
            <v>2</v>
          </cell>
          <cell r="AB223" t="e">
            <v>#REF!</v>
          </cell>
          <cell r="AC223" t="e">
            <v>#REF!</v>
          </cell>
        </row>
        <row r="224">
          <cell r="Y224">
            <v>2017</v>
          </cell>
          <cell r="Z224">
            <v>12</v>
          </cell>
          <cell r="AA224">
            <v>3</v>
          </cell>
          <cell r="AB224" t="e">
            <v>#REF!</v>
          </cell>
          <cell r="AC224" t="e">
            <v>#REF!</v>
          </cell>
        </row>
        <row r="225">
          <cell r="Y225">
            <v>2017</v>
          </cell>
          <cell r="Z225">
            <v>12</v>
          </cell>
          <cell r="AA225">
            <v>4</v>
          </cell>
          <cell r="AB225" t="e">
            <v>#REF!</v>
          </cell>
          <cell r="AC225" t="e">
            <v>#REF!</v>
          </cell>
        </row>
        <row r="226">
          <cell r="Y226">
            <v>2017</v>
          </cell>
          <cell r="Z226">
            <v>12</v>
          </cell>
          <cell r="AA226">
            <v>5</v>
          </cell>
          <cell r="AB226" t="e">
            <v>#REF!</v>
          </cell>
          <cell r="AC226" t="e">
            <v>#REF!</v>
          </cell>
        </row>
        <row r="227">
          <cell r="Y227">
            <v>2017</v>
          </cell>
          <cell r="Z227">
            <v>12</v>
          </cell>
          <cell r="AA227">
            <v>6</v>
          </cell>
          <cell r="AB227" t="e">
            <v>#REF!</v>
          </cell>
          <cell r="AC227" t="e">
            <v>#REF!</v>
          </cell>
        </row>
        <row r="228">
          <cell r="Y228">
            <v>2017</v>
          </cell>
          <cell r="Z228">
            <v>12</v>
          </cell>
          <cell r="AA228">
            <v>7</v>
          </cell>
          <cell r="AB228" t="e">
            <v>#REF!</v>
          </cell>
          <cell r="AC228" t="e">
            <v>#REF!</v>
          </cell>
        </row>
        <row r="229">
          <cell r="Y229">
            <v>2017</v>
          </cell>
          <cell r="Z229">
            <v>12</v>
          </cell>
          <cell r="AA229">
            <v>8</v>
          </cell>
          <cell r="AB229" t="e">
            <v>#REF!</v>
          </cell>
          <cell r="AC229" t="e">
            <v>#REF!</v>
          </cell>
        </row>
        <row r="230">
          <cell r="Y230">
            <v>2017</v>
          </cell>
          <cell r="Z230">
            <v>12</v>
          </cell>
          <cell r="AA230">
            <v>9</v>
          </cell>
          <cell r="AB230" t="e">
            <v>#REF!</v>
          </cell>
          <cell r="AC230" t="e">
            <v>#REF!</v>
          </cell>
        </row>
        <row r="231">
          <cell r="Y231">
            <v>2017</v>
          </cell>
          <cell r="Z231">
            <v>12</v>
          </cell>
          <cell r="AA231">
            <v>10</v>
          </cell>
          <cell r="AB231" t="e">
            <v>#REF!</v>
          </cell>
          <cell r="AC231" t="e">
            <v>#REF!</v>
          </cell>
        </row>
        <row r="232">
          <cell r="Y232">
            <v>2017</v>
          </cell>
          <cell r="Z232">
            <v>12</v>
          </cell>
          <cell r="AA232">
            <v>11</v>
          </cell>
          <cell r="AB232" t="e">
            <v>#REF!</v>
          </cell>
          <cell r="AC232" t="e">
            <v>#REF!</v>
          </cell>
        </row>
        <row r="233">
          <cell r="Y233">
            <v>2017</v>
          </cell>
          <cell r="Z233">
            <v>12</v>
          </cell>
          <cell r="AA233">
            <v>12</v>
          </cell>
          <cell r="AB233" t="e">
            <v>#REF!</v>
          </cell>
          <cell r="AC233" t="e">
            <v>#REF!</v>
          </cell>
        </row>
        <row r="234">
          <cell r="Y234">
            <v>2017</v>
          </cell>
          <cell r="Z234">
            <v>12</v>
          </cell>
          <cell r="AA234">
            <v>13</v>
          </cell>
          <cell r="AB234" t="e">
            <v>#REF!</v>
          </cell>
          <cell r="AC234" t="e">
            <v>#REF!</v>
          </cell>
        </row>
        <row r="235">
          <cell r="Y235">
            <v>2017</v>
          </cell>
          <cell r="Z235">
            <v>12</v>
          </cell>
          <cell r="AA235">
            <v>14</v>
          </cell>
          <cell r="AB235" t="e">
            <v>#REF!</v>
          </cell>
          <cell r="AC235" t="e">
            <v>#REF!</v>
          </cell>
        </row>
        <row r="236">
          <cell r="Y236">
            <v>2017</v>
          </cell>
          <cell r="Z236">
            <v>12</v>
          </cell>
          <cell r="AA236">
            <v>15</v>
          </cell>
          <cell r="AB236" t="e">
            <v>#REF!</v>
          </cell>
          <cell r="AC236" t="e">
            <v>#REF!</v>
          </cell>
        </row>
        <row r="237">
          <cell r="Y237">
            <v>2017</v>
          </cell>
          <cell r="Z237">
            <v>12</v>
          </cell>
          <cell r="AA237">
            <v>16</v>
          </cell>
          <cell r="AB237" t="e">
            <v>#REF!</v>
          </cell>
          <cell r="AC237" t="e">
            <v>#REF!</v>
          </cell>
        </row>
        <row r="238">
          <cell r="Y238">
            <v>2017</v>
          </cell>
          <cell r="Z238">
            <v>12</v>
          </cell>
          <cell r="AA238">
            <v>17</v>
          </cell>
          <cell r="AB238" t="e">
            <v>#REF!</v>
          </cell>
          <cell r="AC238" t="e">
            <v>#REF!</v>
          </cell>
        </row>
        <row r="239">
          <cell r="Y239">
            <v>2017</v>
          </cell>
          <cell r="Z239">
            <v>12</v>
          </cell>
          <cell r="AA239">
            <v>18</v>
          </cell>
          <cell r="AB239" t="e">
            <v>#REF!</v>
          </cell>
          <cell r="AC239" t="e">
            <v>#REF!</v>
          </cell>
        </row>
        <row r="240">
          <cell r="Y240">
            <v>2017</v>
          </cell>
          <cell r="Z240">
            <v>12</v>
          </cell>
          <cell r="AA240">
            <v>19</v>
          </cell>
          <cell r="AB240" t="e">
            <v>#REF!</v>
          </cell>
          <cell r="AC240" t="e">
            <v>#REF!</v>
          </cell>
        </row>
      </sheetData>
      <sheetData sheetId="7"/>
      <sheetData sheetId="8"/>
      <sheetData sheetId="9">
        <row r="13">
          <cell r="Y13">
            <v>2017</v>
          </cell>
          <cell r="Z13">
            <v>1</v>
          </cell>
          <cell r="AA13">
            <v>1</v>
          </cell>
          <cell r="AB13" t="e">
            <v>#REF!</v>
          </cell>
          <cell r="AC13" t="e">
            <v>#REF!</v>
          </cell>
        </row>
        <row r="14">
          <cell r="Y14">
            <v>2017</v>
          </cell>
          <cell r="Z14">
            <v>1</v>
          </cell>
          <cell r="AA14">
            <v>2</v>
          </cell>
          <cell r="AB14" t="e">
            <v>#REF!</v>
          </cell>
          <cell r="AC14" t="e">
            <v>#REF!</v>
          </cell>
        </row>
        <row r="15">
          <cell r="Y15">
            <v>2017</v>
          </cell>
          <cell r="Z15">
            <v>1</v>
          </cell>
          <cell r="AA15">
            <v>3</v>
          </cell>
          <cell r="AB15" t="e">
            <v>#REF!</v>
          </cell>
          <cell r="AC15" t="e">
            <v>#REF!</v>
          </cell>
        </row>
        <row r="16">
          <cell r="Y16">
            <v>2017</v>
          </cell>
          <cell r="Z16">
            <v>1</v>
          </cell>
          <cell r="AA16">
            <v>4</v>
          </cell>
          <cell r="AB16" t="e">
            <v>#REF!</v>
          </cell>
          <cell r="AC16" t="e">
            <v>#REF!</v>
          </cell>
        </row>
        <row r="17">
          <cell r="Y17">
            <v>2017</v>
          </cell>
          <cell r="Z17">
            <v>1</v>
          </cell>
          <cell r="AA17">
            <v>5</v>
          </cell>
          <cell r="AB17" t="e">
            <v>#REF!</v>
          </cell>
          <cell r="AC17" t="e">
            <v>#REF!</v>
          </cell>
        </row>
        <row r="18">
          <cell r="Y18">
            <v>2017</v>
          </cell>
          <cell r="Z18">
            <v>1</v>
          </cell>
          <cell r="AA18">
            <v>6</v>
          </cell>
          <cell r="AB18" t="e">
            <v>#REF!</v>
          </cell>
          <cell r="AC18" t="e">
            <v>#REF!</v>
          </cell>
        </row>
        <row r="19">
          <cell r="Y19">
            <v>2017</v>
          </cell>
          <cell r="Z19">
            <v>1</v>
          </cell>
          <cell r="AA19">
            <v>7</v>
          </cell>
          <cell r="AB19" t="e">
            <v>#REF!</v>
          </cell>
          <cell r="AC19" t="e">
            <v>#REF!</v>
          </cell>
        </row>
        <row r="20">
          <cell r="Y20">
            <v>2017</v>
          </cell>
          <cell r="Z20">
            <v>1</v>
          </cell>
          <cell r="AA20">
            <v>8</v>
          </cell>
          <cell r="AB20" t="e">
            <v>#REF!</v>
          </cell>
          <cell r="AC20" t="e">
            <v>#REF!</v>
          </cell>
        </row>
        <row r="21">
          <cell r="Y21">
            <v>2017</v>
          </cell>
          <cell r="Z21">
            <v>1</v>
          </cell>
          <cell r="AA21">
            <v>9</v>
          </cell>
          <cell r="AB21" t="e">
            <v>#REF!</v>
          </cell>
          <cell r="AC21" t="e">
            <v>#REF!</v>
          </cell>
        </row>
        <row r="22">
          <cell r="Y22">
            <v>2017</v>
          </cell>
          <cell r="Z22">
            <v>1</v>
          </cell>
          <cell r="AA22">
            <v>10</v>
          </cell>
          <cell r="AB22" t="e">
            <v>#REF!</v>
          </cell>
          <cell r="AC22" t="e">
            <v>#REF!</v>
          </cell>
        </row>
        <row r="23">
          <cell r="Y23">
            <v>2017</v>
          </cell>
          <cell r="Z23">
            <v>1</v>
          </cell>
          <cell r="AA23">
            <v>11</v>
          </cell>
          <cell r="AB23" t="e">
            <v>#REF!</v>
          </cell>
          <cell r="AC23" t="e">
            <v>#REF!</v>
          </cell>
        </row>
        <row r="24">
          <cell r="Y24">
            <v>2017</v>
          </cell>
          <cell r="Z24">
            <v>1</v>
          </cell>
          <cell r="AA24">
            <v>12</v>
          </cell>
          <cell r="AB24" t="e">
            <v>#REF!</v>
          </cell>
          <cell r="AC24" t="e">
            <v>#REF!</v>
          </cell>
        </row>
        <row r="25">
          <cell r="Y25">
            <v>2017</v>
          </cell>
          <cell r="Z25">
            <v>1</v>
          </cell>
          <cell r="AA25">
            <v>13</v>
          </cell>
          <cell r="AB25" t="e">
            <v>#REF!</v>
          </cell>
          <cell r="AC25" t="e">
            <v>#REF!</v>
          </cell>
        </row>
        <row r="26">
          <cell r="Y26">
            <v>2017</v>
          </cell>
          <cell r="Z26">
            <v>1</v>
          </cell>
          <cell r="AA26">
            <v>14</v>
          </cell>
          <cell r="AB26" t="e">
            <v>#REF!</v>
          </cell>
          <cell r="AC26" t="e">
            <v>#REF!</v>
          </cell>
        </row>
        <row r="27">
          <cell r="Y27">
            <v>2017</v>
          </cell>
          <cell r="Z27">
            <v>1</v>
          </cell>
          <cell r="AA27">
            <v>15</v>
          </cell>
          <cell r="AB27" t="e">
            <v>#REF!</v>
          </cell>
          <cell r="AC27" t="e">
            <v>#REF!</v>
          </cell>
        </row>
        <row r="28">
          <cell r="Y28">
            <v>2017</v>
          </cell>
          <cell r="Z28">
            <v>1</v>
          </cell>
          <cell r="AA28">
            <v>16</v>
          </cell>
          <cell r="AB28" t="e">
            <v>#REF!</v>
          </cell>
          <cell r="AC28" t="e">
            <v>#REF!</v>
          </cell>
        </row>
        <row r="29">
          <cell r="Y29">
            <v>2017</v>
          </cell>
          <cell r="Z29">
            <v>1</v>
          </cell>
          <cell r="AA29">
            <v>17</v>
          </cell>
          <cell r="AB29" t="e">
            <v>#REF!</v>
          </cell>
          <cell r="AC29" t="e">
            <v>#REF!</v>
          </cell>
        </row>
        <row r="30">
          <cell r="Y30">
            <v>2017</v>
          </cell>
          <cell r="Z30">
            <v>1</v>
          </cell>
          <cell r="AA30">
            <v>18</v>
          </cell>
          <cell r="AB30" t="e">
            <v>#REF!</v>
          </cell>
          <cell r="AC30" t="e">
            <v>#REF!</v>
          </cell>
        </row>
        <row r="31">
          <cell r="Y31">
            <v>2017</v>
          </cell>
          <cell r="Z31">
            <v>1</v>
          </cell>
          <cell r="AA31">
            <v>19</v>
          </cell>
          <cell r="AB31" t="e">
            <v>#REF!</v>
          </cell>
          <cell r="AC31" t="e">
            <v>#REF!</v>
          </cell>
        </row>
        <row r="32">
          <cell r="Y32">
            <v>2017</v>
          </cell>
          <cell r="Z32">
            <v>2</v>
          </cell>
          <cell r="AA32">
            <v>1</v>
          </cell>
          <cell r="AB32" t="e">
            <v>#REF!</v>
          </cell>
          <cell r="AC32" t="e">
            <v>#REF!</v>
          </cell>
        </row>
        <row r="33">
          <cell r="Y33">
            <v>2017</v>
          </cell>
          <cell r="Z33">
            <v>2</v>
          </cell>
          <cell r="AA33">
            <v>2</v>
          </cell>
          <cell r="AB33" t="e">
            <v>#REF!</v>
          </cell>
          <cell r="AC33" t="e">
            <v>#REF!</v>
          </cell>
        </row>
        <row r="34">
          <cell r="Y34">
            <v>2017</v>
          </cell>
          <cell r="Z34">
            <v>2</v>
          </cell>
          <cell r="AA34">
            <v>3</v>
          </cell>
          <cell r="AB34" t="e">
            <v>#REF!</v>
          </cell>
          <cell r="AC34" t="e">
            <v>#REF!</v>
          </cell>
        </row>
        <row r="35">
          <cell r="Y35">
            <v>2017</v>
          </cell>
          <cell r="Z35">
            <v>2</v>
          </cell>
          <cell r="AA35">
            <v>4</v>
          </cell>
          <cell r="AB35" t="e">
            <v>#REF!</v>
          </cell>
          <cell r="AC35" t="e">
            <v>#REF!</v>
          </cell>
        </row>
        <row r="36">
          <cell r="Y36">
            <v>2017</v>
          </cell>
          <cell r="Z36">
            <v>2</v>
          </cell>
          <cell r="AA36">
            <v>5</v>
          </cell>
          <cell r="AB36" t="e">
            <v>#REF!</v>
          </cell>
          <cell r="AC36" t="e">
            <v>#REF!</v>
          </cell>
        </row>
        <row r="37">
          <cell r="Y37">
            <v>2017</v>
          </cell>
          <cell r="Z37">
            <v>2</v>
          </cell>
          <cell r="AA37">
            <v>6</v>
          </cell>
          <cell r="AB37" t="e">
            <v>#REF!</v>
          </cell>
          <cell r="AC37" t="e">
            <v>#REF!</v>
          </cell>
        </row>
        <row r="38">
          <cell r="Y38">
            <v>2017</v>
          </cell>
          <cell r="Z38">
            <v>2</v>
          </cell>
          <cell r="AA38">
            <v>7</v>
          </cell>
          <cell r="AB38" t="e">
            <v>#REF!</v>
          </cell>
          <cell r="AC38" t="e">
            <v>#REF!</v>
          </cell>
        </row>
        <row r="39">
          <cell r="Y39">
            <v>2017</v>
          </cell>
          <cell r="Z39">
            <v>2</v>
          </cell>
          <cell r="AA39">
            <v>8</v>
          </cell>
          <cell r="AB39" t="e">
            <v>#REF!</v>
          </cell>
          <cell r="AC39" t="e">
            <v>#REF!</v>
          </cell>
        </row>
        <row r="40">
          <cell r="Y40">
            <v>2017</v>
          </cell>
          <cell r="Z40">
            <v>2</v>
          </cell>
          <cell r="AA40">
            <v>9</v>
          </cell>
          <cell r="AB40" t="e">
            <v>#REF!</v>
          </cell>
          <cell r="AC40" t="e">
            <v>#REF!</v>
          </cell>
        </row>
        <row r="41">
          <cell r="Y41">
            <v>2017</v>
          </cell>
          <cell r="Z41">
            <v>2</v>
          </cell>
          <cell r="AA41">
            <v>10</v>
          </cell>
          <cell r="AB41" t="e">
            <v>#REF!</v>
          </cell>
          <cell r="AC41" t="e">
            <v>#REF!</v>
          </cell>
        </row>
        <row r="42">
          <cell r="Y42">
            <v>2017</v>
          </cell>
          <cell r="Z42">
            <v>2</v>
          </cell>
          <cell r="AA42">
            <v>11</v>
          </cell>
          <cell r="AB42" t="e">
            <v>#REF!</v>
          </cell>
          <cell r="AC42" t="e">
            <v>#REF!</v>
          </cell>
        </row>
        <row r="43">
          <cell r="Y43">
            <v>2017</v>
          </cell>
          <cell r="Z43">
            <v>2</v>
          </cell>
          <cell r="AA43">
            <v>12</v>
          </cell>
          <cell r="AB43" t="e">
            <v>#REF!</v>
          </cell>
          <cell r="AC43" t="e">
            <v>#REF!</v>
          </cell>
        </row>
        <row r="44">
          <cell r="Y44">
            <v>2017</v>
          </cell>
          <cell r="Z44">
            <v>2</v>
          </cell>
          <cell r="AA44">
            <v>13</v>
          </cell>
          <cell r="AB44" t="e">
            <v>#REF!</v>
          </cell>
          <cell r="AC44" t="e">
            <v>#REF!</v>
          </cell>
        </row>
        <row r="45">
          <cell r="Y45">
            <v>2017</v>
          </cell>
          <cell r="Z45">
            <v>2</v>
          </cell>
          <cell r="AA45">
            <v>14</v>
          </cell>
          <cell r="AB45" t="e">
            <v>#REF!</v>
          </cell>
          <cell r="AC45" t="e">
            <v>#REF!</v>
          </cell>
        </row>
        <row r="46">
          <cell r="Y46">
            <v>2017</v>
          </cell>
          <cell r="Z46">
            <v>2</v>
          </cell>
          <cell r="AA46">
            <v>15</v>
          </cell>
          <cell r="AB46" t="e">
            <v>#REF!</v>
          </cell>
          <cell r="AC46" t="e">
            <v>#REF!</v>
          </cell>
        </row>
        <row r="47">
          <cell r="Y47">
            <v>2017</v>
          </cell>
          <cell r="Z47">
            <v>2</v>
          </cell>
          <cell r="AA47">
            <v>16</v>
          </cell>
          <cell r="AB47" t="e">
            <v>#REF!</v>
          </cell>
          <cell r="AC47" t="e">
            <v>#REF!</v>
          </cell>
        </row>
        <row r="48">
          <cell r="Y48">
            <v>2017</v>
          </cell>
          <cell r="Z48">
            <v>2</v>
          </cell>
          <cell r="AA48">
            <v>17</v>
          </cell>
          <cell r="AB48" t="e">
            <v>#REF!</v>
          </cell>
          <cell r="AC48" t="e">
            <v>#REF!</v>
          </cell>
        </row>
        <row r="49">
          <cell r="Y49">
            <v>2017</v>
          </cell>
          <cell r="Z49">
            <v>2</v>
          </cell>
          <cell r="AA49">
            <v>18</v>
          </cell>
          <cell r="AB49" t="e">
            <v>#REF!</v>
          </cell>
          <cell r="AC49" t="e">
            <v>#REF!</v>
          </cell>
        </row>
        <row r="50">
          <cell r="Y50">
            <v>2017</v>
          </cell>
          <cell r="Z50">
            <v>2</v>
          </cell>
          <cell r="AA50">
            <v>19</v>
          </cell>
          <cell r="AB50" t="e">
            <v>#REF!</v>
          </cell>
          <cell r="AC50" t="e">
            <v>#REF!</v>
          </cell>
        </row>
        <row r="51">
          <cell r="Y51">
            <v>2017</v>
          </cell>
          <cell r="Z51">
            <v>3</v>
          </cell>
          <cell r="AA51">
            <v>1</v>
          </cell>
          <cell r="AB51" t="e">
            <v>#REF!</v>
          </cell>
          <cell r="AC51" t="e">
            <v>#REF!</v>
          </cell>
        </row>
        <row r="52">
          <cell r="Y52">
            <v>2017</v>
          </cell>
          <cell r="Z52">
            <v>3</v>
          </cell>
          <cell r="AA52">
            <v>2</v>
          </cell>
          <cell r="AB52" t="e">
            <v>#REF!</v>
          </cell>
          <cell r="AC52" t="e">
            <v>#REF!</v>
          </cell>
        </row>
        <row r="53">
          <cell r="Y53">
            <v>2017</v>
          </cell>
          <cell r="Z53">
            <v>3</v>
          </cell>
          <cell r="AA53">
            <v>3</v>
          </cell>
          <cell r="AB53" t="e">
            <v>#REF!</v>
          </cell>
          <cell r="AC53" t="e">
            <v>#REF!</v>
          </cell>
        </row>
        <row r="54">
          <cell r="Y54">
            <v>2017</v>
          </cell>
          <cell r="Z54">
            <v>3</v>
          </cell>
          <cell r="AA54">
            <v>4</v>
          </cell>
          <cell r="AB54" t="e">
            <v>#REF!</v>
          </cell>
          <cell r="AC54" t="e">
            <v>#REF!</v>
          </cell>
        </row>
        <row r="55">
          <cell r="Y55">
            <v>2017</v>
          </cell>
          <cell r="Z55">
            <v>3</v>
          </cell>
          <cell r="AA55">
            <v>5</v>
          </cell>
          <cell r="AB55" t="e">
            <v>#REF!</v>
          </cell>
          <cell r="AC55" t="e">
            <v>#REF!</v>
          </cell>
        </row>
        <row r="56">
          <cell r="Y56">
            <v>2017</v>
          </cell>
          <cell r="Z56">
            <v>3</v>
          </cell>
          <cell r="AA56">
            <v>6</v>
          </cell>
          <cell r="AB56" t="e">
            <v>#REF!</v>
          </cell>
          <cell r="AC56" t="e">
            <v>#REF!</v>
          </cell>
        </row>
        <row r="57">
          <cell r="Y57">
            <v>2017</v>
          </cell>
          <cell r="Z57">
            <v>3</v>
          </cell>
          <cell r="AA57">
            <v>7</v>
          </cell>
          <cell r="AB57" t="e">
            <v>#REF!</v>
          </cell>
          <cell r="AC57" t="e">
            <v>#REF!</v>
          </cell>
        </row>
        <row r="58">
          <cell r="Y58">
            <v>2017</v>
          </cell>
          <cell r="Z58">
            <v>3</v>
          </cell>
          <cell r="AA58">
            <v>8</v>
          </cell>
          <cell r="AB58" t="e">
            <v>#REF!</v>
          </cell>
          <cell r="AC58" t="e">
            <v>#REF!</v>
          </cell>
        </row>
        <row r="59">
          <cell r="Y59">
            <v>2017</v>
          </cell>
          <cell r="Z59">
            <v>3</v>
          </cell>
          <cell r="AA59">
            <v>9</v>
          </cell>
          <cell r="AB59" t="e">
            <v>#REF!</v>
          </cell>
          <cell r="AC59" t="e">
            <v>#REF!</v>
          </cell>
        </row>
        <row r="60">
          <cell r="Y60">
            <v>2017</v>
          </cell>
          <cell r="Z60">
            <v>3</v>
          </cell>
          <cell r="AA60">
            <v>10</v>
          </cell>
          <cell r="AB60" t="e">
            <v>#REF!</v>
          </cell>
          <cell r="AC60" t="e">
            <v>#REF!</v>
          </cell>
        </row>
        <row r="61">
          <cell r="Y61">
            <v>2017</v>
          </cell>
          <cell r="Z61">
            <v>3</v>
          </cell>
          <cell r="AA61">
            <v>11</v>
          </cell>
          <cell r="AB61" t="e">
            <v>#REF!</v>
          </cell>
          <cell r="AC61" t="e">
            <v>#REF!</v>
          </cell>
        </row>
        <row r="62">
          <cell r="Y62">
            <v>2017</v>
          </cell>
          <cell r="Z62">
            <v>3</v>
          </cell>
          <cell r="AA62">
            <v>12</v>
          </cell>
          <cell r="AB62" t="e">
            <v>#REF!</v>
          </cell>
          <cell r="AC62" t="e">
            <v>#REF!</v>
          </cell>
        </row>
        <row r="63">
          <cell r="Y63">
            <v>2017</v>
          </cell>
          <cell r="Z63">
            <v>3</v>
          </cell>
          <cell r="AA63">
            <v>13</v>
          </cell>
          <cell r="AB63" t="e">
            <v>#REF!</v>
          </cell>
          <cell r="AC63" t="e">
            <v>#REF!</v>
          </cell>
        </row>
        <row r="64">
          <cell r="Y64">
            <v>2017</v>
          </cell>
          <cell r="Z64">
            <v>3</v>
          </cell>
          <cell r="AA64">
            <v>14</v>
          </cell>
          <cell r="AB64" t="e">
            <v>#REF!</v>
          </cell>
          <cell r="AC64" t="e">
            <v>#REF!</v>
          </cell>
        </row>
        <row r="65">
          <cell r="Y65">
            <v>2017</v>
          </cell>
          <cell r="Z65">
            <v>3</v>
          </cell>
          <cell r="AA65">
            <v>15</v>
          </cell>
          <cell r="AB65" t="e">
            <v>#REF!</v>
          </cell>
          <cell r="AC65" t="e">
            <v>#REF!</v>
          </cell>
        </row>
        <row r="66">
          <cell r="Y66">
            <v>2017</v>
          </cell>
          <cell r="Z66">
            <v>3</v>
          </cell>
          <cell r="AA66">
            <v>16</v>
          </cell>
          <cell r="AB66" t="e">
            <v>#REF!</v>
          </cell>
          <cell r="AC66" t="e">
            <v>#REF!</v>
          </cell>
        </row>
        <row r="67">
          <cell r="Y67">
            <v>2017</v>
          </cell>
          <cell r="Z67">
            <v>3</v>
          </cell>
          <cell r="AA67">
            <v>17</v>
          </cell>
          <cell r="AB67" t="e">
            <v>#REF!</v>
          </cell>
          <cell r="AC67" t="e">
            <v>#REF!</v>
          </cell>
        </row>
        <row r="68">
          <cell r="Y68">
            <v>2017</v>
          </cell>
          <cell r="Z68">
            <v>3</v>
          </cell>
          <cell r="AA68">
            <v>18</v>
          </cell>
          <cell r="AB68" t="e">
            <v>#REF!</v>
          </cell>
          <cell r="AC68" t="e">
            <v>#REF!</v>
          </cell>
        </row>
        <row r="69">
          <cell r="Y69">
            <v>2017</v>
          </cell>
          <cell r="Z69">
            <v>3</v>
          </cell>
          <cell r="AA69">
            <v>19</v>
          </cell>
          <cell r="AB69" t="e">
            <v>#REF!</v>
          </cell>
          <cell r="AC69" t="e">
            <v>#REF!</v>
          </cell>
        </row>
        <row r="70">
          <cell r="Y70">
            <v>2017</v>
          </cell>
          <cell r="Z70">
            <v>4</v>
          </cell>
          <cell r="AA70">
            <v>1</v>
          </cell>
          <cell r="AB70" t="e">
            <v>#REF!</v>
          </cell>
          <cell r="AC70" t="e">
            <v>#REF!</v>
          </cell>
        </row>
        <row r="71">
          <cell r="Y71">
            <v>2017</v>
          </cell>
          <cell r="Z71">
            <v>4</v>
          </cell>
          <cell r="AA71">
            <v>2</v>
          </cell>
          <cell r="AB71" t="e">
            <v>#REF!</v>
          </cell>
          <cell r="AC71" t="e">
            <v>#REF!</v>
          </cell>
        </row>
        <row r="72">
          <cell r="Y72">
            <v>2017</v>
          </cell>
          <cell r="Z72">
            <v>4</v>
          </cell>
          <cell r="AA72">
            <v>3</v>
          </cell>
          <cell r="AB72" t="e">
            <v>#REF!</v>
          </cell>
          <cell r="AC72" t="e">
            <v>#REF!</v>
          </cell>
        </row>
        <row r="73">
          <cell r="Y73">
            <v>2017</v>
          </cell>
          <cell r="Z73">
            <v>4</v>
          </cell>
          <cell r="AA73">
            <v>4</v>
          </cell>
          <cell r="AB73" t="e">
            <v>#REF!</v>
          </cell>
          <cell r="AC73" t="e">
            <v>#REF!</v>
          </cell>
        </row>
        <row r="74">
          <cell r="Y74">
            <v>2017</v>
          </cell>
          <cell r="Z74">
            <v>4</v>
          </cell>
          <cell r="AA74">
            <v>5</v>
          </cell>
          <cell r="AB74" t="e">
            <v>#REF!</v>
          </cell>
          <cell r="AC74" t="e">
            <v>#REF!</v>
          </cell>
        </row>
        <row r="75">
          <cell r="Y75">
            <v>2017</v>
          </cell>
          <cell r="Z75">
            <v>4</v>
          </cell>
          <cell r="AA75">
            <v>6</v>
          </cell>
          <cell r="AB75" t="e">
            <v>#REF!</v>
          </cell>
          <cell r="AC75" t="e">
            <v>#REF!</v>
          </cell>
        </row>
        <row r="76">
          <cell r="Y76">
            <v>2017</v>
          </cell>
          <cell r="Z76">
            <v>4</v>
          </cell>
          <cell r="AA76">
            <v>7</v>
          </cell>
          <cell r="AB76" t="e">
            <v>#REF!</v>
          </cell>
          <cell r="AC76" t="e">
            <v>#REF!</v>
          </cell>
        </row>
        <row r="77">
          <cell r="Y77">
            <v>2017</v>
          </cell>
          <cell r="Z77">
            <v>4</v>
          </cell>
          <cell r="AA77">
            <v>8</v>
          </cell>
          <cell r="AB77" t="e">
            <v>#REF!</v>
          </cell>
          <cell r="AC77" t="e">
            <v>#REF!</v>
          </cell>
        </row>
        <row r="78">
          <cell r="Y78">
            <v>2017</v>
          </cell>
          <cell r="Z78">
            <v>4</v>
          </cell>
          <cell r="AA78">
            <v>9</v>
          </cell>
          <cell r="AB78" t="e">
            <v>#REF!</v>
          </cell>
          <cell r="AC78" t="e">
            <v>#REF!</v>
          </cell>
        </row>
        <row r="79">
          <cell r="Y79">
            <v>2017</v>
          </cell>
          <cell r="Z79">
            <v>4</v>
          </cell>
          <cell r="AA79">
            <v>10</v>
          </cell>
          <cell r="AB79" t="e">
            <v>#REF!</v>
          </cell>
          <cell r="AC79" t="e">
            <v>#REF!</v>
          </cell>
        </row>
        <row r="80">
          <cell r="Y80">
            <v>2017</v>
          </cell>
          <cell r="Z80">
            <v>4</v>
          </cell>
          <cell r="AA80">
            <v>11</v>
          </cell>
          <cell r="AB80" t="e">
            <v>#REF!</v>
          </cell>
          <cell r="AC80" t="e">
            <v>#REF!</v>
          </cell>
        </row>
        <row r="81">
          <cell r="Y81">
            <v>2017</v>
          </cell>
          <cell r="Z81">
            <v>4</v>
          </cell>
          <cell r="AA81">
            <v>12</v>
          </cell>
          <cell r="AB81" t="e">
            <v>#REF!</v>
          </cell>
          <cell r="AC81" t="e">
            <v>#REF!</v>
          </cell>
        </row>
        <row r="82">
          <cell r="Y82">
            <v>2017</v>
          </cell>
          <cell r="Z82">
            <v>4</v>
          </cell>
          <cell r="AA82">
            <v>13</v>
          </cell>
          <cell r="AB82" t="e">
            <v>#REF!</v>
          </cell>
          <cell r="AC82" t="e">
            <v>#REF!</v>
          </cell>
        </row>
        <row r="83">
          <cell r="Y83">
            <v>2017</v>
          </cell>
          <cell r="Z83">
            <v>4</v>
          </cell>
          <cell r="AA83">
            <v>14</v>
          </cell>
          <cell r="AB83" t="e">
            <v>#REF!</v>
          </cell>
          <cell r="AC83" t="e">
            <v>#REF!</v>
          </cell>
        </row>
        <row r="84">
          <cell r="Y84">
            <v>2017</v>
          </cell>
          <cell r="Z84">
            <v>4</v>
          </cell>
          <cell r="AA84">
            <v>15</v>
          </cell>
          <cell r="AB84" t="e">
            <v>#REF!</v>
          </cell>
          <cell r="AC84" t="e">
            <v>#REF!</v>
          </cell>
        </row>
        <row r="85">
          <cell r="Y85">
            <v>2017</v>
          </cell>
          <cell r="Z85">
            <v>4</v>
          </cell>
          <cell r="AA85">
            <v>16</v>
          </cell>
          <cell r="AB85" t="e">
            <v>#REF!</v>
          </cell>
          <cell r="AC85" t="e">
            <v>#REF!</v>
          </cell>
        </row>
        <row r="86">
          <cell r="Y86">
            <v>2017</v>
          </cell>
          <cell r="Z86">
            <v>4</v>
          </cell>
          <cell r="AA86">
            <v>17</v>
          </cell>
          <cell r="AB86" t="e">
            <v>#REF!</v>
          </cell>
          <cell r="AC86" t="e">
            <v>#REF!</v>
          </cell>
        </row>
        <row r="87">
          <cell r="Y87">
            <v>2017</v>
          </cell>
          <cell r="Z87">
            <v>4</v>
          </cell>
          <cell r="AA87">
            <v>18</v>
          </cell>
          <cell r="AB87" t="e">
            <v>#REF!</v>
          </cell>
          <cell r="AC87" t="e">
            <v>#REF!</v>
          </cell>
        </row>
        <row r="88">
          <cell r="Y88">
            <v>2017</v>
          </cell>
          <cell r="Z88">
            <v>4</v>
          </cell>
          <cell r="AA88">
            <v>19</v>
          </cell>
          <cell r="AB88" t="e">
            <v>#REF!</v>
          </cell>
          <cell r="AC88" t="e">
            <v>#REF!</v>
          </cell>
        </row>
        <row r="89">
          <cell r="Y89">
            <v>2017</v>
          </cell>
          <cell r="Z89">
            <v>5</v>
          </cell>
          <cell r="AA89">
            <v>1</v>
          </cell>
          <cell r="AB89" t="e">
            <v>#REF!</v>
          </cell>
          <cell r="AC89" t="e">
            <v>#REF!</v>
          </cell>
        </row>
        <row r="90">
          <cell r="Y90">
            <v>2017</v>
          </cell>
          <cell r="Z90">
            <v>5</v>
          </cell>
          <cell r="AA90">
            <v>2</v>
          </cell>
          <cell r="AB90" t="e">
            <v>#REF!</v>
          </cell>
          <cell r="AC90" t="e">
            <v>#REF!</v>
          </cell>
        </row>
        <row r="91">
          <cell r="Y91">
            <v>2017</v>
          </cell>
          <cell r="Z91">
            <v>5</v>
          </cell>
          <cell r="AA91">
            <v>3</v>
          </cell>
          <cell r="AB91" t="e">
            <v>#REF!</v>
          </cell>
          <cell r="AC91" t="e">
            <v>#REF!</v>
          </cell>
        </row>
        <row r="92">
          <cell r="Y92">
            <v>2017</v>
          </cell>
          <cell r="Z92">
            <v>5</v>
          </cell>
          <cell r="AA92">
            <v>4</v>
          </cell>
          <cell r="AB92" t="e">
            <v>#REF!</v>
          </cell>
          <cell r="AC92" t="e">
            <v>#REF!</v>
          </cell>
        </row>
        <row r="93">
          <cell r="Y93">
            <v>2017</v>
          </cell>
          <cell r="Z93">
            <v>5</v>
          </cell>
          <cell r="AA93">
            <v>5</v>
          </cell>
          <cell r="AB93" t="e">
            <v>#REF!</v>
          </cell>
          <cell r="AC93" t="e">
            <v>#REF!</v>
          </cell>
        </row>
        <row r="94">
          <cell r="Y94">
            <v>2017</v>
          </cell>
          <cell r="Z94">
            <v>5</v>
          </cell>
          <cell r="AA94">
            <v>6</v>
          </cell>
          <cell r="AB94" t="e">
            <v>#REF!</v>
          </cell>
          <cell r="AC94" t="e">
            <v>#REF!</v>
          </cell>
        </row>
        <row r="95">
          <cell r="Y95">
            <v>2017</v>
          </cell>
          <cell r="Z95">
            <v>5</v>
          </cell>
          <cell r="AA95">
            <v>7</v>
          </cell>
          <cell r="AB95" t="e">
            <v>#REF!</v>
          </cell>
          <cell r="AC95" t="e">
            <v>#REF!</v>
          </cell>
        </row>
        <row r="96">
          <cell r="Y96">
            <v>2017</v>
          </cell>
          <cell r="Z96">
            <v>5</v>
          </cell>
          <cell r="AA96">
            <v>8</v>
          </cell>
          <cell r="AB96" t="e">
            <v>#REF!</v>
          </cell>
          <cell r="AC96" t="e">
            <v>#REF!</v>
          </cell>
        </row>
        <row r="97">
          <cell r="Y97">
            <v>2017</v>
          </cell>
          <cell r="Z97">
            <v>5</v>
          </cell>
          <cell r="AA97">
            <v>9</v>
          </cell>
          <cell r="AB97" t="e">
            <v>#REF!</v>
          </cell>
          <cell r="AC97" t="e">
            <v>#REF!</v>
          </cell>
        </row>
        <row r="98">
          <cell r="Y98">
            <v>2017</v>
          </cell>
          <cell r="Z98">
            <v>5</v>
          </cell>
          <cell r="AA98">
            <v>10</v>
          </cell>
          <cell r="AB98" t="e">
            <v>#REF!</v>
          </cell>
          <cell r="AC98" t="e">
            <v>#REF!</v>
          </cell>
        </row>
        <row r="99">
          <cell r="Y99">
            <v>2017</v>
          </cell>
          <cell r="Z99">
            <v>5</v>
          </cell>
          <cell r="AA99">
            <v>11</v>
          </cell>
          <cell r="AB99" t="e">
            <v>#REF!</v>
          </cell>
          <cell r="AC99" t="e">
            <v>#REF!</v>
          </cell>
        </row>
        <row r="100">
          <cell r="Y100">
            <v>2017</v>
          </cell>
          <cell r="Z100">
            <v>5</v>
          </cell>
          <cell r="AA100">
            <v>12</v>
          </cell>
          <cell r="AB100" t="e">
            <v>#REF!</v>
          </cell>
          <cell r="AC100" t="e">
            <v>#REF!</v>
          </cell>
        </row>
        <row r="101">
          <cell r="Y101">
            <v>2017</v>
          </cell>
          <cell r="Z101">
            <v>5</v>
          </cell>
          <cell r="AA101">
            <v>13</v>
          </cell>
          <cell r="AB101" t="e">
            <v>#REF!</v>
          </cell>
          <cell r="AC101" t="e">
            <v>#REF!</v>
          </cell>
        </row>
        <row r="102">
          <cell r="Y102">
            <v>2017</v>
          </cell>
          <cell r="Z102">
            <v>5</v>
          </cell>
          <cell r="AA102">
            <v>14</v>
          </cell>
          <cell r="AB102" t="e">
            <v>#REF!</v>
          </cell>
          <cell r="AC102" t="e">
            <v>#REF!</v>
          </cell>
        </row>
        <row r="103">
          <cell r="Y103">
            <v>2017</v>
          </cell>
          <cell r="Z103">
            <v>5</v>
          </cell>
          <cell r="AA103">
            <v>15</v>
          </cell>
          <cell r="AB103" t="e">
            <v>#REF!</v>
          </cell>
          <cell r="AC103" t="e">
            <v>#REF!</v>
          </cell>
        </row>
        <row r="104">
          <cell r="Y104">
            <v>2017</v>
          </cell>
          <cell r="Z104">
            <v>5</v>
          </cell>
          <cell r="AA104">
            <v>16</v>
          </cell>
          <cell r="AB104" t="e">
            <v>#REF!</v>
          </cell>
          <cell r="AC104" t="e">
            <v>#REF!</v>
          </cell>
        </row>
        <row r="105">
          <cell r="Y105">
            <v>2017</v>
          </cell>
          <cell r="Z105">
            <v>5</v>
          </cell>
          <cell r="AA105">
            <v>17</v>
          </cell>
          <cell r="AB105" t="e">
            <v>#REF!</v>
          </cell>
          <cell r="AC105" t="e">
            <v>#REF!</v>
          </cell>
        </row>
        <row r="106">
          <cell r="Y106">
            <v>2017</v>
          </cell>
          <cell r="Z106">
            <v>5</v>
          </cell>
          <cell r="AA106">
            <v>18</v>
          </cell>
          <cell r="AB106" t="e">
            <v>#REF!</v>
          </cell>
          <cell r="AC106" t="e">
            <v>#REF!</v>
          </cell>
        </row>
        <row r="107">
          <cell r="Y107">
            <v>2017</v>
          </cell>
          <cell r="Z107">
            <v>5</v>
          </cell>
          <cell r="AA107">
            <v>19</v>
          </cell>
          <cell r="AB107" t="e">
            <v>#REF!</v>
          </cell>
          <cell r="AC107" t="e">
            <v>#REF!</v>
          </cell>
        </row>
        <row r="108">
          <cell r="Y108">
            <v>2017</v>
          </cell>
          <cell r="Z108">
            <v>6</v>
          </cell>
          <cell r="AA108">
            <v>1</v>
          </cell>
          <cell r="AB108" t="e">
            <v>#REF!</v>
          </cell>
          <cell r="AC108" t="e">
            <v>#REF!</v>
          </cell>
        </row>
        <row r="109">
          <cell r="Y109">
            <v>2017</v>
          </cell>
          <cell r="Z109">
            <v>6</v>
          </cell>
          <cell r="AA109">
            <v>2</v>
          </cell>
          <cell r="AB109" t="e">
            <v>#REF!</v>
          </cell>
          <cell r="AC109" t="e">
            <v>#REF!</v>
          </cell>
        </row>
        <row r="110">
          <cell r="Y110">
            <v>2017</v>
          </cell>
          <cell r="Z110">
            <v>6</v>
          </cell>
          <cell r="AA110">
            <v>3</v>
          </cell>
          <cell r="AB110" t="e">
            <v>#REF!</v>
          </cell>
          <cell r="AC110" t="e">
            <v>#REF!</v>
          </cell>
        </row>
        <row r="111">
          <cell r="Y111">
            <v>2017</v>
          </cell>
          <cell r="Z111">
            <v>6</v>
          </cell>
          <cell r="AA111">
            <v>4</v>
          </cell>
          <cell r="AB111" t="e">
            <v>#REF!</v>
          </cell>
          <cell r="AC111" t="e">
            <v>#REF!</v>
          </cell>
        </row>
        <row r="112">
          <cell r="Y112">
            <v>2017</v>
          </cell>
          <cell r="Z112">
            <v>6</v>
          </cell>
          <cell r="AA112">
            <v>5</v>
          </cell>
          <cell r="AB112" t="e">
            <v>#REF!</v>
          </cell>
          <cell r="AC112" t="e">
            <v>#REF!</v>
          </cell>
        </row>
        <row r="113">
          <cell r="Y113">
            <v>2017</v>
          </cell>
          <cell r="Z113">
            <v>6</v>
          </cell>
          <cell r="AA113">
            <v>6</v>
          </cell>
          <cell r="AB113" t="e">
            <v>#REF!</v>
          </cell>
          <cell r="AC113" t="e">
            <v>#REF!</v>
          </cell>
        </row>
        <row r="114">
          <cell r="Y114">
            <v>2017</v>
          </cell>
          <cell r="Z114">
            <v>6</v>
          </cell>
          <cell r="AA114">
            <v>7</v>
          </cell>
          <cell r="AB114" t="e">
            <v>#REF!</v>
          </cell>
          <cell r="AC114" t="e">
            <v>#REF!</v>
          </cell>
        </row>
        <row r="115">
          <cell r="Y115">
            <v>2017</v>
          </cell>
          <cell r="Z115">
            <v>6</v>
          </cell>
          <cell r="AA115">
            <v>8</v>
          </cell>
          <cell r="AB115" t="e">
            <v>#REF!</v>
          </cell>
          <cell r="AC115" t="e">
            <v>#REF!</v>
          </cell>
        </row>
        <row r="116">
          <cell r="Y116">
            <v>2017</v>
          </cell>
          <cell r="Z116">
            <v>6</v>
          </cell>
          <cell r="AA116">
            <v>9</v>
          </cell>
          <cell r="AB116" t="e">
            <v>#REF!</v>
          </cell>
          <cell r="AC116" t="e">
            <v>#REF!</v>
          </cell>
        </row>
        <row r="117">
          <cell r="Y117">
            <v>2017</v>
          </cell>
          <cell r="Z117">
            <v>6</v>
          </cell>
          <cell r="AA117">
            <v>10</v>
          </cell>
          <cell r="AB117" t="e">
            <v>#REF!</v>
          </cell>
          <cell r="AC117" t="e">
            <v>#REF!</v>
          </cell>
        </row>
        <row r="118">
          <cell r="Y118">
            <v>2017</v>
          </cell>
          <cell r="Z118">
            <v>6</v>
          </cell>
          <cell r="AA118">
            <v>11</v>
          </cell>
          <cell r="AB118" t="e">
            <v>#REF!</v>
          </cell>
          <cell r="AC118" t="e">
            <v>#REF!</v>
          </cell>
        </row>
        <row r="119">
          <cell r="Y119">
            <v>2017</v>
          </cell>
          <cell r="Z119">
            <v>6</v>
          </cell>
          <cell r="AA119">
            <v>12</v>
          </cell>
          <cell r="AB119" t="e">
            <v>#REF!</v>
          </cell>
          <cell r="AC119" t="e">
            <v>#REF!</v>
          </cell>
        </row>
        <row r="120">
          <cell r="Y120">
            <v>2017</v>
          </cell>
          <cell r="Z120">
            <v>6</v>
          </cell>
          <cell r="AA120">
            <v>13</v>
          </cell>
          <cell r="AB120" t="e">
            <v>#REF!</v>
          </cell>
          <cell r="AC120" t="e">
            <v>#REF!</v>
          </cell>
        </row>
        <row r="121">
          <cell r="Y121">
            <v>2017</v>
          </cell>
          <cell r="Z121">
            <v>6</v>
          </cell>
          <cell r="AA121">
            <v>14</v>
          </cell>
          <cell r="AB121" t="e">
            <v>#REF!</v>
          </cell>
          <cell r="AC121" t="e">
            <v>#REF!</v>
          </cell>
        </row>
        <row r="122">
          <cell r="Y122">
            <v>2017</v>
          </cell>
          <cell r="Z122">
            <v>6</v>
          </cell>
          <cell r="AA122">
            <v>15</v>
          </cell>
          <cell r="AB122" t="e">
            <v>#REF!</v>
          </cell>
          <cell r="AC122" t="e">
            <v>#REF!</v>
          </cell>
        </row>
        <row r="123">
          <cell r="Y123">
            <v>2017</v>
          </cell>
          <cell r="Z123">
            <v>6</v>
          </cell>
          <cell r="AA123">
            <v>16</v>
          </cell>
          <cell r="AB123" t="e">
            <v>#REF!</v>
          </cell>
          <cell r="AC123" t="e">
            <v>#REF!</v>
          </cell>
        </row>
        <row r="124">
          <cell r="Y124">
            <v>2017</v>
          </cell>
          <cell r="Z124">
            <v>6</v>
          </cell>
          <cell r="AA124">
            <v>17</v>
          </cell>
          <cell r="AB124" t="e">
            <v>#REF!</v>
          </cell>
          <cell r="AC124" t="e">
            <v>#REF!</v>
          </cell>
        </row>
        <row r="125">
          <cell r="Y125">
            <v>2017</v>
          </cell>
          <cell r="Z125">
            <v>6</v>
          </cell>
          <cell r="AA125">
            <v>18</v>
          </cell>
          <cell r="AB125" t="e">
            <v>#REF!</v>
          </cell>
          <cell r="AC125" t="e">
            <v>#REF!</v>
          </cell>
        </row>
        <row r="126">
          <cell r="Y126">
            <v>2017</v>
          </cell>
          <cell r="Z126">
            <v>6</v>
          </cell>
          <cell r="AA126">
            <v>19</v>
          </cell>
          <cell r="AB126" t="e">
            <v>#REF!</v>
          </cell>
          <cell r="AC126" t="e">
            <v>#REF!</v>
          </cell>
        </row>
        <row r="127">
          <cell r="Y127">
            <v>2017</v>
          </cell>
          <cell r="Z127">
            <v>7</v>
          </cell>
          <cell r="AA127">
            <v>1</v>
          </cell>
          <cell r="AB127" t="e">
            <v>#REF!</v>
          </cell>
          <cell r="AC127" t="e">
            <v>#REF!</v>
          </cell>
        </row>
        <row r="128">
          <cell r="Y128">
            <v>2017</v>
          </cell>
          <cell r="Z128">
            <v>7</v>
          </cell>
          <cell r="AA128">
            <v>2</v>
          </cell>
          <cell r="AB128" t="e">
            <v>#REF!</v>
          </cell>
          <cell r="AC128" t="e">
            <v>#REF!</v>
          </cell>
        </row>
        <row r="129">
          <cell r="Y129">
            <v>2017</v>
          </cell>
          <cell r="Z129">
            <v>7</v>
          </cell>
          <cell r="AA129">
            <v>3</v>
          </cell>
          <cell r="AB129" t="e">
            <v>#REF!</v>
          </cell>
          <cell r="AC129" t="e">
            <v>#REF!</v>
          </cell>
        </row>
        <row r="130">
          <cell r="Y130">
            <v>2017</v>
          </cell>
          <cell r="Z130">
            <v>7</v>
          </cell>
          <cell r="AA130">
            <v>4</v>
          </cell>
          <cell r="AB130" t="e">
            <v>#REF!</v>
          </cell>
          <cell r="AC130" t="e">
            <v>#REF!</v>
          </cell>
        </row>
        <row r="131">
          <cell r="Y131">
            <v>2017</v>
          </cell>
          <cell r="Z131">
            <v>7</v>
          </cell>
          <cell r="AA131">
            <v>5</v>
          </cell>
          <cell r="AB131" t="e">
            <v>#REF!</v>
          </cell>
          <cell r="AC131" t="e">
            <v>#REF!</v>
          </cell>
        </row>
        <row r="132">
          <cell r="Y132">
            <v>2017</v>
          </cell>
          <cell r="Z132">
            <v>7</v>
          </cell>
          <cell r="AA132">
            <v>6</v>
          </cell>
          <cell r="AB132" t="e">
            <v>#REF!</v>
          </cell>
          <cell r="AC132" t="e">
            <v>#REF!</v>
          </cell>
        </row>
        <row r="133">
          <cell r="Y133">
            <v>2017</v>
          </cell>
          <cell r="Z133">
            <v>7</v>
          </cell>
          <cell r="AA133">
            <v>7</v>
          </cell>
          <cell r="AB133" t="e">
            <v>#REF!</v>
          </cell>
          <cell r="AC133" t="e">
            <v>#REF!</v>
          </cell>
        </row>
        <row r="134">
          <cell r="Y134">
            <v>2017</v>
          </cell>
          <cell r="Z134">
            <v>7</v>
          </cell>
          <cell r="AA134">
            <v>8</v>
          </cell>
          <cell r="AB134" t="e">
            <v>#REF!</v>
          </cell>
          <cell r="AC134" t="e">
            <v>#REF!</v>
          </cell>
        </row>
        <row r="135">
          <cell r="Y135">
            <v>2017</v>
          </cell>
          <cell r="Z135">
            <v>7</v>
          </cell>
          <cell r="AA135">
            <v>9</v>
          </cell>
          <cell r="AB135" t="e">
            <v>#REF!</v>
          </cell>
          <cell r="AC135" t="e">
            <v>#REF!</v>
          </cell>
        </row>
        <row r="136">
          <cell r="Y136">
            <v>2017</v>
          </cell>
          <cell r="Z136">
            <v>7</v>
          </cell>
          <cell r="AA136">
            <v>10</v>
          </cell>
          <cell r="AB136" t="e">
            <v>#REF!</v>
          </cell>
          <cell r="AC136" t="e">
            <v>#REF!</v>
          </cell>
        </row>
        <row r="137">
          <cell r="Y137">
            <v>2017</v>
          </cell>
          <cell r="Z137">
            <v>7</v>
          </cell>
          <cell r="AA137">
            <v>11</v>
          </cell>
          <cell r="AB137" t="e">
            <v>#REF!</v>
          </cell>
          <cell r="AC137" t="e">
            <v>#REF!</v>
          </cell>
        </row>
        <row r="138">
          <cell r="Y138">
            <v>2017</v>
          </cell>
          <cell r="Z138">
            <v>7</v>
          </cell>
          <cell r="AA138">
            <v>12</v>
          </cell>
          <cell r="AB138" t="e">
            <v>#REF!</v>
          </cell>
          <cell r="AC138" t="e">
            <v>#REF!</v>
          </cell>
        </row>
        <row r="139">
          <cell r="Y139">
            <v>2017</v>
          </cell>
          <cell r="Z139">
            <v>7</v>
          </cell>
          <cell r="AA139">
            <v>13</v>
          </cell>
          <cell r="AB139" t="e">
            <v>#REF!</v>
          </cell>
          <cell r="AC139" t="e">
            <v>#REF!</v>
          </cell>
        </row>
        <row r="140">
          <cell r="Y140">
            <v>2017</v>
          </cell>
          <cell r="Z140">
            <v>7</v>
          </cell>
          <cell r="AA140">
            <v>14</v>
          </cell>
          <cell r="AB140" t="e">
            <v>#REF!</v>
          </cell>
          <cell r="AC140" t="e">
            <v>#REF!</v>
          </cell>
        </row>
        <row r="141">
          <cell r="Y141">
            <v>2017</v>
          </cell>
          <cell r="Z141">
            <v>7</v>
          </cell>
          <cell r="AA141">
            <v>15</v>
          </cell>
          <cell r="AB141" t="e">
            <v>#REF!</v>
          </cell>
          <cell r="AC141" t="e">
            <v>#REF!</v>
          </cell>
        </row>
        <row r="142">
          <cell r="Y142">
            <v>2017</v>
          </cell>
          <cell r="Z142">
            <v>7</v>
          </cell>
          <cell r="AA142">
            <v>16</v>
          </cell>
          <cell r="AB142" t="e">
            <v>#REF!</v>
          </cell>
          <cell r="AC142" t="e">
            <v>#REF!</v>
          </cell>
        </row>
        <row r="143">
          <cell r="Y143">
            <v>2017</v>
          </cell>
          <cell r="Z143">
            <v>7</v>
          </cell>
          <cell r="AA143">
            <v>17</v>
          </cell>
          <cell r="AB143" t="e">
            <v>#REF!</v>
          </cell>
          <cell r="AC143" t="e">
            <v>#REF!</v>
          </cell>
        </row>
        <row r="144">
          <cell r="Y144">
            <v>2017</v>
          </cell>
          <cell r="Z144">
            <v>7</v>
          </cell>
          <cell r="AA144">
            <v>18</v>
          </cell>
          <cell r="AB144" t="e">
            <v>#REF!</v>
          </cell>
          <cell r="AC144" t="e">
            <v>#REF!</v>
          </cell>
        </row>
        <row r="145">
          <cell r="Y145">
            <v>2017</v>
          </cell>
          <cell r="Z145">
            <v>7</v>
          </cell>
          <cell r="AA145">
            <v>19</v>
          </cell>
          <cell r="AB145" t="e">
            <v>#REF!</v>
          </cell>
          <cell r="AC145" t="e">
            <v>#REF!</v>
          </cell>
        </row>
        <row r="146">
          <cell r="Y146">
            <v>2017</v>
          </cell>
          <cell r="Z146">
            <v>8</v>
          </cell>
          <cell r="AA146">
            <v>1</v>
          </cell>
          <cell r="AB146" t="e">
            <v>#REF!</v>
          </cell>
          <cell r="AC146" t="e">
            <v>#REF!</v>
          </cell>
        </row>
        <row r="147">
          <cell r="Y147">
            <v>2017</v>
          </cell>
          <cell r="Z147">
            <v>8</v>
          </cell>
          <cell r="AA147">
            <v>2</v>
          </cell>
          <cell r="AB147" t="e">
            <v>#REF!</v>
          </cell>
          <cell r="AC147" t="e">
            <v>#REF!</v>
          </cell>
        </row>
        <row r="148">
          <cell r="Y148">
            <v>2017</v>
          </cell>
          <cell r="Z148">
            <v>8</v>
          </cell>
          <cell r="AA148">
            <v>3</v>
          </cell>
          <cell r="AB148" t="e">
            <v>#REF!</v>
          </cell>
          <cell r="AC148" t="e">
            <v>#REF!</v>
          </cell>
        </row>
        <row r="149">
          <cell r="Y149">
            <v>2017</v>
          </cell>
          <cell r="Z149">
            <v>8</v>
          </cell>
          <cell r="AA149">
            <v>4</v>
          </cell>
          <cell r="AB149" t="e">
            <v>#REF!</v>
          </cell>
          <cell r="AC149" t="e">
            <v>#REF!</v>
          </cell>
        </row>
        <row r="150">
          <cell r="Y150">
            <v>2017</v>
          </cell>
          <cell r="Z150">
            <v>8</v>
          </cell>
          <cell r="AA150">
            <v>5</v>
          </cell>
          <cell r="AB150" t="e">
            <v>#REF!</v>
          </cell>
          <cell r="AC150" t="e">
            <v>#REF!</v>
          </cell>
        </row>
        <row r="151">
          <cell r="Y151">
            <v>2017</v>
          </cell>
          <cell r="Z151">
            <v>8</v>
          </cell>
          <cell r="AA151">
            <v>6</v>
          </cell>
          <cell r="AB151" t="e">
            <v>#REF!</v>
          </cell>
          <cell r="AC151" t="e">
            <v>#REF!</v>
          </cell>
        </row>
        <row r="152">
          <cell r="Y152">
            <v>2017</v>
          </cell>
          <cell r="Z152">
            <v>8</v>
          </cell>
          <cell r="AA152">
            <v>7</v>
          </cell>
          <cell r="AB152" t="e">
            <v>#REF!</v>
          </cell>
          <cell r="AC152" t="e">
            <v>#REF!</v>
          </cell>
        </row>
        <row r="153">
          <cell r="Y153">
            <v>2017</v>
          </cell>
          <cell r="Z153">
            <v>8</v>
          </cell>
          <cell r="AA153">
            <v>8</v>
          </cell>
          <cell r="AB153" t="e">
            <v>#REF!</v>
          </cell>
          <cell r="AC153" t="e">
            <v>#REF!</v>
          </cell>
        </row>
        <row r="154">
          <cell r="Y154">
            <v>2017</v>
          </cell>
          <cell r="Z154">
            <v>8</v>
          </cell>
          <cell r="AA154">
            <v>9</v>
          </cell>
          <cell r="AB154" t="e">
            <v>#REF!</v>
          </cell>
          <cell r="AC154" t="e">
            <v>#REF!</v>
          </cell>
        </row>
        <row r="155">
          <cell r="Y155">
            <v>2017</v>
          </cell>
          <cell r="Z155">
            <v>8</v>
          </cell>
          <cell r="AA155">
            <v>10</v>
          </cell>
          <cell r="AB155" t="e">
            <v>#REF!</v>
          </cell>
          <cell r="AC155" t="e">
            <v>#REF!</v>
          </cell>
        </row>
        <row r="156">
          <cell r="Y156">
            <v>2017</v>
          </cell>
          <cell r="Z156">
            <v>8</v>
          </cell>
          <cell r="AA156">
            <v>11</v>
          </cell>
          <cell r="AB156" t="e">
            <v>#REF!</v>
          </cell>
          <cell r="AC156" t="e">
            <v>#REF!</v>
          </cell>
        </row>
        <row r="157">
          <cell r="Y157">
            <v>2017</v>
          </cell>
          <cell r="Z157">
            <v>8</v>
          </cell>
          <cell r="AA157">
            <v>12</v>
          </cell>
          <cell r="AB157" t="e">
            <v>#REF!</v>
          </cell>
          <cell r="AC157" t="e">
            <v>#REF!</v>
          </cell>
        </row>
        <row r="158">
          <cell r="Y158">
            <v>2017</v>
          </cell>
          <cell r="Z158">
            <v>8</v>
          </cell>
          <cell r="AA158">
            <v>13</v>
          </cell>
          <cell r="AB158" t="e">
            <v>#REF!</v>
          </cell>
          <cell r="AC158" t="e">
            <v>#REF!</v>
          </cell>
        </row>
        <row r="159">
          <cell r="Y159">
            <v>2017</v>
          </cell>
          <cell r="Z159">
            <v>8</v>
          </cell>
          <cell r="AA159">
            <v>14</v>
          </cell>
          <cell r="AB159" t="e">
            <v>#REF!</v>
          </cell>
          <cell r="AC159" t="e">
            <v>#REF!</v>
          </cell>
        </row>
        <row r="160">
          <cell r="Y160">
            <v>2017</v>
          </cell>
          <cell r="Z160">
            <v>8</v>
          </cell>
          <cell r="AA160">
            <v>15</v>
          </cell>
          <cell r="AB160" t="e">
            <v>#REF!</v>
          </cell>
          <cell r="AC160" t="e">
            <v>#REF!</v>
          </cell>
        </row>
        <row r="161">
          <cell r="Y161">
            <v>2017</v>
          </cell>
          <cell r="Z161">
            <v>8</v>
          </cell>
          <cell r="AA161">
            <v>16</v>
          </cell>
          <cell r="AB161" t="e">
            <v>#REF!</v>
          </cell>
          <cell r="AC161" t="e">
            <v>#REF!</v>
          </cell>
        </row>
        <row r="162">
          <cell r="Y162">
            <v>2017</v>
          </cell>
          <cell r="Z162">
            <v>8</v>
          </cell>
          <cell r="AA162">
            <v>17</v>
          </cell>
          <cell r="AB162" t="e">
            <v>#REF!</v>
          </cell>
          <cell r="AC162" t="e">
            <v>#REF!</v>
          </cell>
        </row>
        <row r="163">
          <cell r="Y163">
            <v>2017</v>
          </cell>
          <cell r="Z163">
            <v>8</v>
          </cell>
          <cell r="AA163">
            <v>18</v>
          </cell>
          <cell r="AB163" t="e">
            <v>#REF!</v>
          </cell>
          <cell r="AC163" t="e">
            <v>#REF!</v>
          </cell>
        </row>
        <row r="164">
          <cell r="Y164">
            <v>2017</v>
          </cell>
          <cell r="Z164">
            <v>8</v>
          </cell>
          <cell r="AA164">
            <v>19</v>
          </cell>
          <cell r="AB164" t="e">
            <v>#REF!</v>
          </cell>
          <cell r="AC164" t="e">
            <v>#REF!</v>
          </cell>
        </row>
        <row r="165">
          <cell r="Y165">
            <v>2017</v>
          </cell>
          <cell r="Z165">
            <v>9</v>
          </cell>
          <cell r="AA165">
            <v>1</v>
          </cell>
          <cell r="AB165" t="e">
            <v>#REF!</v>
          </cell>
          <cell r="AC165" t="e">
            <v>#REF!</v>
          </cell>
        </row>
        <row r="166">
          <cell r="Y166">
            <v>2017</v>
          </cell>
          <cell r="Z166">
            <v>9</v>
          </cell>
          <cell r="AA166">
            <v>2</v>
          </cell>
          <cell r="AB166" t="e">
            <v>#REF!</v>
          </cell>
          <cell r="AC166" t="e">
            <v>#REF!</v>
          </cell>
        </row>
        <row r="167">
          <cell r="Y167">
            <v>2017</v>
          </cell>
          <cell r="Z167">
            <v>9</v>
          </cell>
          <cell r="AA167">
            <v>3</v>
          </cell>
          <cell r="AB167" t="e">
            <v>#REF!</v>
          </cell>
          <cell r="AC167" t="e">
            <v>#REF!</v>
          </cell>
        </row>
        <row r="168">
          <cell r="Y168">
            <v>2017</v>
          </cell>
          <cell r="Z168">
            <v>9</v>
          </cell>
          <cell r="AA168">
            <v>4</v>
          </cell>
          <cell r="AB168" t="e">
            <v>#REF!</v>
          </cell>
          <cell r="AC168" t="e">
            <v>#REF!</v>
          </cell>
        </row>
        <row r="169">
          <cell r="Y169">
            <v>2017</v>
          </cell>
          <cell r="Z169">
            <v>9</v>
          </cell>
          <cell r="AA169">
            <v>5</v>
          </cell>
          <cell r="AB169" t="e">
            <v>#REF!</v>
          </cell>
          <cell r="AC169" t="e">
            <v>#REF!</v>
          </cell>
        </row>
        <row r="170">
          <cell r="Y170">
            <v>2017</v>
          </cell>
          <cell r="Z170">
            <v>9</v>
          </cell>
          <cell r="AA170">
            <v>6</v>
          </cell>
          <cell r="AB170" t="e">
            <v>#REF!</v>
          </cell>
          <cell r="AC170" t="e">
            <v>#REF!</v>
          </cell>
        </row>
        <row r="171">
          <cell r="Y171">
            <v>2017</v>
          </cell>
          <cell r="Z171">
            <v>9</v>
          </cell>
          <cell r="AA171">
            <v>7</v>
          </cell>
          <cell r="AB171" t="e">
            <v>#REF!</v>
          </cell>
          <cell r="AC171" t="e">
            <v>#REF!</v>
          </cell>
        </row>
        <row r="172">
          <cell r="Y172">
            <v>2017</v>
          </cell>
          <cell r="Z172">
            <v>9</v>
          </cell>
          <cell r="AA172">
            <v>8</v>
          </cell>
          <cell r="AB172" t="e">
            <v>#REF!</v>
          </cell>
          <cell r="AC172" t="e">
            <v>#REF!</v>
          </cell>
        </row>
        <row r="173">
          <cell r="Y173">
            <v>2017</v>
          </cell>
          <cell r="Z173">
            <v>9</v>
          </cell>
          <cell r="AA173">
            <v>9</v>
          </cell>
          <cell r="AB173" t="e">
            <v>#REF!</v>
          </cell>
          <cell r="AC173" t="e">
            <v>#REF!</v>
          </cell>
        </row>
        <row r="174">
          <cell r="Y174">
            <v>2017</v>
          </cell>
          <cell r="Z174">
            <v>9</v>
          </cell>
          <cell r="AA174">
            <v>10</v>
          </cell>
          <cell r="AB174" t="e">
            <v>#REF!</v>
          </cell>
          <cell r="AC174" t="e">
            <v>#REF!</v>
          </cell>
        </row>
        <row r="175">
          <cell r="Y175">
            <v>2017</v>
          </cell>
          <cell r="Z175">
            <v>9</v>
          </cell>
          <cell r="AA175">
            <v>11</v>
          </cell>
          <cell r="AB175" t="e">
            <v>#REF!</v>
          </cell>
          <cell r="AC175" t="e">
            <v>#REF!</v>
          </cell>
        </row>
        <row r="176">
          <cell r="Y176">
            <v>2017</v>
          </cell>
          <cell r="Z176">
            <v>9</v>
          </cell>
          <cell r="AA176">
            <v>12</v>
          </cell>
          <cell r="AB176" t="e">
            <v>#REF!</v>
          </cell>
          <cell r="AC176" t="e">
            <v>#REF!</v>
          </cell>
        </row>
        <row r="177">
          <cell r="Y177">
            <v>2017</v>
          </cell>
          <cell r="Z177">
            <v>9</v>
          </cell>
          <cell r="AA177">
            <v>13</v>
          </cell>
          <cell r="AB177" t="e">
            <v>#REF!</v>
          </cell>
          <cell r="AC177" t="e">
            <v>#REF!</v>
          </cell>
        </row>
        <row r="178">
          <cell r="Y178">
            <v>2017</v>
          </cell>
          <cell r="Z178">
            <v>9</v>
          </cell>
          <cell r="AA178">
            <v>14</v>
          </cell>
          <cell r="AB178" t="e">
            <v>#REF!</v>
          </cell>
          <cell r="AC178" t="e">
            <v>#REF!</v>
          </cell>
        </row>
        <row r="179">
          <cell r="Y179">
            <v>2017</v>
          </cell>
          <cell r="Z179">
            <v>9</v>
          </cell>
          <cell r="AA179">
            <v>15</v>
          </cell>
          <cell r="AB179" t="e">
            <v>#REF!</v>
          </cell>
          <cell r="AC179" t="e">
            <v>#REF!</v>
          </cell>
        </row>
        <row r="180">
          <cell r="Y180">
            <v>2017</v>
          </cell>
          <cell r="Z180">
            <v>9</v>
          </cell>
          <cell r="AA180">
            <v>16</v>
          </cell>
          <cell r="AB180" t="e">
            <v>#REF!</v>
          </cell>
          <cell r="AC180" t="e">
            <v>#REF!</v>
          </cell>
        </row>
        <row r="181">
          <cell r="Y181">
            <v>2017</v>
          </cell>
          <cell r="Z181">
            <v>9</v>
          </cell>
          <cell r="AA181">
            <v>17</v>
          </cell>
          <cell r="AB181" t="e">
            <v>#REF!</v>
          </cell>
          <cell r="AC181" t="e">
            <v>#REF!</v>
          </cell>
        </row>
        <row r="182">
          <cell r="Y182">
            <v>2017</v>
          </cell>
          <cell r="Z182">
            <v>9</v>
          </cell>
          <cell r="AA182">
            <v>18</v>
          </cell>
          <cell r="AB182" t="e">
            <v>#REF!</v>
          </cell>
          <cell r="AC182" t="e">
            <v>#REF!</v>
          </cell>
        </row>
        <row r="183">
          <cell r="Y183">
            <v>2017</v>
          </cell>
          <cell r="Z183">
            <v>9</v>
          </cell>
          <cell r="AA183">
            <v>19</v>
          </cell>
          <cell r="AB183" t="e">
            <v>#REF!</v>
          </cell>
          <cell r="AC183" t="e">
            <v>#REF!</v>
          </cell>
        </row>
        <row r="184">
          <cell r="Y184">
            <v>2017</v>
          </cell>
          <cell r="Z184">
            <v>10</v>
          </cell>
          <cell r="AA184">
            <v>1</v>
          </cell>
          <cell r="AB184" t="e">
            <v>#REF!</v>
          </cell>
          <cell r="AC184" t="e">
            <v>#REF!</v>
          </cell>
        </row>
        <row r="185">
          <cell r="Y185">
            <v>2017</v>
          </cell>
          <cell r="Z185">
            <v>10</v>
          </cell>
          <cell r="AA185">
            <v>2</v>
          </cell>
          <cell r="AB185" t="e">
            <v>#REF!</v>
          </cell>
          <cell r="AC185" t="e">
            <v>#REF!</v>
          </cell>
        </row>
        <row r="186">
          <cell r="Y186">
            <v>2017</v>
          </cell>
          <cell r="Z186">
            <v>10</v>
          </cell>
          <cell r="AA186">
            <v>3</v>
          </cell>
          <cell r="AB186" t="e">
            <v>#REF!</v>
          </cell>
          <cell r="AC186" t="e">
            <v>#REF!</v>
          </cell>
        </row>
        <row r="187">
          <cell r="Y187">
            <v>2017</v>
          </cell>
          <cell r="Z187">
            <v>10</v>
          </cell>
          <cell r="AA187">
            <v>4</v>
          </cell>
          <cell r="AB187" t="e">
            <v>#REF!</v>
          </cell>
          <cell r="AC187" t="e">
            <v>#REF!</v>
          </cell>
        </row>
        <row r="188">
          <cell r="Y188">
            <v>2017</v>
          </cell>
          <cell r="Z188">
            <v>10</v>
          </cell>
          <cell r="AA188">
            <v>5</v>
          </cell>
          <cell r="AB188" t="e">
            <v>#REF!</v>
          </cell>
          <cell r="AC188" t="e">
            <v>#REF!</v>
          </cell>
        </row>
        <row r="189">
          <cell r="Y189">
            <v>2017</v>
          </cell>
          <cell r="Z189">
            <v>10</v>
          </cell>
          <cell r="AA189">
            <v>6</v>
          </cell>
          <cell r="AB189" t="e">
            <v>#REF!</v>
          </cell>
          <cell r="AC189" t="e">
            <v>#REF!</v>
          </cell>
        </row>
        <row r="190">
          <cell r="Y190">
            <v>2017</v>
          </cell>
          <cell r="Z190">
            <v>10</v>
          </cell>
          <cell r="AA190">
            <v>7</v>
          </cell>
          <cell r="AB190" t="e">
            <v>#REF!</v>
          </cell>
          <cell r="AC190" t="e">
            <v>#REF!</v>
          </cell>
        </row>
        <row r="191">
          <cell r="Y191">
            <v>2017</v>
          </cell>
          <cell r="Z191">
            <v>10</v>
          </cell>
          <cell r="AA191">
            <v>8</v>
          </cell>
          <cell r="AB191" t="e">
            <v>#REF!</v>
          </cell>
          <cell r="AC191" t="e">
            <v>#REF!</v>
          </cell>
        </row>
        <row r="192">
          <cell r="Y192">
            <v>2017</v>
          </cell>
          <cell r="Z192">
            <v>10</v>
          </cell>
          <cell r="AA192">
            <v>9</v>
          </cell>
          <cell r="AB192" t="e">
            <v>#REF!</v>
          </cell>
          <cell r="AC192" t="e">
            <v>#REF!</v>
          </cell>
        </row>
        <row r="193">
          <cell r="Y193">
            <v>2017</v>
          </cell>
          <cell r="Z193">
            <v>10</v>
          </cell>
          <cell r="AA193">
            <v>10</v>
          </cell>
          <cell r="AB193" t="e">
            <v>#REF!</v>
          </cell>
          <cell r="AC193" t="e">
            <v>#REF!</v>
          </cell>
        </row>
        <row r="194">
          <cell r="Y194">
            <v>2017</v>
          </cell>
          <cell r="Z194">
            <v>10</v>
          </cell>
          <cell r="AA194">
            <v>11</v>
          </cell>
          <cell r="AB194" t="e">
            <v>#REF!</v>
          </cell>
          <cell r="AC194" t="e">
            <v>#REF!</v>
          </cell>
        </row>
        <row r="195">
          <cell r="Y195">
            <v>2017</v>
          </cell>
          <cell r="Z195">
            <v>10</v>
          </cell>
          <cell r="AA195">
            <v>12</v>
          </cell>
          <cell r="AB195" t="e">
            <v>#REF!</v>
          </cell>
          <cell r="AC195" t="e">
            <v>#REF!</v>
          </cell>
        </row>
        <row r="196">
          <cell r="Y196">
            <v>2017</v>
          </cell>
          <cell r="Z196">
            <v>10</v>
          </cell>
          <cell r="AA196">
            <v>13</v>
          </cell>
          <cell r="AB196" t="e">
            <v>#REF!</v>
          </cell>
          <cell r="AC196" t="e">
            <v>#REF!</v>
          </cell>
        </row>
        <row r="197">
          <cell r="Y197">
            <v>2017</v>
          </cell>
          <cell r="Z197">
            <v>10</v>
          </cell>
          <cell r="AA197">
            <v>14</v>
          </cell>
          <cell r="AB197" t="e">
            <v>#REF!</v>
          </cell>
          <cell r="AC197" t="e">
            <v>#REF!</v>
          </cell>
        </row>
        <row r="198">
          <cell r="Y198">
            <v>2017</v>
          </cell>
          <cell r="Z198">
            <v>10</v>
          </cell>
          <cell r="AA198">
            <v>15</v>
          </cell>
          <cell r="AB198" t="e">
            <v>#REF!</v>
          </cell>
          <cell r="AC198" t="e">
            <v>#REF!</v>
          </cell>
        </row>
        <row r="199">
          <cell r="Y199">
            <v>2017</v>
          </cell>
          <cell r="Z199">
            <v>10</v>
          </cell>
          <cell r="AA199">
            <v>16</v>
          </cell>
          <cell r="AB199" t="e">
            <v>#REF!</v>
          </cell>
          <cell r="AC199" t="e">
            <v>#REF!</v>
          </cell>
        </row>
        <row r="200">
          <cell r="Y200">
            <v>2017</v>
          </cell>
          <cell r="Z200">
            <v>10</v>
          </cell>
          <cell r="AA200">
            <v>17</v>
          </cell>
          <cell r="AB200" t="e">
            <v>#REF!</v>
          </cell>
          <cell r="AC200" t="e">
            <v>#REF!</v>
          </cell>
        </row>
        <row r="201">
          <cell r="Y201">
            <v>2017</v>
          </cell>
          <cell r="Z201">
            <v>10</v>
          </cell>
          <cell r="AA201">
            <v>18</v>
          </cell>
          <cell r="AB201" t="e">
            <v>#REF!</v>
          </cell>
          <cell r="AC201" t="e">
            <v>#REF!</v>
          </cell>
        </row>
        <row r="202">
          <cell r="Y202">
            <v>2017</v>
          </cell>
          <cell r="Z202">
            <v>10</v>
          </cell>
          <cell r="AA202">
            <v>19</v>
          </cell>
          <cell r="AB202" t="e">
            <v>#REF!</v>
          </cell>
          <cell r="AC202" t="e">
            <v>#REF!</v>
          </cell>
        </row>
        <row r="203">
          <cell r="Y203">
            <v>2017</v>
          </cell>
          <cell r="Z203">
            <v>11</v>
          </cell>
          <cell r="AA203">
            <v>1</v>
          </cell>
          <cell r="AB203" t="e">
            <v>#REF!</v>
          </cell>
          <cell r="AC203" t="e">
            <v>#REF!</v>
          </cell>
        </row>
        <row r="204">
          <cell r="Y204">
            <v>2017</v>
          </cell>
          <cell r="Z204">
            <v>11</v>
          </cell>
          <cell r="AA204">
            <v>2</v>
          </cell>
          <cell r="AB204" t="e">
            <v>#REF!</v>
          </cell>
          <cell r="AC204" t="e">
            <v>#REF!</v>
          </cell>
        </row>
        <row r="205">
          <cell r="Y205">
            <v>2017</v>
          </cell>
          <cell r="Z205">
            <v>11</v>
          </cell>
          <cell r="AA205">
            <v>3</v>
          </cell>
          <cell r="AB205" t="e">
            <v>#REF!</v>
          </cell>
          <cell r="AC205" t="e">
            <v>#REF!</v>
          </cell>
        </row>
        <row r="206">
          <cell r="Y206">
            <v>2017</v>
          </cell>
          <cell r="Z206">
            <v>11</v>
          </cell>
          <cell r="AA206">
            <v>4</v>
          </cell>
          <cell r="AB206" t="e">
            <v>#REF!</v>
          </cell>
          <cell r="AC206" t="e">
            <v>#REF!</v>
          </cell>
        </row>
        <row r="207">
          <cell r="Y207">
            <v>2017</v>
          </cell>
          <cell r="Z207">
            <v>11</v>
          </cell>
          <cell r="AA207">
            <v>5</v>
          </cell>
          <cell r="AB207" t="e">
            <v>#REF!</v>
          </cell>
          <cell r="AC207" t="e">
            <v>#REF!</v>
          </cell>
        </row>
        <row r="208">
          <cell r="Y208">
            <v>2017</v>
          </cell>
          <cell r="Z208">
            <v>11</v>
          </cell>
          <cell r="AA208">
            <v>6</v>
          </cell>
          <cell r="AB208" t="e">
            <v>#REF!</v>
          </cell>
          <cell r="AC208" t="e">
            <v>#REF!</v>
          </cell>
        </row>
        <row r="209">
          <cell r="Y209">
            <v>2017</v>
          </cell>
          <cell r="Z209">
            <v>11</v>
          </cell>
          <cell r="AA209">
            <v>7</v>
          </cell>
          <cell r="AB209" t="e">
            <v>#REF!</v>
          </cell>
          <cell r="AC209" t="e">
            <v>#REF!</v>
          </cell>
        </row>
        <row r="210">
          <cell r="Y210">
            <v>2017</v>
          </cell>
          <cell r="Z210">
            <v>11</v>
          </cell>
          <cell r="AA210">
            <v>8</v>
          </cell>
          <cell r="AB210" t="e">
            <v>#REF!</v>
          </cell>
          <cell r="AC210" t="e">
            <v>#REF!</v>
          </cell>
        </row>
        <row r="211">
          <cell r="Y211">
            <v>2017</v>
          </cell>
          <cell r="Z211">
            <v>11</v>
          </cell>
          <cell r="AA211">
            <v>9</v>
          </cell>
          <cell r="AB211" t="e">
            <v>#REF!</v>
          </cell>
          <cell r="AC211" t="e">
            <v>#REF!</v>
          </cell>
        </row>
        <row r="212">
          <cell r="Y212">
            <v>2017</v>
          </cell>
          <cell r="Z212">
            <v>11</v>
          </cell>
          <cell r="AA212">
            <v>10</v>
          </cell>
          <cell r="AB212" t="e">
            <v>#REF!</v>
          </cell>
          <cell r="AC212" t="e">
            <v>#REF!</v>
          </cell>
        </row>
        <row r="213">
          <cell r="Y213">
            <v>2017</v>
          </cell>
          <cell r="Z213">
            <v>11</v>
          </cell>
          <cell r="AA213">
            <v>11</v>
          </cell>
          <cell r="AB213" t="e">
            <v>#REF!</v>
          </cell>
          <cell r="AC213" t="e">
            <v>#REF!</v>
          </cell>
        </row>
        <row r="214">
          <cell r="Y214">
            <v>2017</v>
          </cell>
          <cell r="Z214">
            <v>11</v>
          </cell>
          <cell r="AA214">
            <v>12</v>
          </cell>
          <cell r="AB214" t="e">
            <v>#REF!</v>
          </cell>
          <cell r="AC214" t="e">
            <v>#REF!</v>
          </cell>
        </row>
        <row r="215">
          <cell r="Y215">
            <v>2017</v>
          </cell>
          <cell r="Z215">
            <v>11</v>
          </cell>
          <cell r="AA215">
            <v>13</v>
          </cell>
          <cell r="AB215" t="e">
            <v>#REF!</v>
          </cell>
          <cell r="AC215" t="e">
            <v>#REF!</v>
          </cell>
        </row>
        <row r="216">
          <cell r="Y216">
            <v>2017</v>
          </cell>
          <cell r="Z216">
            <v>11</v>
          </cell>
          <cell r="AA216">
            <v>14</v>
          </cell>
          <cell r="AB216" t="e">
            <v>#REF!</v>
          </cell>
          <cell r="AC216" t="e">
            <v>#REF!</v>
          </cell>
        </row>
        <row r="217">
          <cell r="Y217">
            <v>2017</v>
          </cell>
          <cell r="Z217">
            <v>11</v>
          </cell>
          <cell r="AA217">
            <v>15</v>
          </cell>
          <cell r="AB217" t="e">
            <v>#REF!</v>
          </cell>
          <cell r="AC217" t="e">
            <v>#REF!</v>
          </cell>
        </row>
        <row r="218">
          <cell r="Y218">
            <v>2017</v>
          </cell>
          <cell r="Z218">
            <v>11</v>
          </cell>
          <cell r="AA218">
            <v>16</v>
          </cell>
          <cell r="AB218" t="e">
            <v>#REF!</v>
          </cell>
          <cell r="AC218" t="e">
            <v>#REF!</v>
          </cell>
        </row>
        <row r="219">
          <cell r="Y219">
            <v>2017</v>
          </cell>
          <cell r="Z219">
            <v>11</v>
          </cell>
          <cell r="AA219">
            <v>17</v>
          </cell>
          <cell r="AB219" t="e">
            <v>#REF!</v>
          </cell>
          <cell r="AC219" t="e">
            <v>#REF!</v>
          </cell>
        </row>
        <row r="220">
          <cell r="Y220">
            <v>2017</v>
          </cell>
          <cell r="Z220">
            <v>11</v>
          </cell>
          <cell r="AA220">
            <v>18</v>
          </cell>
          <cell r="AB220" t="e">
            <v>#REF!</v>
          </cell>
          <cell r="AC220" t="e">
            <v>#REF!</v>
          </cell>
        </row>
        <row r="221">
          <cell r="Y221">
            <v>2017</v>
          </cell>
          <cell r="Z221">
            <v>11</v>
          </cell>
          <cell r="AA221">
            <v>19</v>
          </cell>
          <cell r="AB221" t="e">
            <v>#REF!</v>
          </cell>
          <cell r="AC221" t="e">
            <v>#REF!</v>
          </cell>
        </row>
        <row r="222">
          <cell r="Y222">
            <v>2017</v>
          </cell>
          <cell r="Z222">
            <v>12</v>
          </cell>
          <cell r="AA222">
            <v>1</v>
          </cell>
          <cell r="AB222" t="e">
            <v>#REF!</v>
          </cell>
          <cell r="AC222" t="e">
            <v>#REF!</v>
          </cell>
        </row>
        <row r="223">
          <cell r="Y223">
            <v>2017</v>
          </cell>
          <cell r="Z223">
            <v>12</v>
          </cell>
          <cell r="AA223">
            <v>2</v>
          </cell>
          <cell r="AB223" t="e">
            <v>#REF!</v>
          </cell>
          <cell r="AC223" t="e">
            <v>#REF!</v>
          </cell>
        </row>
        <row r="224">
          <cell r="Y224">
            <v>2017</v>
          </cell>
          <cell r="Z224">
            <v>12</v>
          </cell>
          <cell r="AA224">
            <v>3</v>
          </cell>
          <cell r="AB224" t="e">
            <v>#REF!</v>
          </cell>
          <cell r="AC224" t="e">
            <v>#REF!</v>
          </cell>
        </row>
        <row r="225">
          <cell r="Y225">
            <v>2017</v>
          </cell>
          <cell r="Z225">
            <v>12</v>
          </cell>
          <cell r="AA225">
            <v>4</v>
          </cell>
          <cell r="AB225" t="e">
            <v>#REF!</v>
          </cell>
          <cell r="AC225" t="e">
            <v>#REF!</v>
          </cell>
        </row>
        <row r="226">
          <cell r="Y226">
            <v>2017</v>
          </cell>
          <cell r="Z226">
            <v>12</v>
          </cell>
          <cell r="AA226">
            <v>5</v>
          </cell>
          <cell r="AB226" t="e">
            <v>#REF!</v>
          </cell>
          <cell r="AC226" t="e">
            <v>#REF!</v>
          </cell>
        </row>
        <row r="227">
          <cell r="Y227">
            <v>2017</v>
          </cell>
          <cell r="Z227">
            <v>12</v>
          </cell>
          <cell r="AA227">
            <v>6</v>
          </cell>
          <cell r="AB227" t="e">
            <v>#REF!</v>
          </cell>
          <cell r="AC227" t="e">
            <v>#REF!</v>
          </cell>
        </row>
        <row r="228">
          <cell r="Y228">
            <v>2017</v>
          </cell>
          <cell r="Z228">
            <v>12</v>
          </cell>
          <cell r="AA228">
            <v>7</v>
          </cell>
          <cell r="AB228" t="e">
            <v>#REF!</v>
          </cell>
          <cell r="AC228" t="e">
            <v>#REF!</v>
          </cell>
        </row>
        <row r="229">
          <cell r="Y229">
            <v>2017</v>
          </cell>
          <cell r="Z229">
            <v>12</v>
          </cell>
          <cell r="AA229">
            <v>8</v>
          </cell>
          <cell r="AB229" t="e">
            <v>#REF!</v>
          </cell>
          <cell r="AC229" t="e">
            <v>#REF!</v>
          </cell>
        </row>
        <row r="230">
          <cell r="Y230">
            <v>2017</v>
          </cell>
          <cell r="Z230">
            <v>12</v>
          </cell>
          <cell r="AA230">
            <v>9</v>
          </cell>
          <cell r="AB230" t="e">
            <v>#REF!</v>
          </cell>
          <cell r="AC230" t="e">
            <v>#REF!</v>
          </cell>
        </row>
        <row r="231">
          <cell r="Y231">
            <v>2017</v>
          </cell>
          <cell r="Z231">
            <v>12</v>
          </cell>
          <cell r="AA231">
            <v>10</v>
          </cell>
          <cell r="AB231" t="e">
            <v>#REF!</v>
          </cell>
          <cell r="AC231" t="e">
            <v>#REF!</v>
          </cell>
        </row>
        <row r="232">
          <cell r="Y232">
            <v>2017</v>
          </cell>
          <cell r="Z232">
            <v>12</v>
          </cell>
          <cell r="AA232">
            <v>11</v>
          </cell>
          <cell r="AB232" t="e">
            <v>#REF!</v>
          </cell>
          <cell r="AC232" t="e">
            <v>#REF!</v>
          </cell>
        </row>
        <row r="233">
          <cell r="Y233">
            <v>2017</v>
          </cell>
          <cell r="Z233">
            <v>12</v>
          </cell>
          <cell r="AA233">
            <v>12</v>
          </cell>
          <cell r="AB233" t="e">
            <v>#REF!</v>
          </cell>
          <cell r="AC233" t="e">
            <v>#REF!</v>
          </cell>
        </row>
        <row r="234">
          <cell r="Y234">
            <v>2017</v>
          </cell>
          <cell r="Z234">
            <v>12</v>
          </cell>
          <cell r="AA234">
            <v>13</v>
          </cell>
          <cell r="AB234" t="e">
            <v>#REF!</v>
          </cell>
          <cell r="AC234" t="e">
            <v>#REF!</v>
          </cell>
        </row>
        <row r="235">
          <cell r="Y235">
            <v>2017</v>
          </cell>
          <cell r="Z235">
            <v>12</v>
          </cell>
          <cell r="AA235">
            <v>14</v>
          </cell>
          <cell r="AB235" t="e">
            <v>#REF!</v>
          </cell>
          <cell r="AC235" t="e">
            <v>#REF!</v>
          </cell>
        </row>
        <row r="236">
          <cell r="Y236">
            <v>2017</v>
          </cell>
          <cell r="Z236">
            <v>12</v>
          </cell>
          <cell r="AA236">
            <v>15</v>
          </cell>
          <cell r="AB236" t="e">
            <v>#REF!</v>
          </cell>
          <cell r="AC236" t="e">
            <v>#REF!</v>
          </cell>
        </row>
        <row r="237">
          <cell r="Y237">
            <v>2017</v>
          </cell>
          <cell r="Z237">
            <v>12</v>
          </cell>
          <cell r="AA237">
            <v>16</v>
          </cell>
          <cell r="AB237" t="e">
            <v>#REF!</v>
          </cell>
          <cell r="AC237" t="e">
            <v>#REF!</v>
          </cell>
        </row>
        <row r="238">
          <cell r="Y238">
            <v>2017</v>
          </cell>
          <cell r="Z238">
            <v>12</v>
          </cell>
          <cell r="AA238">
            <v>17</v>
          </cell>
          <cell r="AB238" t="e">
            <v>#REF!</v>
          </cell>
          <cell r="AC238" t="e">
            <v>#REF!</v>
          </cell>
        </row>
        <row r="239">
          <cell r="Y239">
            <v>2017</v>
          </cell>
          <cell r="Z239">
            <v>12</v>
          </cell>
          <cell r="AA239">
            <v>18</v>
          </cell>
          <cell r="AB239" t="e">
            <v>#REF!</v>
          </cell>
          <cell r="AC239" t="e">
            <v>#REF!</v>
          </cell>
        </row>
        <row r="240">
          <cell r="Y240">
            <v>2017</v>
          </cell>
          <cell r="Z240">
            <v>12</v>
          </cell>
          <cell r="AA240">
            <v>19</v>
          </cell>
          <cell r="AB240" t="e">
            <v>#REF!</v>
          </cell>
          <cell r="AC240" t="e">
            <v>#REF!</v>
          </cell>
        </row>
      </sheetData>
      <sheetData sheetId="10"/>
      <sheetData sheetId="11"/>
      <sheetData sheetId="12">
        <row r="3">
          <cell r="Q3" t="str">
            <v>yyyy</v>
          </cell>
          <cell r="R3" t="str">
            <v>mm</v>
          </cell>
          <cell r="S3" t="str">
            <v>dd</v>
          </cell>
          <cell r="W3" t="str">
            <v>hdd</v>
          </cell>
        </row>
        <row r="4">
          <cell r="B4">
            <v>2016</v>
          </cell>
          <cell r="C4">
            <v>12</v>
          </cell>
          <cell r="D4">
            <v>1</v>
          </cell>
          <cell r="H4">
            <v>30.5</v>
          </cell>
          <cell r="Q4">
            <v>2016</v>
          </cell>
          <cell r="R4">
            <v>12</v>
          </cell>
          <cell r="S4">
            <v>1</v>
          </cell>
          <cell r="W4">
            <v>30</v>
          </cell>
        </row>
        <row r="5">
          <cell r="B5">
            <v>2016</v>
          </cell>
          <cell r="C5">
            <v>12</v>
          </cell>
          <cell r="D5">
            <v>2</v>
          </cell>
          <cell r="H5">
            <v>28</v>
          </cell>
          <cell r="Q5">
            <v>2016</v>
          </cell>
          <cell r="R5">
            <v>12</v>
          </cell>
          <cell r="S5">
            <v>2</v>
          </cell>
          <cell r="W5">
            <v>33.5</v>
          </cell>
        </row>
        <row r="6">
          <cell r="B6">
            <v>2016</v>
          </cell>
          <cell r="C6">
            <v>12</v>
          </cell>
          <cell r="D6">
            <v>3</v>
          </cell>
          <cell r="H6">
            <v>28.5</v>
          </cell>
          <cell r="Q6">
            <v>2016</v>
          </cell>
          <cell r="R6">
            <v>12</v>
          </cell>
          <cell r="S6">
            <v>3</v>
          </cell>
          <cell r="W6">
            <v>30.5</v>
          </cell>
        </row>
        <row r="7">
          <cell r="B7">
            <v>2016</v>
          </cell>
          <cell r="C7">
            <v>12</v>
          </cell>
          <cell r="D7">
            <v>4</v>
          </cell>
          <cell r="H7">
            <v>28</v>
          </cell>
          <cell r="Q7">
            <v>2016</v>
          </cell>
          <cell r="R7">
            <v>12</v>
          </cell>
          <cell r="S7">
            <v>4</v>
          </cell>
          <cell r="W7">
            <v>31</v>
          </cell>
        </row>
        <row r="8">
          <cell r="B8">
            <v>2016</v>
          </cell>
          <cell r="C8">
            <v>12</v>
          </cell>
          <cell r="D8">
            <v>5</v>
          </cell>
          <cell r="H8">
            <v>24.5</v>
          </cell>
          <cell r="Q8">
            <v>2016</v>
          </cell>
          <cell r="R8">
            <v>12</v>
          </cell>
          <cell r="S8">
            <v>5</v>
          </cell>
          <cell r="W8">
            <v>34.5</v>
          </cell>
        </row>
        <row r="9">
          <cell r="B9">
            <v>2016</v>
          </cell>
          <cell r="C9">
            <v>12</v>
          </cell>
          <cell r="D9">
            <v>6</v>
          </cell>
          <cell r="H9">
            <v>32.5</v>
          </cell>
          <cell r="Q9">
            <v>2016</v>
          </cell>
          <cell r="R9">
            <v>12</v>
          </cell>
          <cell r="S9">
            <v>6</v>
          </cell>
          <cell r="W9">
            <v>33</v>
          </cell>
        </row>
        <row r="10">
          <cell r="B10">
            <v>2016</v>
          </cell>
          <cell r="C10">
            <v>12</v>
          </cell>
          <cell r="D10">
            <v>7</v>
          </cell>
          <cell r="H10">
            <v>40.5</v>
          </cell>
          <cell r="Q10">
            <v>2016</v>
          </cell>
          <cell r="R10">
            <v>12</v>
          </cell>
          <cell r="S10">
            <v>7</v>
          </cell>
          <cell r="W10">
            <v>34.5</v>
          </cell>
        </row>
        <row r="11">
          <cell r="B11">
            <v>2016</v>
          </cell>
          <cell r="C11">
            <v>12</v>
          </cell>
          <cell r="D11">
            <v>8</v>
          </cell>
          <cell r="H11">
            <v>45.5</v>
          </cell>
          <cell r="Q11">
            <v>2016</v>
          </cell>
          <cell r="R11">
            <v>12</v>
          </cell>
          <cell r="S11">
            <v>8</v>
          </cell>
          <cell r="W11">
            <v>43</v>
          </cell>
        </row>
        <row r="12">
          <cell r="B12">
            <v>2016</v>
          </cell>
          <cell r="C12">
            <v>12</v>
          </cell>
          <cell r="D12">
            <v>9</v>
          </cell>
          <cell r="H12">
            <v>45.5</v>
          </cell>
          <cell r="Q12">
            <v>2016</v>
          </cell>
          <cell r="R12">
            <v>12</v>
          </cell>
          <cell r="S12">
            <v>9</v>
          </cell>
          <cell r="W12">
            <v>48</v>
          </cell>
        </row>
        <row r="13">
          <cell r="B13">
            <v>2016</v>
          </cell>
          <cell r="C13">
            <v>12</v>
          </cell>
          <cell r="D13">
            <v>10</v>
          </cell>
          <cell r="H13">
            <v>33.5</v>
          </cell>
          <cell r="Q13">
            <v>2016</v>
          </cell>
          <cell r="R13">
            <v>12</v>
          </cell>
          <cell r="S13">
            <v>10</v>
          </cell>
          <cell r="W13">
            <v>47.5</v>
          </cell>
        </row>
        <row r="14">
          <cell r="B14">
            <v>2016</v>
          </cell>
          <cell r="C14">
            <v>12</v>
          </cell>
          <cell r="D14">
            <v>11</v>
          </cell>
          <cell r="H14">
            <v>33</v>
          </cell>
          <cell r="Q14">
            <v>2016</v>
          </cell>
          <cell r="R14">
            <v>12</v>
          </cell>
          <cell r="S14">
            <v>11</v>
          </cell>
          <cell r="W14">
            <v>38</v>
          </cell>
        </row>
        <row r="15">
          <cell r="B15">
            <v>2016</v>
          </cell>
          <cell r="C15">
            <v>12</v>
          </cell>
          <cell r="D15">
            <v>12</v>
          </cell>
          <cell r="H15">
            <v>42.5</v>
          </cell>
          <cell r="Q15">
            <v>2016</v>
          </cell>
          <cell r="R15">
            <v>12</v>
          </cell>
          <cell r="S15">
            <v>12</v>
          </cell>
          <cell r="W15">
            <v>38.5</v>
          </cell>
        </row>
        <row r="16">
          <cell r="B16">
            <v>2016</v>
          </cell>
          <cell r="C16">
            <v>12</v>
          </cell>
          <cell r="D16">
            <v>13</v>
          </cell>
          <cell r="H16">
            <v>43.5</v>
          </cell>
          <cell r="Q16">
            <v>2016</v>
          </cell>
          <cell r="R16">
            <v>12</v>
          </cell>
          <cell r="S16">
            <v>13</v>
          </cell>
          <cell r="W16">
            <v>44</v>
          </cell>
        </row>
        <row r="17">
          <cell r="B17">
            <v>2016</v>
          </cell>
          <cell r="C17">
            <v>12</v>
          </cell>
          <cell r="D17">
            <v>14</v>
          </cell>
          <cell r="H17">
            <v>44</v>
          </cell>
          <cell r="Q17">
            <v>2016</v>
          </cell>
          <cell r="R17">
            <v>12</v>
          </cell>
          <cell r="S17">
            <v>14</v>
          </cell>
          <cell r="W17">
            <v>49</v>
          </cell>
        </row>
        <row r="18">
          <cell r="B18">
            <v>2016</v>
          </cell>
          <cell r="C18">
            <v>12</v>
          </cell>
          <cell r="D18">
            <v>15</v>
          </cell>
          <cell r="H18">
            <v>44.5</v>
          </cell>
          <cell r="Q18">
            <v>2016</v>
          </cell>
          <cell r="R18">
            <v>12</v>
          </cell>
          <cell r="S18">
            <v>15</v>
          </cell>
          <cell r="W18">
            <v>50.5</v>
          </cell>
        </row>
        <row r="19">
          <cell r="B19">
            <v>2016</v>
          </cell>
          <cell r="C19">
            <v>12</v>
          </cell>
          <cell r="D19">
            <v>16</v>
          </cell>
          <cell r="H19">
            <v>37.5</v>
          </cell>
          <cell r="Q19">
            <v>2016</v>
          </cell>
          <cell r="R19">
            <v>12</v>
          </cell>
          <cell r="S19">
            <v>16</v>
          </cell>
          <cell r="W19">
            <v>53.5</v>
          </cell>
        </row>
        <row r="20">
          <cell r="B20">
            <v>2016</v>
          </cell>
          <cell r="C20">
            <v>12</v>
          </cell>
          <cell r="D20">
            <v>17</v>
          </cell>
          <cell r="H20">
            <v>49</v>
          </cell>
          <cell r="Q20">
            <v>2016</v>
          </cell>
          <cell r="R20">
            <v>12</v>
          </cell>
          <cell r="S20">
            <v>17</v>
          </cell>
          <cell r="W20">
            <v>44.5</v>
          </cell>
        </row>
        <row r="21">
          <cell r="B21">
            <v>2016</v>
          </cell>
          <cell r="C21">
            <v>12</v>
          </cell>
          <cell r="D21">
            <v>18</v>
          </cell>
          <cell r="H21">
            <v>66.5</v>
          </cell>
          <cell r="Q21">
            <v>2016</v>
          </cell>
          <cell r="R21">
            <v>12</v>
          </cell>
          <cell r="S21">
            <v>18</v>
          </cell>
          <cell r="W21">
            <v>59</v>
          </cell>
        </row>
        <row r="22">
          <cell r="B22">
            <v>2016</v>
          </cell>
          <cell r="C22">
            <v>12</v>
          </cell>
          <cell r="D22">
            <v>19</v>
          </cell>
          <cell r="H22">
            <v>54</v>
          </cell>
          <cell r="Q22">
            <v>2016</v>
          </cell>
          <cell r="R22">
            <v>12</v>
          </cell>
          <cell r="S22">
            <v>19</v>
          </cell>
          <cell r="W22">
            <v>66.5</v>
          </cell>
        </row>
        <row r="23">
          <cell r="B23">
            <v>2016</v>
          </cell>
          <cell r="C23">
            <v>12</v>
          </cell>
          <cell r="D23">
            <v>20</v>
          </cell>
          <cell r="H23">
            <v>37</v>
          </cell>
          <cell r="Q23">
            <v>2016</v>
          </cell>
          <cell r="R23">
            <v>12</v>
          </cell>
          <cell r="S23">
            <v>20</v>
          </cell>
          <cell r="W23">
            <v>53.5</v>
          </cell>
        </row>
        <row r="24">
          <cell r="B24">
            <v>2016</v>
          </cell>
          <cell r="C24">
            <v>12</v>
          </cell>
          <cell r="D24">
            <v>21</v>
          </cell>
          <cell r="H24">
            <v>30</v>
          </cell>
          <cell r="Q24">
            <v>2016</v>
          </cell>
          <cell r="R24">
            <v>12</v>
          </cell>
          <cell r="S24">
            <v>21</v>
          </cell>
          <cell r="W24">
            <v>39</v>
          </cell>
        </row>
        <row r="25">
          <cell r="B25">
            <v>2016</v>
          </cell>
          <cell r="C25">
            <v>12</v>
          </cell>
          <cell r="D25">
            <v>22</v>
          </cell>
          <cell r="H25">
            <v>33</v>
          </cell>
          <cell r="Q25">
            <v>2016</v>
          </cell>
          <cell r="R25">
            <v>12</v>
          </cell>
          <cell r="S25">
            <v>22</v>
          </cell>
          <cell r="W25">
            <v>31</v>
          </cell>
        </row>
        <row r="26">
          <cell r="B26">
            <v>2016</v>
          </cell>
          <cell r="C26">
            <v>12</v>
          </cell>
          <cell r="D26">
            <v>23</v>
          </cell>
          <cell r="H26">
            <v>24.5</v>
          </cell>
          <cell r="Q26">
            <v>2016</v>
          </cell>
          <cell r="R26">
            <v>12</v>
          </cell>
          <cell r="S26">
            <v>23</v>
          </cell>
          <cell r="W26">
            <v>30</v>
          </cell>
        </row>
        <row r="27">
          <cell r="B27">
            <v>2016</v>
          </cell>
          <cell r="C27">
            <v>12</v>
          </cell>
          <cell r="D27">
            <v>24</v>
          </cell>
          <cell r="H27">
            <v>31.5</v>
          </cell>
          <cell r="Q27">
            <v>2016</v>
          </cell>
          <cell r="R27">
            <v>12</v>
          </cell>
          <cell r="S27">
            <v>24</v>
          </cell>
          <cell r="W27">
            <v>31</v>
          </cell>
        </row>
        <row r="28">
          <cell r="B28">
            <v>2016</v>
          </cell>
          <cell r="C28">
            <v>12</v>
          </cell>
          <cell r="D28">
            <v>25</v>
          </cell>
          <cell r="H28">
            <v>12.5</v>
          </cell>
          <cell r="Q28">
            <v>2016</v>
          </cell>
          <cell r="R28">
            <v>12</v>
          </cell>
          <cell r="S28">
            <v>25</v>
          </cell>
          <cell r="W28">
            <v>30.5</v>
          </cell>
        </row>
        <row r="29">
          <cell r="B29">
            <v>2016</v>
          </cell>
          <cell r="C29">
            <v>12</v>
          </cell>
          <cell r="D29">
            <v>26</v>
          </cell>
          <cell r="H29">
            <v>24.5</v>
          </cell>
          <cell r="Q29">
            <v>2016</v>
          </cell>
          <cell r="R29">
            <v>12</v>
          </cell>
          <cell r="S29">
            <v>26</v>
          </cell>
          <cell r="W29">
            <v>19</v>
          </cell>
        </row>
        <row r="30">
          <cell r="B30">
            <v>2016</v>
          </cell>
          <cell r="C30">
            <v>12</v>
          </cell>
          <cell r="D30">
            <v>27</v>
          </cell>
          <cell r="H30">
            <v>29</v>
          </cell>
          <cell r="Q30">
            <v>2016</v>
          </cell>
          <cell r="R30">
            <v>12</v>
          </cell>
          <cell r="S30">
            <v>27</v>
          </cell>
          <cell r="W30">
            <v>29</v>
          </cell>
        </row>
        <row r="31">
          <cell r="B31">
            <v>2016</v>
          </cell>
          <cell r="C31">
            <v>12</v>
          </cell>
          <cell r="D31">
            <v>28</v>
          </cell>
          <cell r="H31">
            <v>25</v>
          </cell>
          <cell r="Q31">
            <v>2016</v>
          </cell>
          <cell r="R31">
            <v>12</v>
          </cell>
          <cell r="S31">
            <v>28</v>
          </cell>
          <cell r="W31">
            <v>30</v>
          </cell>
        </row>
        <row r="32">
          <cell r="B32">
            <v>2016</v>
          </cell>
          <cell r="C32">
            <v>12</v>
          </cell>
          <cell r="D32">
            <v>29</v>
          </cell>
          <cell r="H32">
            <v>26</v>
          </cell>
          <cell r="Q32">
            <v>2016</v>
          </cell>
          <cell r="R32">
            <v>12</v>
          </cell>
          <cell r="S32">
            <v>29</v>
          </cell>
          <cell r="W32">
            <v>28</v>
          </cell>
        </row>
        <row r="33">
          <cell r="B33">
            <v>2016</v>
          </cell>
          <cell r="C33">
            <v>12</v>
          </cell>
          <cell r="D33">
            <v>30</v>
          </cell>
          <cell r="H33">
            <v>26</v>
          </cell>
          <cell r="Q33">
            <v>2016</v>
          </cell>
          <cell r="R33">
            <v>12</v>
          </cell>
          <cell r="S33">
            <v>30</v>
          </cell>
          <cell r="W33">
            <v>32.5</v>
          </cell>
        </row>
        <row r="34">
          <cell r="B34">
            <v>2016</v>
          </cell>
          <cell r="C34">
            <v>12</v>
          </cell>
          <cell r="D34">
            <v>31</v>
          </cell>
          <cell r="H34">
            <v>31</v>
          </cell>
          <cell r="Q34">
            <v>2016</v>
          </cell>
          <cell r="R34">
            <v>12</v>
          </cell>
          <cell r="S34">
            <v>31</v>
          </cell>
          <cell r="W34">
            <v>29.5</v>
          </cell>
        </row>
        <row r="35">
          <cell r="B35">
            <v>2017</v>
          </cell>
          <cell r="C35">
            <v>1</v>
          </cell>
          <cell r="D35">
            <v>1</v>
          </cell>
          <cell r="H35">
            <v>33.5</v>
          </cell>
          <cell r="Q35">
            <v>2017</v>
          </cell>
          <cell r="R35">
            <v>1</v>
          </cell>
          <cell r="S35">
            <v>1</v>
          </cell>
          <cell r="W35">
            <v>39.5</v>
          </cell>
        </row>
        <row r="36">
          <cell r="B36">
            <v>2017</v>
          </cell>
          <cell r="C36">
            <v>1</v>
          </cell>
          <cell r="D36">
            <v>2</v>
          </cell>
          <cell r="H36">
            <v>25.5</v>
          </cell>
          <cell r="Q36">
            <v>2017</v>
          </cell>
          <cell r="R36">
            <v>1</v>
          </cell>
          <cell r="S36">
            <v>2</v>
          </cell>
          <cell r="W36">
            <v>38.5</v>
          </cell>
        </row>
        <row r="37">
          <cell r="B37">
            <v>2017</v>
          </cell>
          <cell r="C37">
            <v>1</v>
          </cell>
          <cell r="D37">
            <v>3</v>
          </cell>
          <cell r="H37">
            <v>36</v>
          </cell>
          <cell r="Q37">
            <v>2017</v>
          </cell>
          <cell r="R37">
            <v>1</v>
          </cell>
          <cell r="S37">
            <v>3</v>
          </cell>
          <cell r="W37">
            <v>26.5</v>
          </cell>
        </row>
        <row r="38">
          <cell r="B38">
            <v>2017</v>
          </cell>
          <cell r="C38">
            <v>1</v>
          </cell>
          <cell r="D38">
            <v>4</v>
          </cell>
          <cell r="H38">
            <v>49.5</v>
          </cell>
          <cell r="Q38">
            <v>2017</v>
          </cell>
          <cell r="R38">
            <v>1</v>
          </cell>
          <cell r="S38">
            <v>4</v>
          </cell>
          <cell r="W38">
            <v>43.5</v>
          </cell>
        </row>
        <row r="39">
          <cell r="B39">
            <v>2017</v>
          </cell>
          <cell r="C39">
            <v>1</v>
          </cell>
          <cell r="D39">
            <v>5</v>
          </cell>
          <cell r="H39">
            <v>56.5</v>
          </cell>
          <cell r="Q39">
            <v>2017</v>
          </cell>
          <cell r="R39">
            <v>1</v>
          </cell>
          <cell r="S39">
            <v>5</v>
          </cell>
          <cell r="W39">
            <v>52</v>
          </cell>
        </row>
        <row r="40">
          <cell r="B40">
            <v>2017</v>
          </cell>
          <cell r="C40">
            <v>1</v>
          </cell>
          <cell r="D40">
            <v>6</v>
          </cell>
          <cell r="H40">
            <v>60.5</v>
          </cell>
          <cell r="Q40">
            <v>2017</v>
          </cell>
          <cell r="R40">
            <v>1</v>
          </cell>
          <cell r="S40">
            <v>6</v>
          </cell>
          <cell r="W40">
            <v>59.5</v>
          </cell>
        </row>
        <row r="41">
          <cell r="B41">
            <v>2017</v>
          </cell>
          <cell r="C41">
            <v>1</v>
          </cell>
          <cell r="D41">
            <v>7</v>
          </cell>
          <cell r="H41">
            <v>54</v>
          </cell>
          <cell r="Q41">
            <v>2017</v>
          </cell>
          <cell r="R41">
            <v>1</v>
          </cell>
          <cell r="S41">
            <v>7</v>
          </cell>
          <cell r="W41">
            <v>62.5</v>
          </cell>
        </row>
        <row r="42">
          <cell r="B42">
            <v>2017</v>
          </cell>
          <cell r="C42">
            <v>1</v>
          </cell>
          <cell r="D42">
            <v>8</v>
          </cell>
          <cell r="H42">
            <v>45.5</v>
          </cell>
          <cell r="Q42">
            <v>2017</v>
          </cell>
          <cell r="R42">
            <v>1</v>
          </cell>
          <cell r="S42">
            <v>8</v>
          </cell>
          <cell r="W42">
            <v>52</v>
          </cell>
        </row>
        <row r="43">
          <cell r="B43">
            <v>2017</v>
          </cell>
          <cell r="C43">
            <v>1</v>
          </cell>
          <cell r="D43">
            <v>9</v>
          </cell>
          <cell r="H43">
            <v>31.5</v>
          </cell>
          <cell r="Q43">
            <v>2017</v>
          </cell>
          <cell r="R43">
            <v>1</v>
          </cell>
          <cell r="S43">
            <v>9</v>
          </cell>
          <cell r="W43">
            <v>50</v>
          </cell>
        </row>
        <row r="44">
          <cell r="B44">
            <v>2017</v>
          </cell>
          <cell r="C44">
            <v>1</v>
          </cell>
          <cell r="D44">
            <v>10</v>
          </cell>
          <cell r="H44">
            <v>24.5</v>
          </cell>
          <cell r="Q44">
            <v>2017</v>
          </cell>
          <cell r="R44">
            <v>1</v>
          </cell>
          <cell r="S44">
            <v>10</v>
          </cell>
          <cell r="W44">
            <v>31.5</v>
          </cell>
        </row>
        <row r="45">
          <cell r="B45">
            <v>2017</v>
          </cell>
          <cell r="C45">
            <v>1</v>
          </cell>
          <cell r="D45">
            <v>11</v>
          </cell>
          <cell r="H45">
            <v>22.5</v>
          </cell>
          <cell r="Q45">
            <v>2017</v>
          </cell>
          <cell r="R45">
            <v>1</v>
          </cell>
          <cell r="S45">
            <v>11</v>
          </cell>
          <cell r="W45">
            <v>25.5</v>
          </cell>
        </row>
        <row r="46">
          <cell r="B46">
            <v>2017</v>
          </cell>
          <cell r="C46">
            <v>1</v>
          </cell>
          <cell r="D46">
            <v>12</v>
          </cell>
          <cell r="H46">
            <v>41.5</v>
          </cell>
          <cell r="Q46">
            <v>2017</v>
          </cell>
          <cell r="R46">
            <v>1</v>
          </cell>
          <cell r="S46">
            <v>12</v>
          </cell>
          <cell r="W46">
            <v>30.5</v>
          </cell>
        </row>
        <row r="47">
          <cell r="B47">
            <v>2017</v>
          </cell>
          <cell r="C47">
            <v>1</v>
          </cell>
          <cell r="D47">
            <v>13</v>
          </cell>
          <cell r="H47">
            <v>42</v>
          </cell>
          <cell r="Q47">
            <v>2017</v>
          </cell>
          <cell r="R47">
            <v>1</v>
          </cell>
          <cell r="S47">
            <v>13</v>
          </cell>
          <cell r="W47">
            <v>45</v>
          </cell>
        </row>
        <row r="48">
          <cell r="B48">
            <v>2017</v>
          </cell>
          <cell r="C48">
            <v>1</v>
          </cell>
          <cell r="D48">
            <v>14</v>
          </cell>
          <cell r="H48">
            <v>36</v>
          </cell>
          <cell r="Q48">
            <v>2017</v>
          </cell>
          <cell r="R48">
            <v>1</v>
          </cell>
          <cell r="S48">
            <v>14</v>
          </cell>
          <cell r="W48">
            <v>43</v>
          </cell>
        </row>
        <row r="49">
          <cell r="B49">
            <v>2017</v>
          </cell>
          <cell r="C49">
            <v>1</v>
          </cell>
          <cell r="D49">
            <v>15</v>
          </cell>
          <cell r="H49">
            <v>33.5</v>
          </cell>
          <cell r="Q49">
            <v>2017</v>
          </cell>
          <cell r="R49">
            <v>1</v>
          </cell>
          <cell r="S49">
            <v>15</v>
          </cell>
          <cell r="W49">
            <v>38.5</v>
          </cell>
        </row>
        <row r="50">
          <cell r="B50">
            <v>2017</v>
          </cell>
          <cell r="C50">
            <v>1</v>
          </cell>
          <cell r="D50">
            <v>16</v>
          </cell>
          <cell r="H50">
            <v>24</v>
          </cell>
          <cell r="Q50">
            <v>2017</v>
          </cell>
          <cell r="R50">
            <v>1</v>
          </cell>
          <cell r="S50">
            <v>16</v>
          </cell>
          <cell r="W50">
            <v>36</v>
          </cell>
        </row>
        <row r="51">
          <cell r="B51">
            <v>2017</v>
          </cell>
          <cell r="C51">
            <v>1</v>
          </cell>
          <cell r="D51">
            <v>17</v>
          </cell>
          <cell r="H51">
            <v>32.5</v>
          </cell>
          <cell r="Q51">
            <v>2017</v>
          </cell>
          <cell r="R51">
            <v>1</v>
          </cell>
          <cell r="S51">
            <v>17</v>
          </cell>
          <cell r="W51">
            <v>28.5</v>
          </cell>
        </row>
        <row r="52">
          <cell r="B52">
            <v>2017</v>
          </cell>
          <cell r="C52">
            <v>1</v>
          </cell>
          <cell r="D52">
            <v>18</v>
          </cell>
          <cell r="H52">
            <v>28.5</v>
          </cell>
          <cell r="Q52">
            <v>2017</v>
          </cell>
          <cell r="R52">
            <v>1</v>
          </cell>
          <cell r="S52">
            <v>18</v>
          </cell>
          <cell r="W52">
            <v>31.5</v>
          </cell>
        </row>
        <row r="53">
          <cell r="B53">
            <v>2017</v>
          </cell>
          <cell r="C53">
            <v>1</v>
          </cell>
          <cell r="D53">
            <v>19</v>
          </cell>
          <cell r="H53">
            <v>20</v>
          </cell>
          <cell r="Q53">
            <v>2017</v>
          </cell>
          <cell r="R53">
            <v>1</v>
          </cell>
          <cell r="S53">
            <v>19</v>
          </cell>
          <cell r="W53">
            <v>32</v>
          </cell>
        </row>
        <row r="54">
          <cell r="B54">
            <v>2017</v>
          </cell>
          <cell r="C54">
            <v>1</v>
          </cell>
          <cell r="D54">
            <v>20</v>
          </cell>
          <cell r="H54">
            <v>21</v>
          </cell>
          <cell r="Q54">
            <v>2017</v>
          </cell>
          <cell r="R54">
            <v>1</v>
          </cell>
          <cell r="S54">
            <v>20</v>
          </cell>
          <cell r="W54">
            <v>26</v>
          </cell>
        </row>
        <row r="55">
          <cell r="B55">
            <v>2017</v>
          </cell>
          <cell r="C55">
            <v>1</v>
          </cell>
          <cell r="D55">
            <v>21</v>
          </cell>
          <cell r="H55">
            <v>19.5</v>
          </cell>
          <cell r="Q55">
            <v>2017</v>
          </cell>
          <cell r="R55">
            <v>1</v>
          </cell>
          <cell r="S55">
            <v>21</v>
          </cell>
          <cell r="W55">
            <v>23.5</v>
          </cell>
        </row>
        <row r="56">
          <cell r="B56">
            <v>2017</v>
          </cell>
          <cell r="C56">
            <v>1</v>
          </cell>
          <cell r="D56">
            <v>22</v>
          </cell>
          <cell r="H56">
            <v>26</v>
          </cell>
          <cell r="Q56">
            <v>2017</v>
          </cell>
          <cell r="R56">
            <v>1</v>
          </cell>
          <cell r="S56">
            <v>22</v>
          </cell>
          <cell r="W56">
            <v>23</v>
          </cell>
        </row>
        <row r="57">
          <cell r="B57">
            <v>2017</v>
          </cell>
          <cell r="C57">
            <v>1</v>
          </cell>
          <cell r="D57">
            <v>23</v>
          </cell>
          <cell r="H57">
            <v>30.5</v>
          </cell>
          <cell r="Q57">
            <v>2017</v>
          </cell>
          <cell r="R57">
            <v>1</v>
          </cell>
          <cell r="S57">
            <v>23</v>
          </cell>
          <cell r="W57">
            <v>27</v>
          </cell>
        </row>
        <row r="58">
          <cell r="B58">
            <v>2017</v>
          </cell>
          <cell r="C58">
            <v>1</v>
          </cell>
          <cell r="D58">
            <v>24</v>
          </cell>
          <cell r="H58">
            <v>24.5</v>
          </cell>
          <cell r="Q58">
            <v>2017</v>
          </cell>
          <cell r="R58">
            <v>1</v>
          </cell>
          <cell r="S58">
            <v>24</v>
          </cell>
          <cell r="W58">
            <v>32</v>
          </cell>
        </row>
        <row r="59">
          <cell r="B59">
            <v>2017</v>
          </cell>
          <cell r="C59">
            <v>1</v>
          </cell>
          <cell r="D59">
            <v>25</v>
          </cell>
          <cell r="H59">
            <v>32</v>
          </cell>
          <cell r="Q59">
            <v>2017</v>
          </cell>
          <cell r="R59">
            <v>1</v>
          </cell>
          <cell r="S59">
            <v>25</v>
          </cell>
          <cell r="W59">
            <v>30.5</v>
          </cell>
        </row>
        <row r="60">
          <cell r="B60">
            <v>2017</v>
          </cell>
          <cell r="C60">
            <v>1</v>
          </cell>
          <cell r="D60">
            <v>26</v>
          </cell>
          <cell r="H60">
            <v>36</v>
          </cell>
          <cell r="Q60">
            <v>2017</v>
          </cell>
          <cell r="R60">
            <v>1</v>
          </cell>
          <cell r="S60">
            <v>26</v>
          </cell>
          <cell r="W60">
            <v>33</v>
          </cell>
        </row>
        <row r="61">
          <cell r="B61">
            <v>2017</v>
          </cell>
          <cell r="C61">
            <v>1</v>
          </cell>
          <cell r="D61">
            <v>27</v>
          </cell>
          <cell r="H61">
            <v>31.5</v>
          </cell>
          <cell r="Q61">
            <v>2017</v>
          </cell>
          <cell r="R61">
            <v>1</v>
          </cell>
          <cell r="S61">
            <v>27</v>
          </cell>
          <cell r="W61">
            <v>39</v>
          </cell>
        </row>
        <row r="62">
          <cell r="B62">
            <v>2017</v>
          </cell>
          <cell r="C62">
            <v>1</v>
          </cell>
          <cell r="D62">
            <v>28</v>
          </cell>
          <cell r="H62">
            <v>27.5</v>
          </cell>
          <cell r="Q62">
            <v>2017</v>
          </cell>
          <cell r="R62">
            <v>1</v>
          </cell>
          <cell r="S62">
            <v>28</v>
          </cell>
          <cell r="W62">
            <v>36.5</v>
          </cell>
        </row>
        <row r="63">
          <cell r="B63">
            <v>2017</v>
          </cell>
          <cell r="C63">
            <v>1</v>
          </cell>
          <cell r="D63">
            <v>29</v>
          </cell>
          <cell r="H63">
            <v>23</v>
          </cell>
          <cell r="Q63">
            <v>2017</v>
          </cell>
          <cell r="R63">
            <v>1</v>
          </cell>
          <cell r="S63">
            <v>29</v>
          </cell>
          <cell r="W63">
            <v>31.5</v>
          </cell>
        </row>
        <row r="64">
          <cell r="B64">
            <v>2017</v>
          </cell>
          <cell r="C64">
            <v>1</v>
          </cell>
          <cell r="D64">
            <v>30</v>
          </cell>
          <cell r="H64">
            <v>21</v>
          </cell>
          <cell r="Q64">
            <v>2017</v>
          </cell>
          <cell r="R64">
            <v>1</v>
          </cell>
          <cell r="S64">
            <v>30</v>
          </cell>
          <cell r="W64">
            <v>33.5</v>
          </cell>
        </row>
        <row r="65">
          <cell r="B65">
            <v>2017</v>
          </cell>
          <cell r="C65">
            <v>1</v>
          </cell>
          <cell r="D65">
            <v>31</v>
          </cell>
          <cell r="H65">
            <v>24</v>
          </cell>
          <cell r="Q65">
            <v>2017</v>
          </cell>
          <cell r="R65">
            <v>1</v>
          </cell>
          <cell r="S65">
            <v>31</v>
          </cell>
          <cell r="W65">
            <v>26</v>
          </cell>
        </row>
        <row r="66">
          <cell r="B66">
            <v>2017</v>
          </cell>
          <cell r="C66">
            <v>2</v>
          </cell>
          <cell r="D66">
            <v>1</v>
          </cell>
          <cell r="H66">
            <v>32</v>
          </cell>
          <cell r="Q66">
            <v>2017</v>
          </cell>
          <cell r="R66">
            <v>2</v>
          </cell>
          <cell r="S66">
            <v>1</v>
          </cell>
          <cell r="W66">
            <v>25.5</v>
          </cell>
        </row>
        <row r="67">
          <cell r="B67">
            <v>2017</v>
          </cell>
          <cell r="C67">
            <v>2</v>
          </cell>
          <cell r="D67">
            <v>2</v>
          </cell>
          <cell r="H67">
            <v>40.5</v>
          </cell>
          <cell r="Q67">
            <v>2017</v>
          </cell>
          <cell r="R67">
            <v>2</v>
          </cell>
          <cell r="S67">
            <v>2</v>
          </cell>
          <cell r="W67">
            <v>36.5</v>
          </cell>
        </row>
        <row r="68">
          <cell r="B68">
            <v>2017</v>
          </cell>
          <cell r="C68">
            <v>2</v>
          </cell>
          <cell r="D68">
            <v>3</v>
          </cell>
          <cell r="H68">
            <v>38</v>
          </cell>
          <cell r="Q68">
            <v>2017</v>
          </cell>
          <cell r="R68">
            <v>2</v>
          </cell>
          <cell r="S68">
            <v>3</v>
          </cell>
          <cell r="W68">
            <v>43</v>
          </cell>
        </row>
        <row r="69">
          <cell r="B69">
            <v>2017</v>
          </cell>
          <cell r="C69">
            <v>2</v>
          </cell>
          <cell r="D69">
            <v>4</v>
          </cell>
          <cell r="H69">
            <v>31</v>
          </cell>
          <cell r="Q69">
            <v>2017</v>
          </cell>
          <cell r="R69">
            <v>2</v>
          </cell>
          <cell r="S69">
            <v>4</v>
          </cell>
          <cell r="W69">
            <v>40.5</v>
          </cell>
        </row>
        <row r="70">
          <cell r="B70">
            <v>2017</v>
          </cell>
          <cell r="C70">
            <v>2</v>
          </cell>
          <cell r="D70">
            <v>5</v>
          </cell>
          <cell r="H70">
            <v>27.5</v>
          </cell>
          <cell r="Q70">
            <v>2017</v>
          </cell>
          <cell r="R70">
            <v>2</v>
          </cell>
          <cell r="S70">
            <v>5</v>
          </cell>
          <cell r="W70">
            <v>34.75</v>
          </cell>
        </row>
        <row r="71">
          <cell r="B71">
            <v>2017</v>
          </cell>
          <cell r="C71">
            <v>2</v>
          </cell>
          <cell r="D71">
            <v>6</v>
          </cell>
          <cell r="H71">
            <v>21.5</v>
          </cell>
          <cell r="Q71">
            <v>2017</v>
          </cell>
          <cell r="R71">
            <v>2</v>
          </cell>
          <cell r="S71">
            <v>6</v>
          </cell>
          <cell r="W71">
            <v>34.5</v>
          </cell>
        </row>
        <row r="72">
          <cell r="B72">
            <v>2017</v>
          </cell>
          <cell r="C72">
            <v>2</v>
          </cell>
          <cell r="D72">
            <v>7</v>
          </cell>
          <cell r="H72">
            <v>26</v>
          </cell>
          <cell r="Q72">
            <v>2017</v>
          </cell>
          <cell r="R72">
            <v>2</v>
          </cell>
          <cell r="S72">
            <v>7</v>
          </cell>
          <cell r="W72">
            <v>23</v>
          </cell>
        </row>
        <row r="73">
          <cell r="B73">
            <v>2017</v>
          </cell>
          <cell r="C73">
            <v>2</v>
          </cell>
          <cell r="D73">
            <v>8</v>
          </cell>
          <cell r="H73">
            <v>44</v>
          </cell>
          <cell r="Q73">
            <v>2017</v>
          </cell>
          <cell r="R73">
            <v>2</v>
          </cell>
          <cell r="S73">
            <v>8</v>
          </cell>
          <cell r="W73">
            <v>29.5</v>
          </cell>
        </row>
        <row r="74">
          <cell r="B74">
            <v>2017</v>
          </cell>
          <cell r="C74">
            <v>2</v>
          </cell>
          <cell r="D74">
            <v>9</v>
          </cell>
          <cell r="H74">
            <v>41</v>
          </cell>
          <cell r="Q74">
            <v>2017</v>
          </cell>
          <cell r="R74">
            <v>2</v>
          </cell>
          <cell r="S74">
            <v>9</v>
          </cell>
          <cell r="W74">
            <v>48.5</v>
          </cell>
        </row>
        <row r="75">
          <cell r="B75">
            <v>2017</v>
          </cell>
          <cell r="C75">
            <v>2</v>
          </cell>
          <cell r="D75">
            <v>10</v>
          </cell>
          <cell r="H75">
            <v>14.5</v>
          </cell>
          <cell r="Q75">
            <v>2017</v>
          </cell>
          <cell r="R75">
            <v>2</v>
          </cell>
          <cell r="S75">
            <v>10</v>
          </cell>
          <cell r="W75">
            <v>42.5</v>
          </cell>
        </row>
        <row r="76">
          <cell r="B76">
            <v>2017</v>
          </cell>
          <cell r="C76">
            <v>2</v>
          </cell>
          <cell r="D76">
            <v>11</v>
          </cell>
          <cell r="H76">
            <v>8</v>
          </cell>
          <cell r="Q76">
            <v>2017</v>
          </cell>
          <cell r="R76">
            <v>2</v>
          </cell>
          <cell r="S76">
            <v>11</v>
          </cell>
          <cell r="W76">
            <v>21.5</v>
          </cell>
        </row>
        <row r="77">
          <cell r="B77">
            <v>2017</v>
          </cell>
          <cell r="C77">
            <v>2</v>
          </cell>
          <cell r="D77">
            <v>12</v>
          </cell>
          <cell r="H77">
            <v>22.5</v>
          </cell>
          <cell r="Q77">
            <v>2017</v>
          </cell>
          <cell r="R77">
            <v>2</v>
          </cell>
          <cell r="S77">
            <v>12</v>
          </cell>
          <cell r="W77">
            <v>11.5</v>
          </cell>
        </row>
        <row r="78">
          <cell r="B78">
            <v>2017</v>
          </cell>
          <cell r="C78">
            <v>2</v>
          </cell>
          <cell r="D78">
            <v>13</v>
          </cell>
          <cell r="H78">
            <v>26</v>
          </cell>
          <cell r="Q78">
            <v>2017</v>
          </cell>
          <cell r="R78">
            <v>2</v>
          </cell>
          <cell r="S78">
            <v>13</v>
          </cell>
          <cell r="W78">
            <v>29</v>
          </cell>
        </row>
        <row r="79">
          <cell r="B79">
            <v>2017</v>
          </cell>
          <cell r="C79">
            <v>2</v>
          </cell>
          <cell r="D79">
            <v>14</v>
          </cell>
          <cell r="H79">
            <v>21</v>
          </cell>
          <cell r="Q79">
            <v>2017</v>
          </cell>
          <cell r="R79">
            <v>2</v>
          </cell>
          <cell r="S79">
            <v>14</v>
          </cell>
          <cell r="W79">
            <v>30.5</v>
          </cell>
        </row>
        <row r="80">
          <cell r="B80">
            <v>2017</v>
          </cell>
          <cell r="C80">
            <v>2</v>
          </cell>
          <cell r="D80">
            <v>15</v>
          </cell>
          <cell r="H80">
            <v>25.5</v>
          </cell>
          <cell r="Q80">
            <v>2017</v>
          </cell>
          <cell r="R80">
            <v>2</v>
          </cell>
          <cell r="S80">
            <v>15</v>
          </cell>
          <cell r="W80">
            <v>25</v>
          </cell>
        </row>
        <row r="81">
          <cell r="B81">
            <v>2017</v>
          </cell>
          <cell r="C81">
            <v>2</v>
          </cell>
          <cell r="D81">
            <v>16</v>
          </cell>
          <cell r="H81">
            <v>12</v>
          </cell>
          <cell r="Q81">
            <v>2017</v>
          </cell>
          <cell r="R81">
            <v>2</v>
          </cell>
          <cell r="S81">
            <v>16</v>
          </cell>
          <cell r="W81">
            <v>28</v>
          </cell>
        </row>
        <row r="82">
          <cell r="B82">
            <v>2017</v>
          </cell>
          <cell r="C82">
            <v>2</v>
          </cell>
          <cell r="D82">
            <v>17</v>
          </cell>
          <cell r="H82">
            <v>6</v>
          </cell>
          <cell r="Q82">
            <v>2017</v>
          </cell>
          <cell r="R82">
            <v>2</v>
          </cell>
          <cell r="S82">
            <v>17</v>
          </cell>
          <cell r="W82">
            <v>11.5</v>
          </cell>
        </row>
        <row r="83">
          <cell r="B83">
            <v>2017</v>
          </cell>
          <cell r="C83">
            <v>2</v>
          </cell>
          <cell r="D83">
            <v>18</v>
          </cell>
          <cell r="H83">
            <v>10</v>
          </cell>
          <cell r="Q83">
            <v>2017</v>
          </cell>
          <cell r="R83">
            <v>2</v>
          </cell>
          <cell r="S83">
            <v>18</v>
          </cell>
          <cell r="W83">
            <v>7</v>
          </cell>
        </row>
        <row r="84">
          <cell r="B84">
            <v>2017</v>
          </cell>
          <cell r="C84">
            <v>2</v>
          </cell>
          <cell r="D84">
            <v>19</v>
          </cell>
          <cell r="H84">
            <v>6</v>
          </cell>
          <cell r="Q84">
            <v>2017</v>
          </cell>
          <cell r="R84">
            <v>2</v>
          </cell>
          <cell r="S84">
            <v>19</v>
          </cell>
          <cell r="W84">
            <v>8</v>
          </cell>
        </row>
        <row r="85">
          <cell r="B85">
            <v>2017</v>
          </cell>
          <cell r="C85">
            <v>2</v>
          </cell>
          <cell r="D85">
            <v>20</v>
          </cell>
          <cell r="H85">
            <v>2.5</v>
          </cell>
          <cell r="Q85">
            <v>2017</v>
          </cell>
          <cell r="R85">
            <v>2</v>
          </cell>
          <cell r="S85">
            <v>20</v>
          </cell>
          <cell r="W85">
            <v>9</v>
          </cell>
        </row>
        <row r="86">
          <cell r="B86">
            <v>2017</v>
          </cell>
          <cell r="C86">
            <v>2</v>
          </cell>
          <cell r="D86">
            <v>21</v>
          </cell>
          <cell r="H86">
            <v>7.5</v>
          </cell>
          <cell r="Q86">
            <v>2017</v>
          </cell>
          <cell r="R86">
            <v>2</v>
          </cell>
          <cell r="S86">
            <v>21</v>
          </cell>
          <cell r="W86">
            <v>8</v>
          </cell>
        </row>
        <row r="87">
          <cell r="B87">
            <v>2017</v>
          </cell>
          <cell r="C87">
            <v>2</v>
          </cell>
          <cell r="D87">
            <v>22</v>
          </cell>
          <cell r="H87">
            <v>4.5</v>
          </cell>
          <cell r="Q87">
            <v>2017</v>
          </cell>
          <cell r="R87">
            <v>2</v>
          </cell>
          <cell r="S87">
            <v>22</v>
          </cell>
          <cell r="W87">
            <v>6.5</v>
          </cell>
        </row>
        <row r="88">
          <cell r="B88">
            <v>2017</v>
          </cell>
          <cell r="C88">
            <v>2</v>
          </cell>
          <cell r="D88">
            <v>23</v>
          </cell>
          <cell r="H88">
            <v>13.5</v>
          </cell>
          <cell r="Q88">
            <v>2017</v>
          </cell>
          <cell r="R88">
            <v>2</v>
          </cell>
          <cell r="S88">
            <v>23</v>
          </cell>
          <cell r="W88">
            <v>8</v>
          </cell>
        </row>
        <row r="89">
          <cell r="B89">
            <v>2017</v>
          </cell>
          <cell r="C89">
            <v>2</v>
          </cell>
          <cell r="D89">
            <v>24</v>
          </cell>
          <cell r="H89">
            <v>29.5</v>
          </cell>
          <cell r="Q89">
            <v>2017</v>
          </cell>
          <cell r="R89">
            <v>2</v>
          </cell>
          <cell r="S89">
            <v>24</v>
          </cell>
          <cell r="W89">
            <v>20.5</v>
          </cell>
        </row>
        <row r="90">
          <cell r="B90">
            <v>2017</v>
          </cell>
          <cell r="C90">
            <v>2</v>
          </cell>
          <cell r="D90">
            <v>25</v>
          </cell>
          <cell r="H90">
            <v>35</v>
          </cell>
          <cell r="Q90">
            <v>2017</v>
          </cell>
          <cell r="R90">
            <v>2</v>
          </cell>
          <cell r="S90">
            <v>25</v>
          </cell>
          <cell r="W90">
            <v>36</v>
          </cell>
        </row>
        <row r="91">
          <cell r="B91">
            <v>2017</v>
          </cell>
          <cell r="C91">
            <v>2</v>
          </cell>
          <cell r="D91">
            <v>26</v>
          </cell>
          <cell r="H91">
            <v>24.5</v>
          </cell>
          <cell r="Q91">
            <v>2017</v>
          </cell>
          <cell r="R91">
            <v>2</v>
          </cell>
          <cell r="S91">
            <v>26</v>
          </cell>
          <cell r="W91">
            <v>38</v>
          </cell>
        </row>
        <row r="92">
          <cell r="B92">
            <v>2017</v>
          </cell>
          <cell r="C92">
            <v>2</v>
          </cell>
          <cell r="D92">
            <v>27</v>
          </cell>
          <cell r="H92">
            <v>21</v>
          </cell>
          <cell r="Q92">
            <v>2017</v>
          </cell>
          <cell r="R92">
            <v>2</v>
          </cell>
          <cell r="S92">
            <v>27</v>
          </cell>
          <cell r="W92">
            <v>28</v>
          </cell>
        </row>
        <row r="93">
          <cell r="B93">
            <v>2017</v>
          </cell>
          <cell r="C93">
            <v>2</v>
          </cell>
          <cell r="D93">
            <v>28</v>
          </cell>
          <cell r="H93">
            <v>7.5</v>
          </cell>
          <cell r="Q93">
            <v>2017</v>
          </cell>
          <cell r="R93">
            <v>2</v>
          </cell>
          <cell r="S93">
            <v>28</v>
          </cell>
          <cell r="W93">
            <v>23.5</v>
          </cell>
        </row>
        <row r="94">
          <cell r="B94">
            <v>2017</v>
          </cell>
          <cell r="C94">
            <v>3</v>
          </cell>
          <cell r="D94">
            <v>1</v>
          </cell>
          <cell r="H94">
            <v>22.5</v>
          </cell>
          <cell r="Q94">
            <v>2017</v>
          </cell>
          <cell r="R94">
            <v>3</v>
          </cell>
          <cell r="S94">
            <v>1</v>
          </cell>
          <cell r="W94">
            <v>10</v>
          </cell>
        </row>
        <row r="95">
          <cell r="B95">
            <v>2017</v>
          </cell>
          <cell r="C95">
            <v>3</v>
          </cell>
          <cell r="D95">
            <v>2</v>
          </cell>
          <cell r="H95">
            <v>26</v>
          </cell>
          <cell r="Q95">
            <v>2017</v>
          </cell>
          <cell r="R95">
            <v>3</v>
          </cell>
          <cell r="S95">
            <v>2</v>
          </cell>
          <cell r="W95">
            <v>33</v>
          </cell>
        </row>
        <row r="96">
          <cell r="B96">
            <v>2017</v>
          </cell>
          <cell r="C96">
            <v>3</v>
          </cell>
          <cell r="D96">
            <v>3</v>
          </cell>
          <cell r="H96">
            <v>26.5</v>
          </cell>
          <cell r="Q96">
            <v>2017</v>
          </cell>
          <cell r="R96">
            <v>3</v>
          </cell>
          <cell r="S96">
            <v>3</v>
          </cell>
          <cell r="W96">
            <v>36.5</v>
          </cell>
        </row>
        <row r="97">
          <cell r="B97">
            <v>2017</v>
          </cell>
          <cell r="C97">
            <v>3</v>
          </cell>
          <cell r="D97">
            <v>4</v>
          </cell>
          <cell r="H97">
            <v>5</v>
          </cell>
          <cell r="Q97">
            <v>2017</v>
          </cell>
          <cell r="R97">
            <v>3</v>
          </cell>
          <cell r="S97">
            <v>4</v>
          </cell>
          <cell r="W97">
            <v>36</v>
          </cell>
        </row>
        <row r="98">
          <cell r="B98">
            <v>2017</v>
          </cell>
          <cell r="C98">
            <v>3</v>
          </cell>
          <cell r="D98">
            <v>5</v>
          </cell>
          <cell r="H98">
            <v>8</v>
          </cell>
          <cell r="Q98">
            <v>2017</v>
          </cell>
          <cell r="R98">
            <v>3</v>
          </cell>
          <cell r="S98">
            <v>5</v>
          </cell>
          <cell r="W98">
            <v>14</v>
          </cell>
        </row>
        <row r="99">
          <cell r="B99">
            <v>2017</v>
          </cell>
          <cell r="C99">
            <v>3</v>
          </cell>
          <cell r="D99">
            <v>6</v>
          </cell>
          <cell r="H99">
            <v>4</v>
          </cell>
          <cell r="Q99">
            <v>2017</v>
          </cell>
          <cell r="R99">
            <v>3</v>
          </cell>
          <cell r="S99">
            <v>6</v>
          </cell>
          <cell r="W99">
            <v>7.5</v>
          </cell>
        </row>
        <row r="100">
          <cell r="B100">
            <v>2017</v>
          </cell>
          <cell r="C100">
            <v>3</v>
          </cell>
          <cell r="D100">
            <v>7</v>
          </cell>
          <cell r="H100">
            <v>19.5</v>
          </cell>
          <cell r="Q100">
            <v>2017</v>
          </cell>
          <cell r="R100">
            <v>3</v>
          </cell>
          <cell r="S100">
            <v>7</v>
          </cell>
          <cell r="W100">
            <v>11</v>
          </cell>
        </row>
        <row r="101">
          <cell r="B101">
            <v>2017</v>
          </cell>
          <cell r="C101">
            <v>3</v>
          </cell>
          <cell r="D101">
            <v>8</v>
          </cell>
          <cell r="H101">
            <v>15</v>
          </cell>
          <cell r="Q101">
            <v>2017</v>
          </cell>
          <cell r="R101">
            <v>3</v>
          </cell>
          <cell r="S101">
            <v>8</v>
          </cell>
          <cell r="W101">
            <v>19.5</v>
          </cell>
        </row>
        <row r="102">
          <cell r="B102">
            <v>2017</v>
          </cell>
          <cell r="C102">
            <v>3</v>
          </cell>
          <cell r="D102">
            <v>9</v>
          </cell>
          <cell r="H102">
            <v>17.5</v>
          </cell>
          <cell r="Q102">
            <v>2017</v>
          </cell>
          <cell r="R102">
            <v>3</v>
          </cell>
          <cell r="S102">
            <v>9</v>
          </cell>
          <cell r="W102">
            <v>19</v>
          </cell>
        </row>
        <row r="103">
          <cell r="B103">
            <v>2017</v>
          </cell>
          <cell r="C103">
            <v>3</v>
          </cell>
          <cell r="D103">
            <v>10</v>
          </cell>
          <cell r="H103">
            <v>31.5</v>
          </cell>
          <cell r="Q103">
            <v>2017</v>
          </cell>
          <cell r="R103">
            <v>3</v>
          </cell>
          <cell r="S103">
            <v>10</v>
          </cell>
          <cell r="W103">
            <v>28</v>
          </cell>
        </row>
        <row r="104">
          <cell r="B104">
            <v>2017</v>
          </cell>
          <cell r="C104">
            <v>3</v>
          </cell>
          <cell r="D104">
            <v>11</v>
          </cell>
          <cell r="H104">
            <v>35.5</v>
          </cell>
          <cell r="Q104">
            <v>2017</v>
          </cell>
          <cell r="R104">
            <v>3</v>
          </cell>
          <cell r="S104">
            <v>11</v>
          </cell>
          <cell r="W104">
            <v>36.5</v>
          </cell>
        </row>
        <row r="105">
          <cell r="B105">
            <v>2017</v>
          </cell>
          <cell r="C105">
            <v>3</v>
          </cell>
          <cell r="D105">
            <v>12</v>
          </cell>
          <cell r="H105">
            <v>32.5</v>
          </cell>
          <cell r="Q105">
            <v>2017</v>
          </cell>
          <cell r="R105">
            <v>3</v>
          </cell>
          <cell r="S105">
            <v>12</v>
          </cell>
          <cell r="W105">
            <v>39.5</v>
          </cell>
        </row>
        <row r="106">
          <cell r="B106">
            <v>2017</v>
          </cell>
          <cell r="C106">
            <v>3</v>
          </cell>
          <cell r="D106">
            <v>13</v>
          </cell>
          <cell r="H106">
            <v>32</v>
          </cell>
          <cell r="Q106">
            <v>2017</v>
          </cell>
          <cell r="R106">
            <v>3</v>
          </cell>
          <cell r="S106">
            <v>13</v>
          </cell>
          <cell r="W106">
            <v>32.5</v>
          </cell>
        </row>
        <row r="107">
          <cell r="B107">
            <v>2017</v>
          </cell>
          <cell r="C107">
            <v>3</v>
          </cell>
          <cell r="D107">
            <v>14</v>
          </cell>
          <cell r="H107">
            <v>36.5</v>
          </cell>
          <cell r="Q107">
            <v>2017</v>
          </cell>
          <cell r="R107">
            <v>3</v>
          </cell>
          <cell r="S107">
            <v>14</v>
          </cell>
          <cell r="W107">
            <v>38.5</v>
          </cell>
        </row>
        <row r="108">
          <cell r="B108">
            <v>2017</v>
          </cell>
          <cell r="C108">
            <v>3</v>
          </cell>
          <cell r="D108">
            <v>15</v>
          </cell>
          <cell r="H108">
            <v>38</v>
          </cell>
          <cell r="Q108">
            <v>2017</v>
          </cell>
          <cell r="R108">
            <v>3</v>
          </cell>
          <cell r="S108">
            <v>15</v>
          </cell>
          <cell r="W108">
            <v>44</v>
          </cell>
        </row>
        <row r="109">
          <cell r="B109">
            <v>2017</v>
          </cell>
          <cell r="C109">
            <v>3</v>
          </cell>
          <cell r="D109">
            <v>16</v>
          </cell>
          <cell r="H109">
            <v>15</v>
          </cell>
          <cell r="Q109">
            <v>2017</v>
          </cell>
          <cell r="R109">
            <v>3</v>
          </cell>
          <cell r="S109">
            <v>16</v>
          </cell>
          <cell r="W109">
            <v>41</v>
          </cell>
        </row>
        <row r="110">
          <cell r="B110">
            <v>2017</v>
          </cell>
          <cell r="C110">
            <v>3</v>
          </cell>
          <cell r="D110">
            <v>17</v>
          </cell>
          <cell r="H110">
            <v>5</v>
          </cell>
          <cell r="Q110">
            <v>2017</v>
          </cell>
          <cell r="R110">
            <v>3</v>
          </cell>
          <cell r="S110">
            <v>17</v>
          </cell>
          <cell r="W110">
            <v>22.5</v>
          </cell>
        </row>
        <row r="111">
          <cell r="B111">
            <v>2017</v>
          </cell>
          <cell r="C111">
            <v>3</v>
          </cell>
          <cell r="D111">
            <v>18</v>
          </cell>
          <cell r="H111">
            <v>14.5</v>
          </cell>
          <cell r="Q111">
            <v>2017</v>
          </cell>
          <cell r="R111">
            <v>3</v>
          </cell>
          <cell r="S111">
            <v>18</v>
          </cell>
          <cell r="W111">
            <v>14.5</v>
          </cell>
        </row>
        <row r="112">
          <cell r="B112">
            <v>2017</v>
          </cell>
          <cell r="C112">
            <v>3</v>
          </cell>
          <cell r="D112">
            <v>19</v>
          </cell>
          <cell r="H112">
            <v>0</v>
          </cell>
          <cell r="Q112">
            <v>2017</v>
          </cell>
          <cell r="R112">
            <v>3</v>
          </cell>
          <cell r="S112">
            <v>19</v>
          </cell>
          <cell r="W112">
            <v>23</v>
          </cell>
        </row>
        <row r="113">
          <cell r="B113">
            <v>2017</v>
          </cell>
          <cell r="C113">
            <v>3</v>
          </cell>
          <cell r="D113">
            <v>20</v>
          </cell>
          <cell r="H113">
            <v>0</v>
          </cell>
          <cell r="Q113">
            <v>2017</v>
          </cell>
          <cell r="R113">
            <v>3</v>
          </cell>
          <cell r="S113">
            <v>20</v>
          </cell>
          <cell r="W113">
            <v>14.5</v>
          </cell>
        </row>
        <row r="114">
          <cell r="B114">
            <v>2017</v>
          </cell>
          <cell r="C114">
            <v>3</v>
          </cell>
          <cell r="D114">
            <v>21</v>
          </cell>
          <cell r="H114">
            <v>13</v>
          </cell>
          <cell r="Q114">
            <v>2017</v>
          </cell>
          <cell r="R114">
            <v>3</v>
          </cell>
          <cell r="S114">
            <v>21</v>
          </cell>
          <cell r="W114">
            <v>9.5</v>
          </cell>
        </row>
        <row r="115">
          <cell r="B115">
            <v>2017</v>
          </cell>
          <cell r="C115">
            <v>3</v>
          </cell>
          <cell r="D115">
            <v>22</v>
          </cell>
          <cell r="H115">
            <v>19</v>
          </cell>
          <cell r="Q115">
            <v>2017</v>
          </cell>
          <cell r="R115">
            <v>3</v>
          </cell>
          <cell r="S115">
            <v>22</v>
          </cell>
          <cell r="W115">
            <v>22.5</v>
          </cell>
        </row>
        <row r="116">
          <cell r="B116">
            <v>2017</v>
          </cell>
          <cell r="C116">
            <v>3</v>
          </cell>
          <cell r="D116">
            <v>23</v>
          </cell>
          <cell r="H116">
            <v>0</v>
          </cell>
          <cell r="Q116">
            <v>2017</v>
          </cell>
          <cell r="R116">
            <v>3</v>
          </cell>
          <cell r="S116">
            <v>23</v>
          </cell>
          <cell r="W116">
            <v>27.5</v>
          </cell>
        </row>
        <row r="117">
          <cell r="B117">
            <v>2017</v>
          </cell>
          <cell r="C117">
            <v>3</v>
          </cell>
          <cell r="D117">
            <v>24</v>
          </cell>
          <cell r="H117">
            <v>3</v>
          </cell>
          <cell r="Q117">
            <v>2017</v>
          </cell>
          <cell r="R117">
            <v>3</v>
          </cell>
          <cell r="S117">
            <v>24</v>
          </cell>
          <cell r="W117">
            <v>14.5</v>
          </cell>
        </row>
        <row r="118">
          <cell r="B118">
            <v>2017</v>
          </cell>
          <cell r="C118">
            <v>3</v>
          </cell>
          <cell r="D118">
            <v>25</v>
          </cell>
          <cell r="H118">
            <v>14.5</v>
          </cell>
          <cell r="Q118">
            <v>2017</v>
          </cell>
          <cell r="R118">
            <v>3</v>
          </cell>
          <cell r="S118">
            <v>25</v>
          </cell>
          <cell r="W118">
            <v>3</v>
          </cell>
        </row>
        <row r="119">
          <cell r="B119">
            <v>2017</v>
          </cell>
          <cell r="C119">
            <v>3</v>
          </cell>
          <cell r="D119">
            <v>26</v>
          </cell>
          <cell r="H119">
            <v>18</v>
          </cell>
          <cell r="Q119">
            <v>2017</v>
          </cell>
          <cell r="R119">
            <v>3</v>
          </cell>
          <cell r="S119">
            <v>26</v>
          </cell>
          <cell r="W119">
            <v>14.5</v>
          </cell>
        </row>
        <row r="120">
          <cell r="B120">
            <v>2017</v>
          </cell>
          <cell r="C120">
            <v>3</v>
          </cell>
          <cell r="D120">
            <v>27</v>
          </cell>
          <cell r="H120">
            <v>16</v>
          </cell>
          <cell r="Q120">
            <v>2017</v>
          </cell>
          <cell r="R120">
            <v>3</v>
          </cell>
          <cell r="S120">
            <v>27</v>
          </cell>
          <cell r="W120">
            <v>18</v>
          </cell>
        </row>
        <row r="121">
          <cell r="B121">
            <v>2017</v>
          </cell>
          <cell r="C121">
            <v>3</v>
          </cell>
          <cell r="D121">
            <v>28</v>
          </cell>
          <cell r="H121">
            <v>14</v>
          </cell>
          <cell r="Q121">
            <v>2017</v>
          </cell>
          <cell r="R121">
            <v>3</v>
          </cell>
          <cell r="S121">
            <v>28</v>
          </cell>
          <cell r="W121">
            <v>17.5</v>
          </cell>
        </row>
        <row r="122">
          <cell r="B122">
            <v>2017</v>
          </cell>
          <cell r="C122">
            <v>3</v>
          </cell>
          <cell r="D122">
            <v>29</v>
          </cell>
          <cell r="H122">
            <v>13</v>
          </cell>
          <cell r="Q122">
            <v>2017</v>
          </cell>
          <cell r="R122">
            <v>3</v>
          </cell>
          <cell r="S122">
            <v>29</v>
          </cell>
          <cell r="W122">
            <v>15</v>
          </cell>
        </row>
        <row r="123">
          <cell r="B123">
            <v>2017</v>
          </cell>
          <cell r="C123">
            <v>3</v>
          </cell>
          <cell r="D123">
            <v>30</v>
          </cell>
          <cell r="H123">
            <v>16.5</v>
          </cell>
          <cell r="Q123">
            <v>2017</v>
          </cell>
          <cell r="R123">
            <v>3</v>
          </cell>
          <cell r="S123">
            <v>30</v>
          </cell>
          <cell r="W123">
            <v>19.5</v>
          </cell>
        </row>
        <row r="124">
          <cell r="B124">
            <v>2017</v>
          </cell>
          <cell r="C124">
            <v>3</v>
          </cell>
          <cell r="D124">
            <v>31</v>
          </cell>
          <cell r="H124">
            <v>19</v>
          </cell>
          <cell r="Q124">
            <v>2017</v>
          </cell>
          <cell r="R124">
            <v>3</v>
          </cell>
          <cell r="S124">
            <v>31</v>
          </cell>
          <cell r="W124">
            <v>21.5</v>
          </cell>
        </row>
        <row r="125">
          <cell r="B125">
            <v>2017</v>
          </cell>
          <cell r="C125">
            <v>4</v>
          </cell>
          <cell r="D125">
            <v>1</v>
          </cell>
          <cell r="H125">
            <v>19</v>
          </cell>
          <cell r="Q125">
            <v>2017</v>
          </cell>
          <cell r="R125">
            <v>4</v>
          </cell>
          <cell r="S125">
            <v>1</v>
          </cell>
          <cell r="W125">
            <v>24.5</v>
          </cell>
        </row>
        <row r="126">
          <cell r="B126">
            <v>2017</v>
          </cell>
          <cell r="C126">
            <v>4</v>
          </cell>
          <cell r="D126">
            <v>2</v>
          </cell>
          <cell r="H126">
            <v>8.5</v>
          </cell>
          <cell r="Q126">
            <v>2017</v>
          </cell>
          <cell r="R126">
            <v>4</v>
          </cell>
          <cell r="S126">
            <v>2</v>
          </cell>
          <cell r="W126">
            <v>20.5</v>
          </cell>
        </row>
        <row r="127">
          <cell r="B127">
            <v>2017</v>
          </cell>
          <cell r="C127">
            <v>4</v>
          </cell>
          <cell r="D127">
            <v>3</v>
          </cell>
          <cell r="H127">
            <v>9.5</v>
          </cell>
          <cell r="Q127">
            <v>2017</v>
          </cell>
          <cell r="R127">
            <v>4</v>
          </cell>
          <cell r="S127">
            <v>3</v>
          </cell>
          <cell r="W127">
            <v>12</v>
          </cell>
        </row>
        <row r="128">
          <cell r="B128">
            <v>2017</v>
          </cell>
          <cell r="C128">
            <v>4</v>
          </cell>
          <cell r="D128">
            <v>4</v>
          </cell>
          <cell r="H128">
            <v>15.5</v>
          </cell>
          <cell r="Q128">
            <v>2017</v>
          </cell>
          <cell r="R128">
            <v>4</v>
          </cell>
          <cell r="S128">
            <v>4</v>
          </cell>
          <cell r="W128">
            <v>12.5</v>
          </cell>
        </row>
        <row r="129">
          <cell r="B129">
            <v>2017</v>
          </cell>
          <cell r="C129">
            <v>4</v>
          </cell>
          <cell r="D129">
            <v>5</v>
          </cell>
          <cell r="H129">
            <v>18</v>
          </cell>
          <cell r="Q129">
            <v>2017</v>
          </cell>
          <cell r="R129">
            <v>4</v>
          </cell>
          <cell r="S129">
            <v>5</v>
          </cell>
          <cell r="W129">
            <v>16</v>
          </cell>
        </row>
        <row r="130">
          <cell r="B130">
            <v>2017</v>
          </cell>
          <cell r="C130">
            <v>4</v>
          </cell>
          <cell r="D130">
            <v>6</v>
          </cell>
          <cell r="H130">
            <v>15.5</v>
          </cell>
          <cell r="Q130">
            <v>2017</v>
          </cell>
          <cell r="R130">
            <v>4</v>
          </cell>
          <cell r="S130">
            <v>6</v>
          </cell>
          <cell r="W130">
            <v>23.5</v>
          </cell>
        </row>
        <row r="131">
          <cell r="B131">
            <v>2017</v>
          </cell>
          <cell r="C131">
            <v>4</v>
          </cell>
          <cell r="D131">
            <v>7</v>
          </cell>
          <cell r="H131">
            <v>15</v>
          </cell>
          <cell r="Q131">
            <v>2017</v>
          </cell>
          <cell r="R131">
            <v>4</v>
          </cell>
          <cell r="S131">
            <v>7</v>
          </cell>
          <cell r="W131">
            <v>21</v>
          </cell>
        </row>
        <row r="132">
          <cell r="B132">
            <v>2017</v>
          </cell>
          <cell r="C132">
            <v>4</v>
          </cell>
          <cell r="D132">
            <v>8</v>
          </cell>
          <cell r="H132">
            <v>0</v>
          </cell>
          <cell r="Q132">
            <v>2017</v>
          </cell>
          <cell r="R132">
            <v>4</v>
          </cell>
          <cell r="S132">
            <v>8</v>
          </cell>
          <cell r="W132">
            <v>19</v>
          </cell>
        </row>
        <row r="133">
          <cell r="B133">
            <v>2017</v>
          </cell>
          <cell r="C133">
            <v>4</v>
          </cell>
          <cell r="D133">
            <v>9</v>
          </cell>
          <cell r="H133">
            <v>0</v>
          </cell>
          <cell r="Q133">
            <v>2017</v>
          </cell>
          <cell r="R133">
            <v>4</v>
          </cell>
          <cell r="S133">
            <v>9</v>
          </cell>
          <cell r="W133">
            <v>5</v>
          </cell>
        </row>
        <row r="134">
          <cell r="B134">
            <v>2017</v>
          </cell>
          <cell r="C134">
            <v>4</v>
          </cell>
          <cell r="D134">
            <v>10</v>
          </cell>
          <cell r="H134">
            <v>9</v>
          </cell>
          <cell r="Q134">
            <v>2017</v>
          </cell>
          <cell r="R134">
            <v>4</v>
          </cell>
          <cell r="S134">
            <v>10</v>
          </cell>
          <cell r="W134">
            <v>0</v>
          </cell>
        </row>
        <row r="135">
          <cell r="B135">
            <v>2017</v>
          </cell>
          <cell r="C135">
            <v>4</v>
          </cell>
          <cell r="D135">
            <v>11</v>
          </cell>
          <cell r="H135">
            <v>13.5</v>
          </cell>
          <cell r="Q135">
            <v>2017</v>
          </cell>
          <cell r="R135">
            <v>4</v>
          </cell>
          <cell r="S135">
            <v>11</v>
          </cell>
          <cell r="W135">
            <v>9.5</v>
          </cell>
        </row>
        <row r="136">
          <cell r="B136">
            <v>2017</v>
          </cell>
          <cell r="C136">
            <v>4</v>
          </cell>
          <cell r="D136">
            <v>12</v>
          </cell>
          <cell r="H136">
            <v>4</v>
          </cell>
          <cell r="Q136">
            <v>2017</v>
          </cell>
          <cell r="R136">
            <v>4</v>
          </cell>
          <cell r="S136">
            <v>12</v>
          </cell>
          <cell r="W136">
            <v>15.5</v>
          </cell>
        </row>
        <row r="137">
          <cell r="B137">
            <v>2017</v>
          </cell>
          <cell r="C137">
            <v>4</v>
          </cell>
          <cell r="D137">
            <v>13</v>
          </cell>
          <cell r="H137">
            <v>0</v>
          </cell>
          <cell r="Q137">
            <v>2017</v>
          </cell>
          <cell r="R137">
            <v>4</v>
          </cell>
          <cell r="S137">
            <v>13</v>
          </cell>
          <cell r="W137">
            <v>9.5</v>
          </cell>
        </row>
        <row r="138">
          <cell r="B138">
            <v>2017</v>
          </cell>
          <cell r="C138">
            <v>4</v>
          </cell>
          <cell r="D138">
            <v>14</v>
          </cell>
          <cell r="H138">
            <v>0</v>
          </cell>
          <cell r="Q138">
            <v>2017</v>
          </cell>
          <cell r="R138">
            <v>4</v>
          </cell>
          <cell r="S138">
            <v>14</v>
          </cell>
          <cell r="W138">
            <v>0</v>
          </cell>
        </row>
        <row r="139">
          <cell r="B139">
            <v>2017</v>
          </cell>
          <cell r="C139">
            <v>4</v>
          </cell>
          <cell r="D139">
            <v>15</v>
          </cell>
          <cell r="H139">
            <v>0</v>
          </cell>
          <cell r="Q139">
            <v>2017</v>
          </cell>
          <cell r="R139">
            <v>4</v>
          </cell>
          <cell r="S139">
            <v>15</v>
          </cell>
          <cell r="W139">
            <v>0</v>
          </cell>
        </row>
        <row r="140">
          <cell r="B140">
            <v>2017</v>
          </cell>
          <cell r="C140">
            <v>4</v>
          </cell>
          <cell r="D140">
            <v>16</v>
          </cell>
          <cell r="H140">
            <v>4</v>
          </cell>
          <cell r="Q140">
            <v>2017</v>
          </cell>
          <cell r="R140">
            <v>4</v>
          </cell>
          <cell r="S140">
            <v>16</v>
          </cell>
          <cell r="W140">
            <v>0</v>
          </cell>
        </row>
        <row r="141">
          <cell r="B141">
            <v>2017</v>
          </cell>
          <cell r="C141">
            <v>4</v>
          </cell>
          <cell r="D141">
            <v>17</v>
          </cell>
          <cell r="H141">
            <v>4</v>
          </cell>
          <cell r="Q141">
            <v>2017</v>
          </cell>
          <cell r="R141">
            <v>4</v>
          </cell>
          <cell r="S141">
            <v>17</v>
          </cell>
          <cell r="W141">
            <v>6</v>
          </cell>
        </row>
        <row r="142">
          <cell r="B142">
            <v>2017</v>
          </cell>
          <cell r="C142">
            <v>4</v>
          </cell>
          <cell r="D142">
            <v>18</v>
          </cell>
          <cell r="H142">
            <v>0</v>
          </cell>
          <cell r="Q142">
            <v>2017</v>
          </cell>
          <cell r="R142">
            <v>4</v>
          </cell>
          <cell r="S142">
            <v>18</v>
          </cell>
          <cell r="W142">
            <v>6.5</v>
          </cell>
        </row>
        <row r="143">
          <cell r="B143">
            <v>2017</v>
          </cell>
          <cell r="C143">
            <v>4</v>
          </cell>
          <cell r="D143">
            <v>19</v>
          </cell>
          <cell r="H143">
            <v>0</v>
          </cell>
          <cell r="Q143">
            <v>2017</v>
          </cell>
          <cell r="R143">
            <v>4</v>
          </cell>
          <cell r="S143">
            <v>19</v>
          </cell>
          <cell r="W143">
            <v>2</v>
          </cell>
        </row>
        <row r="144">
          <cell r="B144">
            <v>2017</v>
          </cell>
          <cell r="C144">
            <v>4</v>
          </cell>
          <cell r="D144">
            <v>20</v>
          </cell>
          <cell r="H144">
            <v>5</v>
          </cell>
          <cell r="Q144">
            <v>2017</v>
          </cell>
          <cell r="R144">
            <v>4</v>
          </cell>
          <cell r="S144">
            <v>20</v>
          </cell>
          <cell r="W144">
            <v>0</v>
          </cell>
        </row>
        <row r="145">
          <cell r="B145">
            <v>2017</v>
          </cell>
          <cell r="C145">
            <v>4</v>
          </cell>
          <cell r="D145">
            <v>21</v>
          </cell>
          <cell r="H145">
            <v>14.5</v>
          </cell>
          <cell r="Q145">
            <v>2017</v>
          </cell>
          <cell r="R145">
            <v>4</v>
          </cell>
          <cell r="S145">
            <v>21</v>
          </cell>
          <cell r="W145">
            <v>9.5</v>
          </cell>
        </row>
        <row r="146">
          <cell r="B146">
            <v>2017</v>
          </cell>
          <cell r="C146">
            <v>4</v>
          </cell>
          <cell r="D146">
            <v>22</v>
          </cell>
          <cell r="H146">
            <v>9.5</v>
          </cell>
          <cell r="Q146">
            <v>2017</v>
          </cell>
          <cell r="R146">
            <v>4</v>
          </cell>
          <cell r="S146">
            <v>22</v>
          </cell>
          <cell r="W146">
            <v>16</v>
          </cell>
        </row>
        <row r="147">
          <cell r="B147">
            <v>2017</v>
          </cell>
          <cell r="C147">
            <v>4</v>
          </cell>
          <cell r="D147">
            <v>23</v>
          </cell>
          <cell r="H147">
            <v>8.5</v>
          </cell>
          <cell r="Q147">
            <v>2017</v>
          </cell>
          <cell r="R147">
            <v>4</v>
          </cell>
          <cell r="S147">
            <v>23</v>
          </cell>
          <cell r="W147">
            <v>15</v>
          </cell>
        </row>
        <row r="148">
          <cell r="B148">
            <v>2017</v>
          </cell>
          <cell r="C148">
            <v>4</v>
          </cell>
          <cell r="D148">
            <v>24</v>
          </cell>
          <cell r="H148">
            <v>7</v>
          </cell>
          <cell r="Q148">
            <v>2017</v>
          </cell>
          <cell r="R148">
            <v>4</v>
          </cell>
          <cell r="S148">
            <v>24</v>
          </cell>
          <cell r="W148">
            <v>12</v>
          </cell>
        </row>
        <row r="149">
          <cell r="B149">
            <v>2017</v>
          </cell>
          <cell r="C149">
            <v>4</v>
          </cell>
          <cell r="D149">
            <v>25</v>
          </cell>
          <cell r="H149">
            <v>4.5</v>
          </cell>
          <cell r="Q149">
            <v>2017</v>
          </cell>
          <cell r="R149">
            <v>4</v>
          </cell>
          <cell r="S149">
            <v>25</v>
          </cell>
          <cell r="W149">
            <v>3</v>
          </cell>
        </row>
        <row r="150">
          <cell r="B150">
            <v>2017</v>
          </cell>
          <cell r="C150">
            <v>4</v>
          </cell>
          <cell r="D150">
            <v>26</v>
          </cell>
          <cell r="H150">
            <v>19.5</v>
          </cell>
          <cell r="Q150">
            <v>2017</v>
          </cell>
          <cell r="R150">
            <v>4</v>
          </cell>
          <cell r="S150">
            <v>26</v>
          </cell>
          <cell r="W150">
            <v>3</v>
          </cell>
        </row>
        <row r="151">
          <cell r="B151">
            <v>2017</v>
          </cell>
          <cell r="C151">
            <v>4</v>
          </cell>
          <cell r="D151">
            <v>27</v>
          </cell>
          <cell r="H151">
            <v>12.5</v>
          </cell>
          <cell r="Q151">
            <v>2017</v>
          </cell>
          <cell r="R151">
            <v>4</v>
          </cell>
          <cell r="S151">
            <v>27</v>
          </cell>
          <cell r="W151">
            <v>19</v>
          </cell>
        </row>
        <row r="152">
          <cell r="B152">
            <v>2017</v>
          </cell>
          <cell r="C152">
            <v>4</v>
          </cell>
          <cell r="D152">
            <v>28</v>
          </cell>
          <cell r="H152">
            <v>14</v>
          </cell>
          <cell r="Q152">
            <v>2017</v>
          </cell>
          <cell r="R152">
            <v>4</v>
          </cell>
          <cell r="S152">
            <v>28</v>
          </cell>
          <cell r="W152">
            <v>16.5</v>
          </cell>
        </row>
        <row r="153">
          <cell r="B153">
            <v>2017</v>
          </cell>
          <cell r="C153">
            <v>4</v>
          </cell>
          <cell r="D153">
            <v>29</v>
          </cell>
          <cell r="H153">
            <v>19.5</v>
          </cell>
          <cell r="Q153">
            <v>2017</v>
          </cell>
          <cell r="R153">
            <v>4</v>
          </cell>
          <cell r="S153">
            <v>29</v>
          </cell>
          <cell r="W153">
            <v>19</v>
          </cell>
        </row>
        <row r="154">
          <cell r="B154">
            <v>2017</v>
          </cell>
          <cell r="C154">
            <v>4</v>
          </cell>
          <cell r="D154">
            <v>30</v>
          </cell>
          <cell r="H154">
            <v>14.5</v>
          </cell>
          <cell r="Q154">
            <v>2017</v>
          </cell>
          <cell r="R154">
            <v>4</v>
          </cell>
          <cell r="S154">
            <v>30</v>
          </cell>
          <cell r="W154">
            <v>20.5</v>
          </cell>
        </row>
        <row r="155">
          <cell r="B155">
            <v>2017</v>
          </cell>
          <cell r="C155">
            <v>5</v>
          </cell>
          <cell r="D155">
            <v>1</v>
          </cell>
          <cell r="H155">
            <v>15.5</v>
          </cell>
          <cell r="Q155">
            <v>2017</v>
          </cell>
          <cell r="R155">
            <v>5</v>
          </cell>
          <cell r="S155">
            <v>1</v>
          </cell>
          <cell r="W155">
            <v>17</v>
          </cell>
        </row>
        <row r="156">
          <cell r="B156">
            <v>2017</v>
          </cell>
          <cell r="C156">
            <v>5</v>
          </cell>
          <cell r="D156">
            <v>2</v>
          </cell>
          <cell r="H156">
            <v>8.5</v>
          </cell>
          <cell r="Q156">
            <v>2017</v>
          </cell>
          <cell r="R156">
            <v>5</v>
          </cell>
          <cell r="S156">
            <v>2</v>
          </cell>
          <cell r="W156">
            <v>20</v>
          </cell>
        </row>
        <row r="157">
          <cell r="B157">
            <v>2017</v>
          </cell>
          <cell r="C157">
            <v>5</v>
          </cell>
          <cell r="D157">
            <v>3</v>
          </cell>
          <cell r="H157">
            <v>17</v>
          </cell>
          <cell r="Q157">
            <v>2017</v>
          </cell>
          <cell r="R157">
            <v>5</v>
          </cell>
          <cell r="S157">
            <v>3</v>
          </cell>
          <cell r="W157">
            <v>11.5</v>
          </cell>
        </row>
        <row r="158">
          <cell r="B158">
            <v>2017</v>
          </cell>
          <cell r="C158">
            <v>5</v>
          </cell>
          <cell r="D158">
            <v>4</v>
          </cell>
          <cell r="H158">
            <v>12</v>
          </cell>
          <cell r="Q158">
            <v>2017</v>
          </cell>
          <cell r="R158">
            <v>5</v>
          </cell>
          <cell r="S158">
            <v>4</v>
          </cell>
          <cell r="W158">
            <v>19</v>
          </cell>
        </row>
        <row r="159">
          <cell r="B159">
            <v>2017</v>
          </cell>
          <cell r="C159">
            <v>5</v>
          </cell>
          <cell r="D159">
            <v>5</v>
          </cell>
          <cell r="H159">
            <v>7</v>
          </cell>
          <cell r="Q159">
            <v>2017</v>
          </cell>
          <cell r="R159">
            <v>5</v>
          </cell>
          <cell r="S159">
            <v>5</v>
          </cell>
          <cell r="W159">
            <v>12</v>
          </cell>
        </row>
        <row r="160">
          <cell r="B160">
            <v>2017</v>
          </cell>
          <cell r="C160">
            <v>5</v>
          </cell>
          <cell r="D160">
            <v>6</v>
          </cell>
          <cell r="H160">
            <v>0</v>
          </cell>
          <cell r="Q160">
            <v>2017</v>
          </cell>
          <cell r="R160">
            <v>5</v>
          </cell>
          <cell r="S160">
            <v>6</v>
          </cell>
          <cell r="W160">
            <v>7</v>
          </cell>
        </row>
        <row r="161">
          <cell r="B161">
            <v>2017</v>
          </cell>
          <cell r="C161">
            <v>5</v>
          </cell>
          <cell r="D161">
            <v>7</v>
          </cell>
          <cell r="H161">
            <v>1</v>
          </cell>
          <cell r="Q161">
            <v>2017</v>
          </cell>
          <cell r="R161">
            <v>5</v>
          </cell>
          <cell r="S161">
            <v>7</v>
          </cell>
          <cell r="W161">
            <v>10</v>
          </cell>
        </row>
        <row r="162">
          <cell r="B162">
            <v>2017</v>
          </cell>
          <cell r="C162">
            <v>5</v>
          </cell>
          <cell r="D162">
            <v>8</v>
          </cell>
          <cell r="H162">
            <v>0</v>
          </cell>
          <cell r="Q162">
            <v>2017</v>
          </cell>
          <cell r="R162">
            <v>5</v>
          </cell>
          <cell r="S162">
            <v>8</v>
          </cell>
          <cell r="W162">
            <v>5</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2.5</v>
          </cell>
          <cell r="Q165">
            <v>2017</v>
          </cell>
          <cell r="R165">
            <v>5</v>
          </cell>
          <cell r="S165">
            <v>11</v>
          </cell>
          <cell r="W165">
            <v>0</v>
          </cell>
        </row>
        <row r="166">
          <cell r="B166">
            <v>2017</v>
          </cell>
          <cell r="C166">
            <v>5</v>
          </cell>
          <cell r="D166">
            <v>12</v>
          </cell>
          <cell r="H166">
            <v>3</v>
          </cell>
          <cell r="Q166">
            <v>2017</v>
          </cell>
          <cell r="R166">
            <v>5</v>
          </cell>
          <cell r="S166">
            <v>12</v>
          </cell>
          <cell r="W166">
            <v>5.5</v>
          </cell>
        </row>
        <row r="167">
          <cell r="B167">
            <v>2017</v>
          </cell>
          <cell r="C167">
            <v>5</v>
          </cell>
          <cell r="D167">
            <v>13</v>
          </cell>
          <cell r="H167">
            <v>1</v>
          </cell>
          <cell r="Q167">
            <v>2017</v>
          </cell>
          <cell r="R167">
            <v>5</v>
          </cell>
          <cell r="S167">
            <v>13</v>
          </cell>
          <cell r="W167">
            <v>5.5</v>
          </cell>
        </row>
        <row r="168">
          <cell r="B168">
            <v>2017</v>
          </cell>
          <cell r="C168">
            <v>5</v>
          </cell>
          <cell r="D168">
            <v>14</v>
          </cell>
          <cell r="H168">
            <v>0</v>
          </cell>
          <cell r="Q168">
            <v>2017</v>
          </cell>
          <cell r="R168">
            <v>5</v>
          </cell>
          <cell r="S168">
            <v>14</v>
          </cell>
          <cell r="W168">
            <v>0</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1</v>
          </cell>
          <cell r="Q173">
            <v>2017</v>
          </cell>
          <cell r="R173">
            <v>5</v>
          </cell>
          <cell r="S173">
            <v>19</v>
          </cell>
          <cell r="W173">
            <v>0</v>
          </cell>
        </row>
        <row r="174">
          <cell r="B174">
            <v>2017</v>
          </cell>
          <cell r="C174">
            <v>5</v>
          </cell>
          <cell r="D174">
            <v>20</v>
          </cell>
          <cell r="H174">
            <v>9</v>
          </cell>
          <cell r="Q174">
            <v>2017</v>
          </cell>
          <cell r="R174">
            <v>5</v>
          </cell>
          <cell r="S174">
            <v>20</v>
          </cell>
          <cell r="W174">
            <v>10.5</v>
          </cell>
        </row>
        <row r="175">
          <cell r="B175">
            <v>2017</v>
          </cell>
          <cell r="C175">
            <v>5</v>
          </cell>
          <cell r="D175">
            <v>21</v>
          </cell>
          <cell r="H175">
            <v>8</v>
          </cell>
          <cell r="Q175">
            <v>2017</v>
          </cell>
          <cell r="R175">
            <v>5</v>
          </cell>
          <cell r="S175">
            <v>21</v>
          </cell>
          <cell r="W175">
            <v>5</v>
          </cell>
        </row>
        <row r="176">
          <cell r="B176">
            <v>2017</v>
          </cell>
          <cell r="C176">
            <v>5</v>
          </cell>
          <cell r="D176">
            <v>22</v>
          </cell>
          <cell r="H176">
            <v>7</v>
          </cell>
          <cell r="Q176">
            <v>2017</v>
          </cell>
          <cell r="R176">
            <v>5</v>
          </cell>
          <cell r="S176">
            <v>22</v>
          </cell>
          <cell r="W176">
            <v>9</v>
          </cell>
        </row>
        <row r="177">
          <cell r="B177">
            <v>2017</v>
          </cell>
          <cell r="C177">
            <v>5</v>
          </cell>
          <cell r="D177">
            <v>23</v>
          </cell>
          <cell r="H177">
            <v>6.5</v>
          </cell>
          <cell r="Q177">
            <v>2017</v>
          </cell>
          <cell r="R177">
            <v>5</v>
          </cell>
          <cell r="S177">
            <v>23</v>
          </cell>
          <cell r="W177">
            <v>8.5</v>
          </cell>
        </row>
        <row r="178">
          <cell r="B178">
            <v>2017</v>
          </cell>
          <cell r="C178">
            <v>5</v>
          </cell>
          <cell r="D178">
            <v>24</v>
          </cell>
          <cell r="H178">
            <v>8</v>
          </cell>
          <cell r="Q178">
            <v>2017</v>
          </cell>
          <cell r="R178">
            <v>5</v>
          </cell>
          <cell r="S178">
            <v>24</v>
          </cell>
          <cell r="W178">
            <v>10.5</v>
          </cell>
        </row>
        <row r="179">
          <cell r="B179">
            <v>2017</v>
          </cell>
          <cell r="C179">
            <v>5</v>
          </cell>
          <cell r="D179">
            <v>25</v>
          </cell>
          <cell r="H179">
            <v>4</v>
          </cell>
          <cell r="Q179">
            <v>2017</v>
          </cell>
          <cell r="R179">
            <v>5</v>
          </cell>
          <cell r="S179">
            <v>25</v>
          </cell>
          <cell r="W179">
            <v>11.5</v>
          </cell>
        </row>
        <row r="180">
          <cell r="B180">
            <v>2017</v>
          </cell>
          <cell r="C180">
            <v>5</v>
          </cell>
          <cell r="D180">
            <v>26</v>
          </cell>
          <cell r="H180">
            <v>0</v>
          </cell>
          <cell r="Q180">
            <v>2017</v>
          </cell>
          <cell r="R180">
            <v>5</v>
          </cell>
          <cell r="S180">
            <v>26</v>
          </cell>
          <cell r="W180">
            <v>7</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v>
          </cell>
        </row>
        <row r="185">
          <cell r="B185">
            <v>2017</v>
          </cell>
          <cell r="C185">
            <v>5</v>
          </cell>
          <cell r="D185">
            <v>31</v>
          </cell>
          <cell r="H185">
            <v>0</v>
          </cell>
          <cell r="Q185">
            <v>2017</v>
          </cell>
          <cell r="R185">
            <v>5</v>
          </cell>
          <cell r="S185">
            <v>31</v>
          </cell>
          <cell r="W185">
            <v>0.5</v>
          </cell>
        </row>
        <row r="186">
          <cell r="B186">
            <v>2017</v>
          </cell>
          <cell r="C186">
            <v>6</v>
          </cell>
          <cell r="D186">
            <v>1</v>
          </cell>
          <cell r="H186">
            <v>0</v>
          </cell>
          <cell r="Q186">
            <v>2017</v>
          </cell>
          <cell r="R186">
            <v>6</v>
          </cell>
          <cell r="S186">
            <v>1</v>
          </cell>
          <cell r="W186">
            <v>2.5</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v>
          </cell>
          <cell r="Q209">
            <v>2017</v>
          </cell>
          <cell r="R209">
            <v>6</v>
          </cell>
          <cell r="S209">
            <v>24</v>
          </cell>
          <cell r="W209">
            <v>0</v>
          </cell>
        </row>
        <row r="210">
          <cell r="B210">
            <v>2017</v>
          </cell>
          <cell r="C210">
            <v>6</v>
          </cell>
          <cell r="D210">
            <v>25</v>
          </cell>
          <cell r="H210">
            <v>0</v>
          </cell>
          <cell r="Q210">
            <v>2017</v>
          </cell>
          <cell r="R210">
            <v>6</v>
          </cell>
          <cell r="S210">
            <v>25</v>
          </cell>
          <cell r="W210">
            <v>1.5</v>
          </cell>
        </row>
        <row r="211">
          <cell r="B211">
            <v>2017</v>
          </cell>
          <cell r="C211">
            <v>6</v>
          </cell>
          <cell r="D211">
            <v>26</v>
          </cell>
          <cell r="H211">
            <v>1.5</v>
          </cell>
          <cell r="Q211">
            <v>2017</v>
          </cell>
          <cell r="R211">
            <v>6</v>
          </cell>
          <cell r="S211">
            <v>26</v>
          </cell>
          <cell r="W211">
            <v>3</v>
          </cell>
        </row>
        <row r="212">
          <cell r="B212">
            <v>2017</v>
          </cell>
          <cell r="C212">
            <v>6</v>
          </cell>
          <cell r="D212">
            <v>27</v>
          </cell>
          <cell r="H212">
            <v>0</v>
          </cell>
          <cell r="Q212">
            <v>2017</v>
          </cell>
          <cell r="R212">
            <v>6</v>
          </cell>
          <cell r="S212">
            <v>27</v>
          </cell>
          <cell r="W212">
            <v>3.5</v>
          </cell>
        </row>
        <row r="213">
          <cell r="B213">
            <v>2017</v>
          </cell>
          <cell r="C213">
            <v>6</v>
          </cell>
          <cell r="D213">
            <v>28</v>
          </cell>
          <cell r="H213">
            <v>0</v>
          </cell>
          <cell r="Q213">
            <v>2017</v>
          </cell>
          <cell r="R213">
            <v>6</v>
          </cell>
          <cell r="S213">
            <v>28</v>
          </cell>
          <cell r="W213">
            <v>1</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v>
          </cell>
          <cell r="Q246">
            <v>2017</v>
          </cell>
          <cell r="R246">
            <v>7</v>
          </cell>
          <cell r="S246">
            <v>31</v>
          </cell>
          <cell r="W246">
            <v>0</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4</v>
          </cell>
          <cell r="Q251">
            <v>2017</v>
          </cell>
          <cell r="R251">
            <v>8</v>
          </cell>
          <cell r="S251">
            <v>5</v>
          </cell>
          <cell r="W251">
            <v>2.5</v>
          </cell>
        </row>
        <row r="252">
          <cell r="B252">
            <v>2017</v>
          </cell>
          <cell r="C252">
            <v>8</v>
          </cell>
          <cell r="D252">
            <v>6</v>
          </cell>
          <cell r="H252">
            <v>0</v>
          </cell>
          <cell r="Q252">
            <v>2017</v>
          </cell>
          <cell r="R252">
            <v>8</v>
          </cell>
          <cell r="S252">
            <v>6</v>
          </cell>
          <cell r="W252">
            <v>0</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0</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0</v>
          </cell>
        </row>
        <row r="279">
          <cell r="B279">
            <v>2017</v>
          </cell>
          <cell r="C279">
            <v>9</v>
          </cell>
          <cell r="D279">
            <v>2</v>
          </cell>
          <cell r="H279">
            <v>0</v>
          </cell>
          <cell r="Q279">
            <v>2017</v>
          </cell>
          <cell r="R279">
            <v>9</v>
          </cell>
          <cell r="S279">
            <v>2</v>
          </cell>
          <cell r="W279">
            <v>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2.5</v>
          </cell>
          <cell r="Q282">
            <v>2017</v>
          </cell>
          <cell r="R282">
            <v>9</v>
          </cell>
          <cell r="S282">
            <v>5</v>
          </cell>
          <cell r="W282">
            <v>0</v>
          </cell>
        </row>
        <row r="283">
          <cell r="B283">
            <v>2017</v>
          </cell>
          <cell r="C283">
            <v>9</v>
          </cell>
          <cell r="D283">
            <v>6</v>
          </cell>
          <cell r="H283">
            <v>5</v>
          </cell>
          <cell r="Q283">
            <v>2017</v>
          </cell>
          <cell r="R283">
            <v>9</v>
          </cell>
          <cell r="S283">
            <v>6</v>
          </cell>
          <cell r="W283">
            <v>6</v>
          </cell>
        </row>
        <row r="284">
          <cell r="B284">
            <v>2017</v>
          </cell>
          <cell r="C284">
            <v>9</v>
          </cell>
          <cell r="D284">
            <v>7</v>
          </cell>
          <cell r="H284">
            <v>3.5</v>
          </cell>
          <cell r="Q284">
            <v>2017</v>
          </cell>
          <cell r="R284">
            <v>9</v>
          </cell>
          <cell r="S284">
            <v>7</v>
          </cell>
          <cell r="W284">
            <v>8.5</v>
          </cell>
        </row>
        <row r="285">
          <cell r="B285">
            <v>2017</v>
          </cell>
          <cell r="C285">
            <v>9</v>
          </cell>
          <cell r="D285">
            <v>8</v>
          </cell>
          <cell r="H285">
            <v>0</v>
          </cell>
          <cell r="Q285">
            <v>2017</v>
          </cell>
          <cell r="R285">
            <v>9</v>
          </cell>
          <cell r="S285">
            <v>8</v>
          </cell>
          <cell r="W285">
            <v>6</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v>
          </cell>
          <cell r="Q288">
            <v>2017</v>
          </cell>
          <cell r="R288">
            <v>9</v>
          </cell>
          <cell r="S288">
            <v>11</v>
          </cell>
          <cell r="W288">
            <v>0</v>
          </cell>
        </row>
        <row r="289">
          <cell r="B289">
            <v>2017</v>
          </cell>
          <cell r="C289">
            <v>9</v>
          </cell>
          <cell r="D289">
            <v>12</v>
          </cell>
          <cell r="H289">
            <v>0</v>
          </cell>
          <cell r="Q289">
            <v>2017</v>
          </cell>
          <cell r="R289">
            <v>9</v>
          </cell>
          <cell r="S289">
            <v>12</v>
          </cell>
          <cell r="W289">
            <v>1</v>
          </cell>
        </row>
        <row r="290">
          <cell r="B290">
            <v>2017</v>
          </cell>
          <cell r="C290">
            <v>9</v>
          </cell>
          <cell r="D290">
            <v>13</v>
          </cell>
          <cell r="H290">
            <v>0</v>
          </cell>
          <cell r="Q290">
            <v>2017</v>
          </cell>
          <cell r="R290">
            <v>9</v>
          </cell>
          <cell r="S290">
            <v>13</v>
          </cell>
          <cell r="W290">
            <v>0</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v>
          </cell>
          <cell r="Q294">
            <v>2017</v>
          </cell>
          <cell r="R294">
            <v>9</v>
          </cell>
          <cell r="S294">
            <v>17</v>
          </cell>
          <cell r="W294">
            <v>0</v>
          </cell>
        </row>
        <row r="295">
          <cell r="B295">
            <v>2017</v>
          </cell>
          <cell r="C295">
            <v>9</v>
          </cell>
          <cell r="D295">
            <v>18</v>
          </cell>
          <cell r="H295">
            <v>0</v>
          </cell>
          <cell r="Q295">
            <v>2017</v>
          </cell>
          <cell r="R295">
            <v>9</v>
          </cell>
          <cell r="S295">
            <v>18</v>
          </cell>
          <cell r="W295">
            <v>0.5</v>
          </cell>
        </row>
        <row r="296">
          <cell r="B296">
            <v>2017</v>
          </cell>
          <cell r="C296">
            <v>9</v>
          </cell>
          <cell r="D296">
            <v>19</v>
          </cell>
          <cell r="H296">
            <v>0</v>
          </cell>
          <cell r="Q296">
            <v>2017</v>
          </cell>
          <cell r="R296">
            <v>9</v>
          </cell>
          <cell r="S296">
            <v>19</v>
          </cell>
          <cell r="W296">
            <v>0</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2</v>
          </cell>
          <cell r="Q303">
            <v>2017</v>
          </cell>
          <cell r="R303">
            <v>9</v>
          </cell>
          <cell r="S303">
            <v>26</v>
          </cell>
          <cell r="W303">
            <v>0</v>
          </cell>
        </row>
        <row r="304">
          <cell r="B304">
            <v>2017</v>
          </cell>
          <cell r="C304">
            <v>9</v>
          </cell>
          <cell r="D304">
            <v>27</v>
          </cell>
          <cell r="H304">
            <v>3</v>
          </cell>
          <cell r="Q304">
            <v>2017</v>
          </cell>
          <cell r="R304">
            <v>9</v>
          </cell>
          <cell r="S304">
            <v>27</v>
          </cell>
          <cell r="W304">
            <v>0</v>
          </cell>
        </row>
        <row r="305">
          <cell r="B305">
            <v>2017</v>
          </cell>
          <cell r="C305">
            <v>9</v>
          </cell>
          <cell r="D305">
            <v>28</v>
          </cell>
          <cell r="H305">
            <v>1.5</v>
          </cell>
          <cell r="Q305">
            <v>2017</v>
          </cell>
          <cell r="R305">
            <v>9</v>
          </cell>
          <cell r="S305">
            <v>28</v>
          </cell>
          <cell r="W305">
            <v>8.5</v>
          </cell>
        </row>
        <row r="306">
          <cell r="B306">
            <v>2017</v>
          </cell>
          <cell r="C306">
            <v>9</v>
          </cell>
          <cell r="D306">
            <v>29</v>
          </cell>
          <cell r="H306">
            <v>0</v>
          </cell>
          <cell r="Q306">
            <v>2017</v>
          </cell>
          <cell r="R306">
            <v>9</v>
          </cell>
          <cell r="S306">
            <v>29</v>
          </cell>
          <cell r="W306">
            <v>4.5</v>
          </cell>
        </row>
        <row r="307">
          <cell r="B307">
            <v>2017</v>
          </cell>
          <cell r="C307">
            <v>9</v>
          </cell>
          <cell r="D307">
            <v>30</v>
          </cell>
          <cell r="H307">
            <v>0</v>
          </cell>
          <cell r="Q307">
            <v>2017</v>
          </cell>
          <cell r="R307">
            <v>9</v>
          </cell>
          <cell r="S307">
            <v>30</v>
          </cell>
          <cell r="W307">
            <v>1.5</v>
          </cell>
        </row>
        <row r="308">
          <cell r="B308">
            <v>2017</v>
          </cell>
          <cell r="C308">
            <v>10</v>
          </cell>
          <cell r="D308">
            <v>1</v>
          </cell>
          <cell r="H308">
            <v>0</v>
          </cell>
          <cell r="Q308">
            <v>2017</v>
          </cell>
          <cell r="R308">
            <v>10</v>
          </cell>
          <cell r="S308">
            <v>1</v>
          </cell>
          <cell r="W308">
            <v>4.5</v>
          </cell>
        </row>
        <row r="309">
          <cell r="B309">
            <v>2017</v>
          </cell>
          <cell r="C309">
            <v>10</v>
          </cell>
          <cell r="D309">
            <v>2</v>
          </cell>
          <cell r="H309">
            <v>0</v>
          </cell>
          <cell r="Q309">
            <v>2017</v>
          </cell>
          <cell r="R309">
            <v>10</v>
          </cell>
          <cell r="S309">
            <v>2</v>
          </cell>
          <cell r="W309">
            <v>0.5</v>
          </cell>
        </row>
        <row r="310">
          <cell r="B310">
            <v>2017</v>
          </cell>
          <cell r="C310">
            <v>10</v>
          </cell>
          <cell r="D310">
            <v>3</v>
          </cell>
          <cell r="H310">
            <v>0</v>
          </cell>
          <cell r="Q310">
            <v>2017</v>
          </cell>
          <cell r="R310">
            <v>10</v>
          </cell>
          <cell r="S310">
            <v>3</v>
          </cell>
          <cell r="W310">
            <v>0</v>
          </cell>
        </row>
        <row r="311">
          <cell r="B311">
            <v>2017</v>
          </cell>
          <cell r="C311">
            <v>10</v>
          </cell>
          <cell r="D311">
            <v>4</v>
          </cell>
          <cell r="H311">
            <v>2</v>
          </cell>
          <cell r="Q311">
            <v>2017</v>
          </cell>
          <cell r="R311">
            <v>10</v>
          </cell>
          <cell r="S311">
            <v>4</v>
          </cell>
          <cell r="W311">
            <v>0</v>
          </cell>
        </row>
        <row r="312">
          <cell r="B312">
            <v>2017</v>
          </cell>
          <cell r="C312">
            <v>10</v>
          </cell>
          <cell r="D312">
            <v>5</v>
          </cell>
          <cell r="H312">
            <v>0</v>
          </cell>
          <cell r="Q312">
            <v>2017</v>
          </cell>
          <cell r="R312">
            <v>10</v>
          </cell>
          <cell r="S312">
            <v>5</v>
          </cell>
          <cell r="W312">
            <v>2.5</v>
          </cell>
        </row>
        <row r="313">
          <cell r="B313">
            <v>2017</v>
          </cell>
          <cell r="C313">
            <v>10</v>
          </cell>
          <cell r="D313">
            <v>6</v>
          </cell>
          <cell r="H313">
            <v>0</v>
          </cell>
          <cell r="Q313">
            <v>2017</v>
          </cell>
          <cell r="R313">
            <v>10</v>
          </cell>
          <cell r="S313">
            <v>6</v>
          </cell>
          <cell r="W313">
            <v>1</v>
          </cell>
        </row>
        <row r="314">
          <cell r="B314">
            <v>2017</v>
          </cell>
          <cell r="C314">
            <v>10</v>
          </cell>
          <cell r="D314">
            <v>7</v>
          </cell>
          <cell r="H314">
            <v>0.5</v>
          </cell>
          <cell r="Q314">
            <v>2017</v>
          </cell>
          <cell r="R314">
            <v>10</v>
          </cell>
          <cell r="S314">
            <v>7</v>
          </cell>
          <cell r="W314">
            <v>1</v>
          </cell>
        </row>
        <row r="315">
          <cell r="B315">
            <v>2017</v>
          </cell>
          <cell r="C315">
            <v>10</v>
          </cell>
          <cell r="D315">
            <v>8</v>
          </cell>
          <cell r="H315">
            <v>0.5</v>
          </cell>
          <cell r="Q315">
            <v>2017</v>
          </cell>
          <cell r="R315">
            <v>10</v>
          </cell>
          <cell r="S315">
            <v>8</v>
          </cell>
          <cell r="W315">
            <v>6</v>
          </cell>
        </row>
        <row r="316">
          <cell r="B316">
            <v>2017</v>
          </cell>
          <cell r="C316">
            <v>10</v>
          </cell>
          <cell r="D316">
            <v>9</v>
          </cell>
          <cell r="H316">
            <v>0</v>
          </cell>
          <cell r="Q316">
            <v>2017</v>
          </cell>
          <cell r="R316">
            <v>10</v>
          </cell>
          <cell r="S316">
            <v>9</v>
          </cell>
          <cell r="W316">
            <v>0</v>
          </cell>
        </row>
        <row r="317">
          <cell r="B317">
            <v>2017</v>
          </cell>
          <cell r="C317">
            <v>10</v>
          </cell>
          <cell r="D317">
            <v>10</v>
          </cell>
          <cell r="H317">
            <v>16.5</v>
          </cell>
          <cell r="Q317">
            <v>2017</v>
          </cell>
          <cell r="R317">
            <v>10</v>
          </cell>
          <cell r="S317">
            <v>10</v>
          </cell>
          <cell r="W317">
            <v>1.5</v>
          </cell>
        </row>
        <row r="318">
          <cell r="B318">
            <v>2017</v>
          </cell>
          <cell r="C318">
            <v>10</v>
          </cell>
          <cell r="D318">
            <v>11</v>
          </cell>
          <cell r="H318">
            <v>11.5</v>
          </cell>
          <cell r="Q318">
            <v>2017</v>
          </cell>
          <cell r="R318">
            <v>10</v>
          </cell>
          <cell r="S318">
            <v>11</v>
          </cell>
          <cell r="W318">
            <v>16</v>
          </cell>
        </row>
        <row r="319">
          <cell r="B319">
            <v>2017</v>
          </cell>
          <cell r="C319">
            <v>10</v>
          </cell>
          <cell r="D319">
            <v>12</v>
          </cell>
          <cell r="H319">
            <v>7.5</v>
          </cell>
          <cell r="Q319">
            <v>2017</v>
          </cell>
          <cell r="R319">
            <v>10</v>
          </cell>
          <cell r="S319">
            <v>12</v>
          </cell>
          <cell r="W319">
            <v>15</v>
          </cell>
        </row>
        <row r="320">
          <cell r="B320">
            <v>2017</v>
          </cell>
          <cell r="C320">
            <v>10</v>
          </cell>
          <cell r="D320">
            <v>13</v>
          </cell>
          <cell r="H320">
            <v>0</v>
          </cell>
          <cell r="Q320">
            <v>2017</v>
          </cell>
          <cell r="R320">
            <v>10</v>
          </cell>
          <cell r="S320">
            <v>13</v>
          </cell>
          <cell r="W320">
            <v>10.5</v>
          </cell>
        </row>
        <row r="321">
          <cell r="B321">
            <v>2017</v>
          </cell>
          <cell r="C321">
            <v>10</v>
          </cell>
          <cell r="D321">
            <v>14</v>
          </cell>
          <cell r="H321">
            <v>0</v>
          </cell>
          <cell r="Q321">
            <v>2017</v>
          </cell>
          <cell r="R321">
            <v>10</v>
          </cell>
          <cell r="S321">
            <v>14</v>
          </cell>
          <cell r="W321">
            <v>0</v>
          </cell>
        </row>
        <row r="322">
          <cell r="B322">
            <v>2017</v>
          </cell>
          <cell r="C322">
            <v>10</v>
          </cell>
          <cell r="D322">
            <v>15</v>
          </cell>
          <cell r="H322">
            <v>13</v>
          </cell>
          <cell r="Q322">
            <v>2017</v>
          </cell>
          <cell r="R322">
            <v>10</v>
          </cell>
          <cell r="S322">
            <v>15</v>
          </cell>
          <cell r="W322">
            <v>0</v>
          </cell>
        </row>
        <row r="323">
          <cell r="B323">
            <v>2017</v>
          </cell>
          <cell r="C323">
            <v>10</v>
          </cell>
          <cell r="D323">
            <v>16</v>
          </cell>
          <cell r="H323">
            <v>12.5</v>
          </cell>
          <cell r="Q323">
            <v>2017</v>
          </cell>
          <cell r="R323">
            <v>10</v>
          </cell>
          <cell r="S323">
            <v>16</v>
          </cell>
          <cell r="W323">
            <v>15.5</v>
          </cell>
        </row>
        <row r="324">
          <cell r="B324">
            <v>2017</v>
          </cell>
          <cell r="C324">
            <v>10</v>
          </cell>
          <cell r="D324">
            <v>17</v>
          </cell>
          <cell r="H324">
            <v>7</v>
          </cell>
          <cell r="Q324">
            <v>2017</v>
          </cell>
          <cell r="R324">
            <v>10</v>
          </cell>
          <cell r="S324">
            <v>17</v>
          </cell>
          <cell r="W324">
            <v>11.5</v>
          </cell>
        </row>
        <row r="325">
          <cell r="B325">
            <v>2017</v>
          </cell>
          <cell r="C325">
            <v>10</v>
          </cell>
          <cell r="D325">
            <v>18</v>
          </cell>
          <cell r="H325">
            <v>2</v>
          </cell>
          <cell r="Q325">
            <v>2017</v>
          </cell>
          <cell r="R325">
            <v>10</v>
          </cell>
          <cell r="S325">
            <v>18</v>
          </cell>
          <cell r="W325">
            <v>6.5</v>
          </cell>
        </row>
        <row r="326">
          <cell r="B326">
            <v>2017</v>
          </cell>
          <cell r="C326">
            <v>10</v>
          </cell>
          <cell r="D326">
            <v>19</v>
          </cell>
          <cell r="H326">
            <v>2</v>
          </cell>
          <cell r="Q326">
            <v>2017</v>
          </cell>
          <cell r="R326">
            <v>10</v>
          </cell>
          <cell r="S326">
            <v>19</v>
          </cell>
          <cell r="W326">
            <v>4.5</v>
          </cell>
        </row>
        <row r="327">
          <cell r="B327">
            <v>2017</v>
          </cell>
          <cell r="C327">
            <v>10</v>
          </cell>
          <cell r="D327">
            <v>20</v>
          </cell>
          <cell r="H327">
            <v>0.5</v>
          </cell>
          <cell r="Q327">
            <v>2017</v>
          </cell>
          <cell r="R327">
            <v>10</v>
          </cell>
          <cell r="S327">
            <v>20</v>
          </cell>
          <cell r="W327">
            <v>2</v>
          </cell>
        </row>
        <row r="328">
          <cell r="B328">
            <v>2017</v>
          </cell>
          <cell r="C328">
            <v>10</v>
          </cell>
          <cell r="D328">
            <v>21</v>
          </cell>
          <cell r="H328">
            <v>2</v>
          </cell>
          <cell r="Q328">
            <v>2017</v>
          </cell>
          <cell r="R328">
            <v>10</v>
          </cell>
          <cell r="S328">
            <v>21</v>
          </cell>
          <cell r="W328">
            <v>0.5</v>
          </cell>
        </row>
        <row r="329">
          <cell r="B329">
            <v>2017</v>
          </cell>
          <cell r="C329">
            <v>10</v>
          </cell>
          <cell r="D329">
            <v>22</v>
          </cell>
          <cell r="H329">
            <v>10.5</v>
          </cell>
          <cell r="Q329">
            <v>2017</v>
          </cell>
          <cell r="R329">
            <v>10</v>
          </cell>
          <cell r="S329">
            <v>22</v>
          </cell>
          <cell r="W329">
            <v>1</v>
          </cell>
        </row>
        <row r="330">
          <cell r="B330">
            <v>2017</v>
          </cell>
          <cell r="C330">
            <v>10</v>
          </cell>
          <cell r="D330">
            <v>23</v>
          </cell>
          <cell r="H330">
            <v>10.5</v>
          </cell>
          <cell r="Q330">
            <v>2017</v>
          </cell>
          <cell r="R330">
            <v>10</v>
          </cell>
          <cell r="S330">
            <v>23</v>
          </cell>
          <cell r="W330">
            <v>14</v>
          </cell>
        </row>
        <row r="331">
          <cell r="B331">
            <v>2017</v>
          </cell>
          <cell r="C331">
            <v>10</v>
          </cell>
          <cell r="D331">
            <v>24</v>
          </cell>
          <cell r="H331">
            <v>18</v>
          </cell>
          <cell r="Q331">
            <v>2017</v>
          </cell>
          <cell r="R331">
            <v>10</v>
          </cell>
          <cell r="S331">
            <v>24</v>
          </cell>
          <cell r="W331">
            <v>11.5</v>
          </cell>
        </row>
        <row r="332">
          <cell r="B332">
            <v>2017</v>
          </cell>
          <cell r="C332">
            <v>10</v>
          </cell>
          <cell r="D332">
            <v>25</v>
          </cell>
          <cell r="H332">
            <v>12.5</v>
          </cell>
          <cell r="Q332">
            <v>2017</v>
          </cell>
          <cell r="R332">
            <v>10</v>
          </cell>
          <cell r="S332">
            <v>25</v>
          </cell>
          <cell r="W332">
            <v>20.5</v>
          </cell>
        </row>
        <row r="333">
          <cell r="B333">
            <v>2017</v>
          </cell>
          <cell r="C333">
            <v>10</v>
          </cell>
          <cell r="D333">
            <v>26</v>
          </cell>
          <cell r="H333">
            <v>9.5</v>
          </cell>
          <cell r="Q333">
            <v>2017</v>
          </cell>
          <cell r="R333">
            <v>10</v>
          </cell>
          <cell r="S333">
            <v>26</v>
          </cell>
          <cell r="W333">
            <v>14.5</v>
          </cell>
        </row>
        <row r="334">
          <cell r="B334">
            <v>2017</v>
          </cell>
          <cell r="C334">
            <v>10</v>
          </cell>
          <cell r="D334">
            <v>27</v>
          </cell>
          <cell r="H334">
            <v>26</v>
          </cell>
          <cell r="Q334">
            <v>2017</v>
          </cell>
          <cell r="R334">
            <v>10</v>
          </cell>
          <cell r="S334">
            <v>27</v>
          </cell>
          <cell r="W334">
            <v>13</v>
          </cell>
        </row>
        <row r="335">
          <cell r="B335">
            <v>2017</v>
          </cell>
          <cell r="C335">
            <v>10</v>
          </cell>
          <cell r="D335">
            <v>28</v>
          </cell>
          <cell r="H335">
            <v>27</v>
          </cell>
          <cell r="Q335">
            <v>2017</v>
          </cell>
          <cell r="R335">
            <v>10</v>
          </cell>
          <cell r="S335">
            <v>28</v>
          </cell>
          <cell r="W335">
            <v>30</v>
          </cell>
        </row>
        <row r="336">
          <cell r="B336">
            <v>2017</v>
          </cell>
          <cell r="C336">
            <v>10</v>
          </cell>
          <cell r="D336">
            <v>29</v>
          </cell>
          <cell r="H336">
            <v>21</v>
          </cell>
          <cell r="Q336">
            <v>2017</v>
          </cell>
          <cell r="R336">
            <v>10</v>
          </cell>
          <cell r="S336">
            <v>29</v>
          </cell>
          <cell r="W336">
            <v>32.5</v>
          </cell>
        </row>
        <row r="337">
          <cell r="B337">
            <v>2017</v>
          </cell>
          <cell r="C337">
            <v>10</v>
          </cell>
          <cell r="D337">
            <v>30</v>
          </cell>
          <cell r="H337">
            <v>21</v>
          </cell>
          <cell r="Q337">
            <v>2017</v>
          </cell>
          <cell r="R337">
            <v>10</v>
          </cell>
          <cell r="S337">
            <v>30</v>
          </cell>
          <cell r="W337">
            <v>24</v>
          </cell>
        </row>
        <row r="338">
          <cell r="B338">
            <v>2017</v>
          </cell>
          <cell r="C338">
            <v>10</v>
          </cell>
          <cell r="D338">
            <v>31</v>
          </cell>
          <cell r="H338">
            <v>33.5</v>
          </cell>
          <cell r="Q338">
            <v>2017</v>
          </cell>
          <cell r="R338">
            <v>10</v>
          </cell>
          <cell r="S338">
            <v>31</v>
          </cell>
          <cell r="W338">
            <v>26.5</v>
          </cell>
        </row>
        <row r="339">
          <cell r="B339">
            <v>2017</v>
          </cell>
          <cell r="C339">
            <v>11</v>
          </cell>
          <cell r="D339">
            <v>1</v>
          </cell>
          <cell r="H339">
            <v>24</v>
          </cell>
          <cell r="Q339">
            <v>2017</v>
          </cell>
          <cell r="R339">
            <v>11</v>
          </cell>
          <cell r="S339">
            <v>1</v>
          </cell>
          <cell r="W339">
            <v>33</v>
          </cell>
        </row>
        <row r="340">
          <cell r="B340">
            <v>2017</v>
          </cell>
          <cell r="C340">
            <v>11</v>
          </cell>
          <cell r="D340">
            <v>2</v>
          </cell>
          <cell r="H340">
            <v>18.5</v>
          </cell>
          <cell r="Q340">
            <v>2017</v>
          </cell>
          <cell r="R340">
            <v>11</v>
          </cell>
          <cell r="S340">
            <v>2</v>
          </cell>
          <cell r="W340">
            <v>24.5</v>
          </cell>
        </row>
        <row r="341">
          <cell r="B341">
            <v>2017</v>
          </cell>
          <cell r="C341">
            <v>11</v>
          </cell>
          <cell r="D341">
            <v>3</v>
          </cell>
          <cell r="H341">
            <v>21.5</v>
          </cell>
          <cell r="Q341">
            <v>2017</v>
          </cell>
          <cell r="R341">
            <v>11</v>
          </cell>
          <cell r="S341">
            <v>3</v>
          </cell>
          <cell r="W341">
            <v>23.5</v>
          </cell>
        </row>
        <row r="342">
          <cell r="B342">
            <v>2017</v>
          </cell>
          <cell r="C342">
            <v>11</v>
          </cell>
          <cell r="D342">
            <v>4</v>
          </cell>
          <cell r="H342">
            <v>17</v>
          </cell>
          <cell r="Q342">
            <v>2017</v>
          </cell>
          <cell r="R342">
            <v>11</v>
          </cell>
          <cell r="S342">
            <v>4</v>
          </cell>
          <cell r="W342">
            <v>23</v>
          </cell>
        </row>
        <row r="343">
          <cell r="B343">
            <v>2017</v>
          </cell>
          <cell r="C343">
            <v>11</v>
          </cell>
          <cell r="D343">
            <v>5</v>
          </cell>
          <cell r="H343">
            <v>20.5</v>
          </cell>
          <cell r="Q343">
            <v>2017</v>
          </cell>
          <cell r="R343">
            <v>11</v>
          </cell>
          <cell r="S343">
            <v>5</v>
          </cell>
          <cell r="W343">
            <v>16.5</v>
          </cell>
        </row>
        <row r="344">
          <cell r="B344">
            <v>2017</v>
          </cell>
          <cell r="C344">
            <v>11</v>
          </cell>
          <cell r="D344">
            <v>6</v>
          </cell>
          <cell r="H344">
            <v>27.5</v>
          </cell>
          <cell r="Q344">
            <v>2017</v>
          </cell>
          <cell r="R344">
            <v>11</v>
          </cell>
          <cell r="S344">
            <v>6</v>
          </cell>
          <cell r="W344">
            <v>24</v>
          </cell>
        </row>
        <row r="345">
          <cell r="B345">
            <v>2017</v>
          </cell>
          <cell r="C345">
            <v>11</v>
          </cell>
          <cell r="D345">
            <v>7</v>
          </cell>
          <cell r="H345">
            <v>26</v>
          </cell>
          <cell r="Q345">
            <v>2017</v>
          </cell>
          <cell r="R345">
            <v>11</v>
          </cell>
          <cell r="S345">
            <v>7</v>
          </cell>
          <cell r="W345">
            <v>30</v>
          </cell>
        </row>
        <row r="346">
          <cell r="B346">
            <v>2017</v>
          </cell>
          <cell r="C346">
            <v>11</v>
          </cell>
          <cell r="D346">
            <v>8</v>
          </cell>
          <cell r="H346">
            <v>26</v>
          </cell>
          <cell r="Q346">
            <v>2017</v>
          </cell>
          <cell r="R346">
            <v>11</v>
          </cell>
          <cell r="S346">
            <v>8</v>
          </cell>
          <cell r="W346">
            <v>31</v>
          </cell>
        </row>
        <row r="347">
          <cell r="B347">
            <v>2017</v>
          </cell>
          <cell r="C347">
            <v>11</v>
          </cell>
          <cell r="D347">
            <v>9</v>
          </cell>
          <cell r="H347">
            <v>28</v>
          </cell>
          <cell r="Q347">
            <v>2017</v>
          </cell>
          <cell r="R347">
            <v>11</v>
          </cell>
          <cell r="S347">
            <v>9</v>
          </cell>
          <cell r="W347">
            <v>29.5</v>
          </cell>
        </row>
        <row r="348">
          <cell r="B348">
            <v>2017</v>
          </cell>
          <cell r="C348">
            <v>11</v>
          </cell>
          <cell r="D348">
            <v>10</v>
          </cell>
          <cell r="H348">
            <v>34.5</v>
          </cell>
          <cell r="Q348">
            <v>2017</v>
          </cell>
          <cell r="R348">
            <v>11</v>
          </cell>
          <cell r="S348">
            <v>10</v>
          </cell>
          <cell r="W348">
            <v>35</v>
          </cell>
        </row>
        <row r="349">
          <cell r="B349">
            <v>2017</v>
          </cell>
          <cell r="C349">
            <v>11</v>
          </cell>
          <cell r="D349">
            <v>11</v>
          </cell>
          <cell r="H349">
            <v>23</v>
          </cell>
          <cell r="Q349">
            <v>2017</v>
          </cell>
          <cell r="R349">
            <v>11</v>
          </cell>
          <cell r="S349">
            <v>11</v>
          </cell>
          <cell r="W349">
            <v>38.5</v>
          </cell>
        </row>
        <row r="350">
          <cell r="B350">
            <v>2017</v>
          </cell>
          <cell r="C350">
            <v>11</v>
          </cell>
          <cell r="D350">
            <v>12</v>
          </cell>
          <cell r="H350">
            <v>23.5</v>
          </cell>
          <cell r="Q350">
            <v>2017</v>
          </cell>
          <cell r="R350">
            <v>11</v>
          </cell>
          <cell r="S350">
            <v>12</v>
          </cell>
          <cell r="W350">
            <v>23.5</v>
          </cell>
        </row>
        <row r="351">
          <cell r="B351">
            <v>2017</v>
          </cell>
          <cell r="C351">
            <v>11</v>
          </cell>
          <cell r="D351">
            <v>13</v>
          </cell>
          <cell r="H351">
            <v>22</v>
          </cell>
          <cell r="Q351">
            <v>2017</v>
          </cell>
          <cell r="R351">
            <v>11</v>
          </cell>
          <cell r="S351">
            <v>13</v>
          </cell>
          <cell r="W351">
            <v>28</v>
          </cell>
        </row>
        <row r="352">
          <cell r="B352">
            <v>2017</v>
          </cell>
          <cell r="C352">
            <v>11</v>
          </cell>
          <cell r="D352">
            <v>14</v>
          </cell>
          <cell r="H352">
            <v>13.5</v>
          </cell>
          <cell r="Q352">
            <v>2017</v>
          </cell>
          <cell r="R352">
            <v>11</v>
          </cell>
          <cell r="S352">
            <v>14</v>
          </cell>
          <cell r="W352">
            <v>28</v>
          </cell>
        </row>
        <row r="353">
          <cell r="B353">
            <v>2017</v>
          </cell>
          <cell r="C353">
            <v>11</v>
          </cell>
          <cell r="D353">
            <v>15</v>
          </cell>
          <cell r="H353">
            <v>19</v>
          </cell>
          <cell r="Q353">
            <v>2017</v>
          </cell>
          <cell r="R353">
            <v>11</v>
          </cell>
          <cell r="S353">
            <v>15</v>
          </cell>
          <cell r="W353">
            <v>18</v>
          </cell>
        </row>
        <row r="354">
          <cell r="B354">
            <v>2017</v>
          </cell>
          <cell r="C354">
            <v>11</v>
          </cell>
          <cell r="D354">
            <v>16</v>
          </cell>
          <cell r="H354">
            <v>25</v>
          </cell>
          <cell r="Q354">
            <v>2017</v>
          </cell>
          <cell r="R354">
            <v>11</v>
          </cell>
          <cell r="S354">
            <v>16</v>
          </cell>
          <cell r="W354">
            <v>25.5</v>
          </cell>
        </row>
        <row r="355">
          <cell r="B355">
            <v>2017</v>
          </cell>
          <cell r="C355">
            <v>11</v>
          </cell>
          <cell r="D355">
            <v>17</v>
          </cell>
          <cell r="H355">
            <v>7</v>
          </cell>
          <cell r="Q355">
            <v>2017</v>
          </cell>
          <cell r="R355">
            <v>11</v>
          </cell>
          <cell r="S355">
            <v>17</v>
          </cell>
          <cell r="W355">
            <v>31</v>
          </cell>
        </row>
        <row r="356">
          <cell r="B356">
            <v>2017</v>
          </cell>
          <cell r="C356">
            <v>11</v>
          </cell>
          <cell r="D356">
            <v>18</v>
          </cell>
          <cell r="H356">
            <v>18.5</v>
          </cell>
          <cell r="Q356">
            <v>2017</v>
          </cell>
          <cell r="R356">
            <v>11</v>
          </cell>
          <cell r="S356">
            <v>18</v>
          </cell>
          <cell r="W356">
            <v>17.5</v>
          </cell>
        </row>
        <row r="357">
          <cell r="B357">
            <v>2017</v>
          </cell>
          <cell r="C357">
            <v>11</v>
          </cell>
          <cell r="D357">
            <v>19</v>
          </cell>
          <cell r="H357">
            <v>26</v>
          </cell>
          <cell r="Q357">
            <v>2017</v>
          </cell>
          <cell r="R357">
            <v>11</v>
          </cell>
          <cell r="S357">
            <v>19</v>
          </cell>
          <cell r="W357">
            <v>30.5</v>
          </cell>
        </row>
        <row r="358">
          <cell r="B358">
            <v>2017</v>
          </cell>
          <cell r="C358">
            <v>11</v>
          </cell>
          <cell r="D358">
            <v>20</v>
          </cell>
          <cell r="H358">
            <v>12.5</v>
          </cell>
          <cell r="Q358">
            <v>2017</v>
          </cell>
          <cell r="R358">
            <v>11</v>
          </cell>
          <cell r="S358">
            <v>20</v>
          </cell>
          <cell r="W358">
            <v>30</v>
          </cell>
        </row>
        <row r="359">
          <cell r="B359">
            <v>2017</v>
          </cell>
          <cell r="C359">
            <v>11</v>
          </cell>
          <cell r="D359">
            <v>21</v>
          </cell>
          <cell r="H359">
            <v>27.5</v>
          </cell>
          <cell r="Q359">
            <v>2017</v>
          </cell>
          <cell r="R359">
            <v>11</v>
          </cell>
          <cell r="S359">
            <v>21</v>
          </cell>
          <cell r="W359">
            <v>16</v>
          </cell>
        </row>
        <row r="360">
          <cell r="B360">
            <v>2017</v>
          </cell>
          <cell r="C360">
            <v>11</v>
          </cell>
          <cell r="D360">
            <v>22</v>
          </cell>
          <cell r="H360">
            <v>36.5</v>
          </cell>
          <cell r="Q360">
            <v>2017</v>
          </cell>
          <cell r="R360">
            <v>11</v>
          </cell>
          <cell r="S360">
            <v>22</v>
          </cell>
          <cell r="W360">
            <v>34</v>
          </cell>
        </row>
        <row r="361">
          <cell r="B361">
            <v>2017</v>
          </cell>
          <cell r="C361">
            <v>11</v>
          </cell>
          <cell r="D361">
            <v>23</v>
          </cell>
          <cell r="H361">
            <v>16.5</v>
          </cell>
          <cell r="Q361">
            <v>2017</v>
          </cell>
          <cell r="R361">
            <v>11</v>
          </cell>
          <cell r="S361">
            <v>23</v>
          </cell>
          <cell r="W361">
            <v>36</v>
          </cell>
        </row>
        <row r="362">
          <cell r="B362">
            <v>2017</v>
          </cell>
          <cell r="C362">
            <v>11</v>
          </cell>
          <cell r="D362">
            <v>24</v>
          </cell>
          <cell r="H362">
            <v>4</v>
          </cell>
          <cell r="Q362">
            <v>2017</v>
          </cell>
          <cell r="R362">
            <v>11</v>
          </cell>
          <cell r="S362">
            <v>24</v>
          </cell>
          <cell r="W362">
            <v>24.25</v>
          </cell>
        </row>
        <row r="363">
          <cell r="B363">
            <v>2017</v>
          </cell>
          <cell r="C363">
            <v>11</v>
          </cell>
          <cell r="D363">
            <v>25</v>
          </cell>
          <cell r="H363">
            <v>16</v>
          </cell>
          <cell r="Q363">
            <v>2017</v>
          </cell>
          <cell r="R363">
            <v>11</v>
          </cell>
          <cell r="S363">
            <v>25</v>
          </cell>
          <cell r="W363">
            <v>12</v>
          </cell>
        </row>
        <row r="364">
          <cell r="B364">
            <v>2017</v>
          </cell>
          <cell r="C364">
            <v>11</v>
          </cell>
          <cell r="D364">
            <v>26</v>
          </cell>
          <cell r="H364">
            <v>14.5</v>
          </cell>
          <cell r="Q364">
            <v>2017</v>
          </cell>
          <cell r="R364">
            <v>11</v>
          </cell>
          <cell r="S364">
            <v>26</v>
          </cell>
          <cell r="W364">
            <v>19.5</v>
          </cell>
        </row>
        <row r="365">
          <cell r="B365">
            <v>2017</v>
          </cell>
          <cell r="C365">
            <v>11</v>
          </cell>
          <cell r="D365">
            <v>27</v>
          </cell>
          <cell r="H365">
            <v>10</v>
          </cell>
          <cell r="Q365">
            <v>2017</v>
          </cell>
          <cell r="R365">
            <v>11</v>
          </cell>
          <cell r="S365">
            <v>27</v>
          </cell>
          <cell r="W365">
            <v>20.5</v>
          </cell>
        </row>
        <row r="366">
          <cell r="B366">
            <v>2017</v>
          </cell>
          <cell r="C366">
            <v>11</v>
          </cell>
          <cell r="D366">
            <v>28</v>
          </cell>
          <cell r="H366">
            <v>12</v>
          </cell>
          <cell r="Q366">
            <v>2017</v>
          </cell>
          <cell r="R366">
            <v>11</v>
          </cell>
          <cell r="S366">
            <v>28</v>
          </cell>
          <cell r="W366">
            <v>11</v>
          </cell>
        </row>
        <row r="367">
          <cell r="B367">
            <v>2017</v>
          </cell>
          <cell r="C367">
            <v>11</v>
          </cell>
          <cell r="D367">
            <v>29</v>
          </cell>
          <cell r="H367">
            <v>17</v>
          </cell>
          <cell r="Q367">
            <v>2017</v>
          </cell>
          <cell r="R367">
            <v>11</v>
          </cell>
          <cell r="S367">
            <v>29</v>
          </cell>
          <cell r="W367">
            <v>20.5</v>
          </cell>
        </row>
        <row r="368">
          <cell r="B368">
            <v>2017</v>
          </cell>
          <cell r="C368">
            <v>11</v>
          </cell>
          <cell r="D368">
            <v>30</v>
          </cell>
          <cell r="H368">
            <v>18</v>
          </cell>
          <cell r="Q368">
            <v>2017</v>
          </cell>
          <cell r="R368">
            <v>11</v>
          </cell>
          <cell r="S368">
            <v>30</v>
          </cell>
          <cell r="W368">
            <v>28</v>
          </cell>
        </row>
        <row r="369">
          <cell r="B369">
            <v>2017</v>
          </cell>
          <cell r="C369">
            <v>12</v>
          </cell>
          <cell r="D369">
            <v>1</v>
          </cell>
          <cell r="H369">
            <v>22.5</v>
          </cell>
          <cell r="Q369">
            <v>2017</v>
          </cell>
          <cell r="R369">
            <v>12</v>
          </cell>
          <cell r="S369">
            <v>1</v>
          </cell>
          <cell r="W369">
            <v>26</v>
          </cell>
        </row>
        <row r="370">
          <cell r="B370">
            <v>2017</v>
          </cell>
          <cell r="C370">
            <v>12</v>
          </cell>
          <cell r="D370">
            <v>2</v>
          </cell>
          <cell r="H370">
            <v>16.5</v>
          </cell>
          <cell r="Q370">
            <v>2017</v>
          </cell>
          <cell r="R370">
            <v>12</v>
          </cell>
          <cell r="S370">
            <v>2</v>
          </cell>
          <cell r="W370">
            <v>25</v>
          </cell>
        </row>
        <row r="371">
          <cell r="B371">
            <v>2017</v>
          </cell>
          <cell r="C371">
            <v>12</v>
          </cell>
          <cell r="D371">
            <v>3</v>
          </cell>
          <cell r="H371">
            <v>12</v>
          </cell>
          <cell r="Q371">
            <v>2017</v>
          </cell>
          <cell r="R371">
            <v>12</v>
          </cell>
          <cell r="S371">
            <v>3</v>
          </cell>
          <cell r="W371">
            <v>20.5</v>
          </cell>
        </row>
        <row r="372">
          <cell r="B372">
            <v>2017</v>
          </cell>
          <cell r="C372">
            <v>12</v>
          </cell>
          <cell r="D372">
            <v>4</v>
          </cell>
          <cell r="H372">
            <v>13</v>
          </cell>
          <cell r="Q372">
            <v>2017</v>
          </cell>
          <cell r="R372">
            <v>12</v>
          </cell>
          <cell r="S372">
            <v>4</v>
          </cell>
          <cell r="W372">
            <v>16.5</v>
          </cell>
        </row>
        <row r="373">
          <cell r="B373">
            <v>2017</v>
          </cell>
          <cell r="C373">
            <v>12</v>
          </cell>
          <cell r="D373">
            <v>5</v>
          </cell>
          <cell r="H373">
            <v>29.5</v>
          </cell>
          <cell r="Q373">
            <v>2017</v>
          </cell>
          <cell r="R373">
            <v>12</v>
          </cell>
          <cell r="S373">
            <v>5</v>
          </cell>
          <cell r="W373">
            <v>18</v>
          </cell>
        </row>
        <row r="374">
          <cell r="B374">
            <v>2017</v>
          </cell>
          <cell r="C374">
            <v>12</v>
          </cell>
          <cell r="D374">
            <v>6</v>
          </cell>
          <cell r="H374">
            <v>30.5</v>
          </cell>
          <cell r="Q374">
            <v>2017</v>
          </cell>
          <cell r="R374">
            <v>12</v>
          </cell>
          <cell r="S374">
            <v>6</v>
          </cell>
          <cell r="W374">
            <v>31.5</v>
          </cell>
        </row>
        <row r="375">
          <cell r="B375">
            <v>2017</v>
          </cell>
          <cell r="C375">
            <v>12</v>
          </cell>
          <cell r="D375">
            <v>7</v>
          </cell>
          <cell r="H375">
            <v>43</v>
          </cell>
          <cell r="Q375">
            <v>2017</v>
          </cell>
          <cell r="R375">
            <v>12</v>
          </cell>
          <cell r="S375">
            <v>7</v>
          </cell>
          <cell r="W375">
            <v>35.5</v>
          </cell>
        </row>
        <row r="376">
          <cell r="B376">
            <v>2017</v>
          </cell>
          <cell r="C376">
            <v>12</v>
          </cell>
          <cell r="D376">
            <v>8</v>
          </cell>
          <cell r="H376">
            <v>38.5</v>
          </cell>
          <cell r="Q376">
            <v>2017</v>
          </cell>
          <cell r="R376">
            <v>12</v>
          </cell>
          <cell r="S376">
            <v>8</v>
          </cell>
          <cell r="W376">
            <v>42.5</v>
          </cell>
        </row>
        <row r="377">
          <cell r="B377">
            <v>2017</v>
          </cell>
          <cell r="C377">
            <v>12</v>
          </cell>
          <cell r="D377">
            <v>9</v>
          </cell>
          <cell r="H377">
            <v>34</v>
          </cell>
          <cell r="Q377">
            <v>2017</v>
          </cell>
          <cell r="R377">
            <v>12</v>
          </cell>
          <cell r="S377">
            <v>9</v>
          </cell>
          <cell r="W377">
            <v>36.5</v>
          </cell>
        </row>
        <row r="378">
          <cell r="B378">
            <v>2017</v>
          </cell>
          <cell r="C378">
            <v>12</v>
          </cell>
          <cell r="D378">
            <v>10</v>
          </cell>
          <cell r="H378">
            <v>25.5</v>
          </cell>
          <cell r="Q378">
            <v>2017</v>
          </cell>
          <cell r="R378">
            <v>12</v>
          </cell>
          <cell r="S378">
            <v>10</v>
          </cell>
          <cell r="W378">
            <v>40.5</v>
          </cell>
        </row>
        <row r="379">
          <cell r="B379">
            <v>2017</v>
          </cell>
          <cell r="C379">
            <v>12</v>
          </cell>
          <cell r="D379">
            <v>11</v>
          </cell>
          <cell r="H379">
            <v>21.5</v>
          </cell>
          <cell r="Q379">
            <v>2017</v>
          </cell>
          <cell r="R379">
            <v>12</v>
          </cell>
          <cell r="S379">
            <v>11</v>
          </cell>
          <cell r="W379">
            <v>26.5</v>
          </cell>
        </row>
        <row r="380">
          <cell r="B380">
            <v>2017</v>
          </cell>
          <cell r="C380">
            <v>12</v>
          </cell>
          <cell r="D380">
            <v>12</v>
          </cell>
          <cell r="H380">
            <v>36</v>
          </cell>
          <cell r="Q380">
            <v>2017</v>
          </cell>
          <cell r="R380">
            <v>12</v>
          </cell>
          <cell r="S380">
            <v>12</v>
          </cell>
          <cell r="W380">
            <v>32</v>
          </cell>
        </row>
        <row r="381">
          <cell r="B381">
            <v>2017</v>
          </cell>
          <cell r="C381">
            <v>12</v>
          </cell>
          <cell r="D381">
            <v>13</v>
          </cell>
          <cell r="H381">
            <v>18.5</v>
          </cell>
          <cell r="Q381">
            <v>2017</v>
          </cell>
          <cell r="R381">
            <v>12</v>
          </cell>
          <cell r="S381">
            <v>13</v>
          </cell>
          <cell r="W381">
            <v>40.5</v>
          </cell>
        </row>
        <row r="382">
          <cell r="B382">
            <v>2017</v>
          </cell>
          <cell r="C382">
            <v>12</v>
          </cell>
          <cell r="D382">
            <v>14</v>
          </cell>
          <cell r="H382">
            <v>28.5</v>
          </cell>
          <cell r="Q382">
            <v>2017</v>
          </cell>
          <cell r="R382">
            <v>12</v>
          </cell>
          <cell r="S382">
            <v>14</v>
          </cell>
          <cell r="W382">
            <v>25.5</v>
          </cell>
        </row>
        <row r="383">
          <cell r="B383">
            <v>2017</v>
          </cell>
          <cell r="C383">
            <v>12</v>
          </cell>
          <cell r="D383">
            <v>15</v>
          </cell>
          <cell r="H383">
            <v>27.5</v>
          </cell>
          <cell r="Q383">
            <v>2017</v>
          </cell>
          <cell r="R383">
            <v>12</v>
          </cell>
          <cell r="S383">
            <v>15</v>
          </cell>
          <cell r="W383">
            <v>37</v>
          </cell>
        </row>
        <row r="384">
          <cell r="B384">
            <v>2017</v>
          </cell>
          <cell r="C384">
            <v>12</v>
          </cell>
          <cell r="D384">
            <v>16</v>
          </cell>
          <cell r="H384">
            <v>18</v>
          </cell>
          <cell r="Q384">
            <v>2017</v>
          </cell>
          <cell r="R384">
            <v>12</v>
          </cell>
          <cell r="S384">
            <v>16</v>
          </cell>
          <cell r="W384">
            <v>29</v>
          </cell>
        </row>
        <row r="385">
          <cell r="B385">
            <v>2017</v>
          </cell>
          <cell r="C385">
            <v>12</v>
          </cell>
          <cell r="D385">
            <v>17</v>
          </cell>
          <cell r="H385">
            <v>19.5</v>
          </cell>
          <cell r="Q385">
            <v>2017</v>
          </cell>
          <cell r="R385">
            <v>12</v>
          </cell>
          <cell r="S385">
            <v>17</v>
          </cell>
          <cell r="W385">
            <v>19.5</v>
          </cell>
        </row>
        <row r="386">
          <cell r="B386">
            <v>2017</v>
          </cell>
          <cell r="C386">
            <v>12</v>
          </cell>
          <cell r="D386">
            <v>18</v>
          </cell>
          <cell r="H386">
            <v>22</v>
          </cell>
          <cell r="Q386">
            <v>2017</v>
          </cell>
          <cell r="R386">
            <v>12</v>
          </cell>
          <cell r="S386">
            <v>18</v>
          </cell>
          <cell r="W386">
            <v>21.5</v>
          </cell>
        </row>
        <row r="387">
          <cell r="B387">
            <v>2017</v>
          </cell>
          <cell r="C387">
            <v>12</v>
          </cell>
          <cell r="D387">
            <v>19</v>
          </cell>
          <cell r="H387">
            <v>22</v>
          </cell>
          <cell r="Q387">
            <v>2017</v>
          </cell>
          <cell r="R387">
            <v>12</v>
          </cell>
          <cell r="S387">
            <v>19</v>
          </cell>
          <cell r="W387">
            <v>20</v>
          </cell>
        </row>
        <row r="388">
          <cell r="B388">
            <v>2017</v>
          </cell>
          <cell r="C388">
            <v>12</v>
          </cell>
          <cell r="D388">
            <v>20</v>
          </cell>
          <cell r="H388">
            <v>28.5</v>
          </cell>
          <cell r="Q388">
            <v>2017</v>
          </cell>
          <cell r="R388">
            <v>12</v>
          </cell>
          <cell r="S388">
            <v>20</v>
          </cell>
          <cell r="W388">
            <v>26</v>
          </cell>
        </row>
        <row r="389">
          <cell r="B389">
            <v>2017</v>
          </cell>
          <cell r="C389">
            <v>12</v>
          </cell>
          <cell r="D389">
            <v>21</v>
          </cell>
          <cell r="H389">
            <v>22.5</v>
          </cell>
          <cell r="Q389">
            <v>2017</v>
          </cell>
          <cell r="R389">
            <v>12</v>
          </cell>
          <cell r="S389">
            <v>21</v>
          </cell>
          <cell r="W389">
            <v>29</v>
          </cell>
        </row>
        <row r="390">
          <cell r="B390">
            <v>2017</v>
          </cell>
          <cell r="C390">
            <v>12</v>
          </cell>
          <cell r="D390">
            <v>22</v>
          </cell>
          <cell r="H390">
            <v>36</v>
          </cell>
          <cell r="Q390">
            <v>2017</v>
          </cell>
          <cell r="R390">
            <v>12</v>
          </cell>
          <cell r="S390">
            <v>22</v>
          </cell>
          <cell r="W390">
            <v>29</v>
          </cell>
        </row>
        <row r="391">
          <cell r="B391">
            <v>2017</v>
          </cell>
          <cell r="C391">
            <v>12</v>
          </cell>
          <cell r="D391">
            <v>23</v>
          </cell>
          <cell r="H391">
            <v>42</v>
          </cell>
          <cell r="Q391">
            <v>2017</v>
          </cell>
          <cell r="R391">
            <v>12</v>
          </cell>
          <cell r="S391">
            <v>23</v>
          </cell>
          <cell r="W391">
            <v>41</v>
          </cell>
        </row>
        <row r="392">
          <cell r="B392">
            <v>2017</v>
          </cell>
          <cell r="C392">
            <v>12</v>
          </cell>
          <cell r="D392">
            <v>24</v>
          </cell>
          <cell r="H392">
            <v>44.5</v>
          </cell>
          <cell r="Q392">
            <v>2017</v>
          </cell>
          <cell r="R392">
            <v>12</v>
          </cell>
          <cell r="S392">
            <v>24</v>
          </cell>
          <cell r="W392">
            <v>43.5</v>
          </cell>
        </row>
        <row r="393">
          <cell r="B393">
            <v>2017</v>
          </cell>
          <cell r="C393">
            <v>12</v>
          </cell>
          <cell r="D393">
            <v>25</v>
          </cell>
          <cell r="H393">
            <v>45.5</v>
          </cell>
          <cell r="Q393">
            <v>2017</v>
          </cell>
          <cell r="R393">
            <v>12</v>
          </cell>
          <cell r="S393">
            <v>25</v>
          </cell>
          <cell r="W393">
            <v>49.5</v>
          </cell>
        </row>
        <row r="394">
          <cell r="B394">
            <v>2017</v>
          </cell>
          <cell r="C394">
            <v>12</v>
          </cell>
          <cell r="D394">
            <v>26</v>
          </cell>
          <cell r="H394">
            <v>57</v>
          </cell>
          <cell r="Q394">
            <v>2017</v>
          </cell>
          <cell r="R394">
            <v>12</v>
          </cell>
          <cell r="S394">
            <v>26</v>
          </cell>
          <cell r="W394">
            <v>52.5</v>
          </cell>
        </row>
        <row r="395">
          <cell r="B395">
            <v>2017</v>
          </cell>
          <cell r="C395">
            <v>12</v>
          </cell>
          <cell r="D395">
            <v>27</v>
          </cell>
          <cell r="H395">
            <v>61.5</v>
          </cell>
          <cell r="Q395">
            <v>2017</v>
          </cell>
          <cell r="R395">
            <v>12</v>
          </cell>
          <cell r="S395">
            <v>27</v>
          </cell>
          <cell r="W395">
            <v>64.5</v>
          </cell>
        </row>
        <row r="396">
          <cell r="B396">
            <v>2017</v>
          </cell>
          <cell r="C396">
            <v>12</v>
          </cell>
          <cell r="D396">
            <v>28</v>
          </cell>
          <cell r="H396">
            <v>46.5</v>
          </cell>
          <cell r="Q396">
            <v>2017</v>
          </cell>
          <cell r="R396">
            <v>12</v>
          </cell>
          <cell r="S396">
            <v>28</v>
          </cell>
          <cell r="W396">
            <v>66</v>
          </cell>
        </row>
        <row r="397">
          <cell r="B397">
            <v>2017</v>
          </cell>
          <cell r="C397">
            <v>12</v>
          </cell>
          <cell r="D397">
            <v>29</v>
          </cell>
          <cell r="H397">
            <v>41.5</v>
          </cell>
          <cell r="Q397">
            <v>2017</v>
          </cell>
          <cell r="R397">
            <v>12</v>
          </cell>
          <cell r="S397">
            <v>29</v>
          </cell>
          <cell r="W397">
            <v>54</v>
          </cell>
        </row>
        <row r="398">
          <cell r="B398">
            <v>2017</v>
          </cell>
          <cell r="C398">
            <v>12</v>
          </cell>
          <cell r="D398">
            <v>30</v>
          </cell>
          <cell r="H398">
            <v>53</v>
          </cell>
          <cell r="Q398">
            <v>2017</v>
          </cell>
          <cell r="R398">
            <v>12</v>
          </cell>
          <cell r="S398">
            <v>30</v>
          </cell>
          <cell r="W398">
            <v>53.5</v>
          </cell>
        </row>
        <row r="399">
          <cell r="B399">
            <v>2017</v>
          </cell>
          <cell r="C399">
            <v>12</v>
          </cell>
          <cell r="D399">
            <v>31</v>
          </cell>
          <cell r="H399">
            <v>63.5</v>
          </cell>
          <cell r="Q399">
            <v>2017</v>
          </cell>
          <cell r="R399">
            <v>12</v>
          </cell>
          <cell r="S399">
            <v>31</v>
          </cell>
          <cell r="W399">
            <v>66.5</v>
          </cell>
        </row>
      </sheetData>
      <sheetData sheetId="13">
        <row r="4">
          <cell r="B4">
            <v>2016</v>
          </cell>
          <cell r="C4">
            <v>12</v>
          </cell>
          <cell r="D4">
            <v>1</v>
          </cell>
          <cell r="H4">
            <v>28.68220430107527</v>
          </cell>
          <cell r="Q4">
            <v>2016</v>
          </cell>
          <cell r="R4">
            <v>12</v>
          </cell>
          <cell r="S4">
            <v>1</v>
          </cell>
          <cell r="W4">
            <v>26.567401433691753</v>
          </cell>
        </row>
        <row r="5">
          <cell r="B5">
            <v>2016</v>
          </cell>
          <cell r="C5">
            <v>12</v>
          </cell>
          <cell r="D5">
            <v>2</v>
          </cell>
          <cell r="H5">
            <v>25.321774193548386</v>
          </cell>
          <cell r="Q5">
            <v>2016</v>
          </cell>
          <cell r="R5">
            <v>12</v>
          </cell>
          <cell r="S5">
            <v>2</v>
          </cell>
          <cell r="W5">
            <v>33.681792114695341</v>
          </cell>
        </row>
        <row r="6">
          <cell r="B6">
            <v>2016</v>
          </cell>
          <cell r="C6">
            <v>12</v>
          </cell>
          <cell r="D6">
            <v>3</v>
          </cell>
          <cell r="H6">
            <v>26.254623655913974</v>
          </cell>
          <cell r="Q6">
            <v>2016</v>
          </cell>
          <cell r="R6">
            <v>12</v>
          </cell>
          <cell r="S6">
            <v>3</v>
          </cell>
          <cell r="W6">
            <v>28.63349462365591</v>
          </cell>
        </row>
        <row r="7">
          <cell r="B7">
            <v>2016</v>
          </cell>
          <cell r="C7">
            <v>12</v>
          </cell>
          <cell r="D7">
            <v>4</v>
          </cell>
          <cell r="H7">
            <v>24.499354838709674</v>
          </cell>
          <cell r="Q7">
            <v>2016</v>
          </cell>
          <cell r="R7">
            <v>12</v>
          </cell>
          <cell r="S7">
            <v>4</v>
          </cell>
          <cell r="W7">
            <v>30.966792114695341</v>
          </cell>
        </row>
        <row r="8">
          <cell r="B8">
            <v>2016</v>
          </cell>
          <cell r="C8">
            <v>12</v>
          </cell>
          <cell r="D8">
            <v>5</v>
          </cell>
          <cell r="H8">
            <v>20.249516129032262</v>
          </cell>
          <cell r="Q8">
            <v>2016</v>
          </cell>
          <cell r="R8">
            <v>12</v>
          </cell>
          <cell r="S8">
            <v>5</v>
          </cell>
          <cell r="W8">
            <v>35.81541218637993</v>
          </cell>
        </row>
        <row r="9">
          <cell r="B9">
            <v>2016</v>
          </cell>
          <cell r="C9">
            <v>12</v>
          </cell>
          <cell r="D9">
            <v>6</v>
          </cell>
          <cell r="H9">
            <v>31.282795698924737</v>
          </cell>
          <cell r="Q9">
            <v>2016</v>
          </cell>
          <cell r="R9">
            <v>12</v>
          </cell>
          <cell r="S9">
            <v>6</v>
          </cell>
          <cell r="W9">
            <v>32.824336917562725</v>
          </cell>
        </row>
        <row r="10">
          <cell r="B10">
            <v>2016</v>
          </cell>
          <cell r="C10">
            <v>12</v>
          </cell>
          <cell r="D10">
            <v>7</v>
          </cell>
          <cell r="H10">
            <v>36.907311827956981</v>
          </cell>
          <cell r="Q10">
            <v>2016</v>
          </cell>
          <cell r="R10">
            <v>12</v>
          </cell>
          <cell r="S10">
            <v>7</v>
          </cell>
          <cell r="W10">
            <v>34.727007168458776</v>
          </cell>
        </row>
        <row r="11">
          <cell r="B11">
            <v>2016</v>
          </cell>
          <cell r="C11">
            <v>12</v>
          </cell>
          <cell r="D11">
            <v>8</v>
          </cell>
          <cell r="H11">
            <v>46.611881720430105</v>
          </cell>
          <cell r="Q11">
            <v>2016</v>
          </cell>
          <cell r="R11">
            <v>12</v>
          </cell>
          <cell r="S11">
            <v>8</v>
          </cell>
          <cell r="W11">
            <v>39.343028673835128</v>
          </cell>
        </row>
        <row r="12">
          <cell r="B12">
            <v>2016</v>
          </cell>
          <cell r="C12">
            <v>12</v>
          </cell>
          <cell r="D12">
            <v>9</v>
          </cell>
          <cell r="H12">
            <v>44.123763440860216</v>
          </cell>
          <cell r="Q12">
            <v>2016</v>
          </cell>
          <cell r="R12">
            <v>12</v>
          </cell>
          <cell r="S12">
            <v>9</v>
          </cell>
          <cell r="W12">
            <v>43.916648745519709</v>
          </cell>
        </row>
        <row r="13">
          <cell r="B13">
            <v>2016</v>
          </cell>
          <cell r="C13">
            <v>12</v>
          </cell>
          <cell r="D13">
            <v>10</v>
          </cell>
          <cell r="H13">
            <v>34.294623655913981</v>
          </cell>
          <cell r="Q13">
            <v>2016</v>
          </cell>
          <cell r="R13">
            <v>12</v>
          </cell>
          <cell r="S13">
            <v>10</v>
          </cell>
          <cell r="W13">
            <v>42.349301075268826</v>
          </cell>
        </row>
        <row r="14">
          <cell r="B14">
            <v>2016</v>
          </cell>
          <cell r="C14">
            <v>12</v>
          </cell>
          <cell r="D14">
            <v>11</v>
          </cell>
          <cell r="H14">
            <v>33.21290322580645</v>
          </cell>
          <cell r="Q14">
            <v>2016</v>
          </cell>
          <cell r="R14">
            <v>12</v>
          </cell>
          <cell r="S14">
            <v>11</v>
          </cell>
          <cell r="W14">
            <v>36.52629032258065</v>
          </cell>
        </row>
        <row r="15">
          <cell r="B15">
            <v>2016</v>
          </cell>
          <cell r="C15">
            <v>12</v>
          </cell>
          <cell r="D15">
            <v>12</v>
          </cell>
          <cell r="H15">
            <v>37.989999999999995</v>
          </cell>
          <cell r="Q15">
            <v>2016</v>
          </cell>
          <cell r="R15">
            <v>12</v>
          </cell>
          <cell r="S15">
            <v>12</v>
          </cell>
          <cell r="W15">
            <v>37.370770609319003</v>
          </cell>
        </row>
        <row r="16">
          <cell r="B16">
            <v>2016</v>
          </cell>
          <cell r="C16">
            <v>12</v>
          </cell>
          <cell r="D16">
            <v>13</v>
          </cell>
          <cell r="H16">
            <v>39.315268817204306</v>
          </cell>
          <cell r="Q16">
            <v>2016</v>
          </cell>
          <cell r="R16">
            <v>12</v>
          </cell>
          <cell r="S16">
            <v>13</v>
          </cell>
          <cell r="W16">
            <v>40.174856630824387</v>
          </cell>
        </row>
        <row r="17">
          <cell r="B17">
            <v>2016</v>
          </cell>
          <cell r="C17">
            <v>12</v>
          </cell>
          <cell r="D17">
            <v>14</v>
          </cell>
          <cell r="H17">
            <v>40.465322580645157</v>
          </cell>
          <cell r="Q17">
            <v>2016</v>
          </cell>
          <cell r="R17">
            <v>12</v>
          </cell>
          <cell r="S17">
            <v>14</v>
          </cell>
          <cell r="W17">
            <v>45.680143369175624</v>
          </cell>
        </row>
        <row r="18">
          <cell r="B18">
            <v>2016</v>
          </cell>
          <cell r="C18">
            <v>12</v>
          </cell>
          <cell r="D18">
            <v>15</v>
          </cell>
          <cell r="H18">
            <v>42.153817204301063</v>
          </cell>
          <cell r="Q18">
            <v>2016</v>
          </cell>
          <cell r="R18">
            <v>12</v>
          </cell>
          <cell r="S18">
            <v>15</v>
          </cell>
          <cell r="W18">
            <v>47.620430107526893</v>
          </cell>
        </row>
        <row r="19">
          <cell r="B19">
            <v>2016</v>
          </cell>
          <cell r="C19">
            <v>12</v>
          </cell>
          <cell r="D19">
            <v>16</v>
          </cell>
          <cell r="H19">
            <v>36.073333333333331</v>
          </cell>
          <cell r="Q19">
            <v>2016</v>
          </cell>
          <cell r="R19">
            <v>12</v>
          </cell>
          <cell r="S19">
            <v>16</v>
          </cell>
          <cell r="W19">
            <v>53.055698924731203</v>
          </cell>
        </row>
        <row r="20">
          <cell r="B20">
            <v>2016</v>
          </cell>
          <cell r="C20">
            <v>12</v>
          </cell>
          <cell r="D20">
            <v>17</v>
          </cell>
          <cell r="H20">
            <v>49.57833333333334</v>
          </cell>
          <cell r="Q20">
            <v>2016</v>
          </cell>
          <cell r="R20">
            <v>12</v>
          </cell>
          <cell r="S20">
            <v>17</v>
          </cell>
          <cell r="W20">
            <v>41.072741935483876</v>
          </cell>
        </row>
        <row r="21">
          <cell r="B21">
            <v>2016</v>
          </cell>
          <cell r="C21">
            <v>12</v>
          </cell>
          <cell r="D21">
            <v>18</v>
          </cell>
          <cell r="H21">
            <v>61.575107526881716</v>
          </cell>
          <cell r="Q21">
            <v>2016</v>
          </cell>
          <cell r="R21">
            <v>12</v>
          </cell>
          <cell r="S21">
            <v>18</v>
          </cell>
          <cell r="W21">
            <v>56.413440860215061</v>
          </cell>
        </row>
        <row r="22">
          <cell r="B22">
            <v>2016</v>
          </cell>
          <cell r="C22">
            <v>12</v>
          </cell>
          <cell r="D22">
            <v>19</v>
          </cell>
          <cell r="H22">
            <v>53.822204301075267</v>
          </cell>
          <cell r="Q22">
            <v>2016</v>
          </cell>
          <cell r="R22">
            <v>12</v>
          </cell>
          <cell r="S22">
            <v>19</v>
          </cell>
          <cell r="W22">
            <v>64.141129032258078</v>
          </cell>
        </row>
        <row r="23">
          <cell r="B23">
            <v>2016</v>
          </cell>
          <cell r="C23">
            <v>12</v>
          </cell>
          <cell r="D23">
            <v>20</v>
          </cell>
          <cell r="H23">
            <v>35.323440860215051</v>
          </cell>
          <cell r="Q23">
            <v>2016</v>
          </cell>
          <cell r="R23">
            <v>12</v>
          </cell>
          <cell r="S23">
            <v>20</v>
          </cell>
          <cell r="W23">
            <v>50.106075268817207</v>
          </cell>
        </row>
        <row r="24">
          <cell r="B24">
            <v>2016</v>
          </cell>
          <cell r="C24">
            <v>12</v>
          </cell>
          <cell r="D24">
            <v>21</v>
          </cell>
          <cell r="H24">
            <v>27.853924731182797</v>
          </cell>
          <cell r="Q24">
            <v>2016</v>
          </cell>
          <cell r="R24">
            <v>12</v>
          </cell>
          <cell r="S24">
            <v>21</v>
          </cell>
          <cell r="W24">
            <v>38.280358422939067</v>
          </cell>
        </row>
        <row r="25">
          <cell r="B25">
            <v>2016</v>
          </cell>
          <cell r="C25">
            <v>12</v>
          </cell>
          <cell r="D25">
            <v>22</v>
          </cell>
          <cell r="H25">
            <v>32.335860215053764</v>
          </cell>
          <cell r="Q25">
            <v>2016</v>
          </cell>
          <cell r="R25">
            <v>12</v>
          </cell>
          <cell r="S25">
            <v>22</v>
          </cell>
          <cell r="W25">
            <v>30.176039426523289</v>
          </cell>
        </row>
        <row r="26">
          <cell r="B26">
            <v>2016</v>
          </cell>
          <cell r="C26">
            <v>12</v>
          </cell>
          <cell r="D26">
            <v>23</v>
          </cell>
          <cell r="H26">
            <v>18.076827956989245</v>
          </cell>
          <cell r="Q26">
            <v>2016</v>
          </cell>
          <cell r="R26">
            <v>12</v>
          </cell>
          <cell r="S26">
            <v>23</v>
          </cell>
          <cell r="W26">
            <v>25.634014336917563</v>
          </cell>
        </row>
        <row r="27">
          <cell r="B27">
            <v>2016</v>
          </cell>
          <cell r="C27">
            <v>12</v>
          </cell>
          <cell r="D27">
            <v>24</v>
          </cell>
          <cell r="H27">
            <v>30.62161290322581</v>
          </cell>
          <cell r="Q27">
            <v>2016</v>
          </cell>
          <cell r="R27">
            <v>12</v>
          </cell>
          <cell r="S27">
            <v>24</v>
          </cell>
          <cell r="W27">
            <v>29.45564516129032</v>
          </cell>
        </row>
        <row r="28">
          <cell r="B28">
            <v>2016</v>
          </cell>
          <cell r="C28">
            <v>12</v>
          </cell>
          <cell r="D28">
            <v>25</v>
          </cell>
          <cell r="H28">
            <v>9.7465591397849476</v>
          </cell>
          <cell r="Q28">
            <v>2016</v>
          </cell>
          <cell r="R28">
            <v>12</v>
          </cell>
          <cell r="S28">
            <v>25</v>
          </cell>
          <cell r="W28">
            <v>27.616182795698922</v>
          </cell>
        </row>
        <row r="29">
          <cell r="B29">
            <v>2016</v>
          </cell>
          <cell r="C29">
            <v>12</v>
          </cell>
          <cell r="D29">
            <v>26</v>
          </cell>
          <cell r="H29">
            <v>15.055860215053768</v>
          </cell>
          <cell r="Q29">
            <v>2016</v>
          </cell>
          <cell r="R29">
            <v>12</v>
          </cell>
          <cell r="S29">
            <v>26</v>
          </cell>
          <cell r="W29">
            <v>12.179946236559145</v>
          </cell>
        </row>
        <row r="30">
          <cell r="B30">
            <v>2016</v>
          </cell>
          <cell r="C30">
            <v>12</v>
          </cell>
          <cell r="D30">
            <v>27</v>
          </cell>
          <cell r="H30">
            <v>27.177526881720432</v>
          </cell>
          <cell r="Q30">
            <v>2016</v>
          </cell>
          <cell r="R30">
            <v>12</v>
          </cell>
          <cell r="S30">
            <v>27</v>
          </cell>
          <cell r="W30">
            <v>20.715035842293908</v>
          </cell>
        </row>
        <row r="31">
          <cell r="B31">
            <v>2016</v>
          </cell>
          <cell r="C31">
            <v>12</v>
          </cell>
          <cell r="D31">
            <v>28</v>
          </cell>
          <cell r="H31">
            <v>21.705806451612904</v>
          </cell>
          <cell r="Q31">
            <v>2016</v>
          </cell>
          <cell r="R31">
            <v>12</v>
          </cell>
          <cell r="S31">
            <v>28</v>
          </cell>
          <cell r="W31">
            <v>24.530483870967746</v>
          </cell>
        </row>
        <row r="32">
          <cell r="B32">
            <v>2016</v>
          </cell>
          <cell r="C32">
            <v>12</v>
          </cell>
          <cell r="D32">
            <v>29</v>
          </cell>
          <cell r="H32">
            <v>23.741774193548384</v>
          </cell>
          <cell r="Q32">
            <v>2016</v>
          </cell>
          <cell r="R32">
            <v>12</v>
          </cell>
          <cell r="S32">
            <v>29</v>
          </cell>
          <cell r="W32">
            <v>18.225089605734766</v>
          </cell>
        </row>
        <row r="33">
          <cell r="B33">
            <v>2016</v>
          </cell>
          <cell r="C33">
            <v>12</v>
          </cell>
          <cell r="D33">
            <v>30</v>
          </cell>
          <cell r="H33">
            <v>22.663548387096775</v>
          </cell>
          <cell r="Q33">
            <v>2016</v>
          </cell>
          <cell r="R33">
            <v>12</v>
          </cell>
          <cell r="S33">
            <v>30</v>
          </cell>
          <cell r="W33">
            <v>31.934193548387089</v>
          </cell>
        </row>
        <row r="34">
          <cell r="B34">
            <v>2016</v>
          </cell>
          <cell r="C34">
            <v>12</v>
          </cell>
          <cell r="D34">
            <v>31</v>
          </cell>
          <cell r="H34">
            <v>29.736451612903227</v>
          </cell>
          <cell r="Q34">
            <v>2016</v>
          </cell>
          <cell r="R34">
            <v>12</v>
          </cell>
          <cell r="S34">
            <v>31</v>
          </cell>
          <cell r="W34">
            <v>23.029551971326168</v>
          </cell>
        </row>
        <row r="35">
          <cell r="B35">
            <v>2017</v>
          </cell>
          <cell r="C35">
            <v>1</v>
          </cell>
          <cell r="D35">
            <v>1</v>
          </cell>
          <cell r="H35">
            <v>40.198548387096778</v>
          </cell>
          <cell r="Q35">
            <v>2017</v>
          </cell>
          <cell r="R35">
            <v>1</v>
          </cell>
          <cell r="S35">
            <v>1</v>
          </cell>
          <cell r="W35">
            <v>46.415931899641571</v>
          </cell>
        </row>
        <row r="36">
          <cell r="B36">
            <v>2017</v>
          </cell>
          <cell r="C36">
            <v>1</v>
          </cell>
          <cell r="D36">
            <v>2</v>
          </cell>
          <cell r="H36">
            <v>30.139569892473119</v>
          </cell>
          <cell r="Q36">
            <v>2017</v>
          </cell>
          <cell r="R36">
            <v>1</v>
          </cell>
          <cell r="S36">
            <v>2</v>
          </cell>
          <cell r="W36">
            <v>44.340537634408598</v>
          </cell>
        </row>
        <row r="37">
          <cell r="B37">
            <v>2017</v>
          </cell>
          <cell r="C37">
            <v>1</v>
          </cell>
          <cell r="D37">
            <v>3</v>
          </cell>
          <cell r="H37">
            <v>43.957688172043014</v>
          </cell>
          <cell r="Q37">
            <v>2017</v>
          </cell>
          <cell r="R37">
            <v>1</v>
          </cell>
          <cell r="S37">
            <v>3</v>
          </cell>
          <cell r="W37">
            <v>28.297043010752681</v>
          </cell>
        </row>
        <row r="38">
          <cell r="B38">
            <v>2017</v>
          </cell>
          <cell r="C38">
            <v>1</v>
          </cell>
          <cell r="D38">
            <v>4</v>
          </cell>
          <cell r="H38">
            <v>51.23935483870968</v>
          </cell>
          <cell r="Q38">
            <v>2017</v>
          </cell>
          <cell r="R38">
            <v>1</v>
          </cell>
          <cell r="S38">
            <v>4</v>
          </cell>
          <cell r="W38">
            <v>49.684964157706091</v>
          </cell>
        </row>
        <row r="39">
          <cell r="B39">
            <v>2017</v>
          </cell>
          <cell r="C39">
            <v>1</v>
          </cell>
          <cell r="D39">
            <v>5</v>
          </cell>
          <cell r="H39">
            <v>56.495376344086026</v>
          </cell>
          <cell r="Q39">
            <v>2017</v>
          </cell>
          <cell r="R39">
            <v>1</v>
          </cell>
          <cell r="S39">
            <v>5</v>
          </cell>
          <cell r="W39">
            <v>57.487974910394264</v>
          </cell>
        </row>
        <row r="40">
          <cell r="B40">
            <v>2017</v>
          </cell>
          <cell r="C40">
            <v>1</v>
          </cell>
          <cell r="D40">
            <v>6</v>
          </cell>
          <cell r="H40">
            <v>61.457311827957</v>
          </cell>
          <cell r="Q40">
            <v>2017</v>
          </cell>
          <cell r="R40">
            <v>1</v>
          </cell>
          <cell r="S40">
            <v>6</v>
          </cell>
          <cell r="W40">
            <v>60.72220430107528</v>
          </cell>
        </row>
        <row r="41">
          <cell r="B41">
            <v>2017</v>
          </cell>
          <cell r="C41">
            <v>1</v>
          </cell>
          <cell r="D41">
            <v>7</v>
          </cell>
          <cell r="H41">
            <v>53.508010752688172</v>
          </cell>
          <cell r="Q41">
            <v>2017</v>
          </cell>
          <cell r="R41">
            <v>1</v>
          </cell>
          <cell r="S41">
            <v>7</v>
          </cell>
          <cell r="W41">
            <v>65.822706093189979</v>
          </cell>
        </row>
        <row r="42">
          <cell r="B42">
            <v>2017</v>
          </cell>
          <cell r="C42">
            <v>1</v>
          </cell>
          <cell r="D42">
            <v>8</v>
          </cell>
          <cell r="H42">
            <v>49.131935483870969</v>
          </cell>
          <cell r="Q42">
            <v>2017</v>
          </cell>
          <cell r="R42">
            <v>1</v>
          </cell>
          <cell r="S42">
            <v>8</v>
          </cell>
          <cell r="W42">
            <v>55.163817204301068</v>
          </cell>
        </row>
        <row r="43">
          <cell r="B43">
            <v>2017</v>
          </cell>
          <cell r="C43">
            <v>1</v>
          </cell>
          <cell r="D43">
            <v>9</v>
          </cell>
          <cell r="H43">
            <v>35.630322580645164</v>
          </cell>
          <cell r="Q43">
            <v>2017</v>
          </cell>
          <cell r="R43">
            <v>1</v>
          </cell>
          <cell r="S43">
            <v>9</v>
          </cell>
          <cell r="W43">
            <v>53.204211469534037</v>
          </cell>
        </row>
        <row r="44">
          <cell r="B44">
            <v>2017</v>
          </cell>
          <cell r="C44">
            <v>1</v>
          </cell>
          <cell r="D44">
            <v>10</v>
          </cell>
          <cell r="H44">
            <v>29.100430107526886</v>
          </cell>
          <cell r="Q44">
            <v>2017</v>
          </cell>
          <cell r="R44">
            <v>1</v>
          </cell>
          <cell r="S44">
            <v>10</v>
          </cell>
          <cell r="W44">
            <v>35.555268817204293</v>
          </cell>
        </row>
        <row r="45">
          <cell r="B45">
            <v>2017</v>
          </cell>
          <cell r="C45">
            <v>1</v>
          </cell>
          <cell r="D45">
            <v>11</v>
          </cell>
          <cell r="H45">
            <v>23.107419354838708</v>
          </cell>
          <cell r="Q45">
            <v>2017</v>
          </cell>
          <cell r="R45">
            <v>1</v>
          </cell>
          <cell r="S45">
            <v>11</v>
          </cell>
          <cell r="W45">
            <v>23.563172043010745</v>
          </cell>
        </row>
        <row r="46">
          <cell r="B46">
            <v>2017</v>
          </cell>
          <cell r="C46">
            <v>1</v>
          </cell>
          <cell r="D46">
            <v>12</v>
          </cell>
          <cell r="H46">
            <v>45.429623655913979</v>
          </cell>
          <cell r="Q46">
            <v>2017</v>
          </cell>
          <cell r="R46">
            <v>1</v>
          </cell>
          <cell r="S46">
            <v>12</v>
          </cell>
          <cell r="W46">
            <v>32.992311827956982</v>
          </cell>
        </row>
        <row r="47">
          <cell r="B47">
            <v>2017</v>
          </cell>
          <cell r="C47">
            <v>1</v>
          </cell>
          <cell r="D47">
            <v>13</v>
          </cell>
          <cell r="H47">
            <v>47.009516129032264</v>
          </cell>
          <cell r="Q47">
            <v>2017</v>
          </cell>
          <cell r="R47">
            <v>1</v>
          </cell>
          <cell r="S47">
            <v>13</v>
          </cell>
          <cell r="W47">
            <v>51.393243727598566</v>
          </cell>
        </row>
        <row r="48">
          <cell r="B48">
            <v>2017</v>
          </cell>
          <cell r="C48">
            <v>1</v>
          </cell>
          <cell r="D48">
            <v>14</v>
          </cell>
          <cell r="H48">
            <v>42.428870967741929</v>
          </cell>
          <cell r="Q48">
            <v>2017</v>
          </cell>
          <cell r="R48">
            <v>1</v>
          </cell>
          <cell r="S48">
            <v>14</v>
          </cell>
          <cell r="W48">
            <v>48.045860215053757</v>
          </cell>
        </row>
        <row r="49">
          <cell r="B49">
            <v>2017</v>
          </cell>
          <cell r="C49">
            <v>1</v>
          </cell>
          <cell r="D49">
            <v>15</v>
          </cell>
          <cell r="H49">
            <v>38.906451612903233</v>
          </cell>
          <cell r="Q49">
            <v>2017</v>
          </cell>
          <cell r="R49">
            <v>1</v>
          </cell>
          <cell r="S49">
            <v>15</v>
          </cell>
          <cell r="W49">
            <v>43.232365591397851</v>
          </cell>
        </row>
        <row r="50">
          <cell r="B50">
            <v>2017</v>
          </cell>
          <cell r="C50">
            <v>1</v>
          </cell>
          <cell r="D50">
            <v>16</v>
          </cell>
          <cell r="H50">
            <v>27.156612903225803</v>
          </cell>
          <cell r="Q50">
            <v>2017</v>
          </cell>
          <cell r="R50">
            <v>1</v>
          </cell>
          <cell r="S50">
            <v>16</v>
          </cell>
          <cell r="W50">
            <v>40.864462365591393</v>
          </cell>
        </row>
        <row r="51">
          <cell r="B51">
            <v>2017</v>
          </cell>
          <cell r="C51">
            <v>1</v>
          </cell>
          <cell r="D51">
            <v>17</v>
          </cell>
          <cell r="H51">
            <v>37.789731182795698</v>
          </cell>
          <cell r="Q51">
            <v>2017</v>
          </cell>
          <cell r="R51">
            <v>1</v>
          </cell>
          <cell r="S51">
            <v>17</v>
          </cell>
          <cell r="W51">
            <v>30.768136200716835</v>
          </cell>
        </row>
        <row r="52">
          <cell r="B52">
            <v>2017</v>
          </cell>
          <cell r="C52">
            <v>1</v>
          </cell>
          <cell r="D52">
            <v>18</v>
          </cell>
          <cell r="H52">
            <v>32.736935483870965</v>
          </cell>
          <cell r="Q52">
            <v>2017</v>
          </cell>
          <cell r="R52">
            <v>1</v>
          </cell>
          <cell r="S52">
            <v>18</v>
          </cell>
          <cell r="W52">
            <v>34.810842293906802</v>
          </cell>
        </row>
        <row r="53">
          <cell r="B53">
            <v>2017</v>
          </cell>
          <cell r="C53">
            <v>1</v>
          </cell>
          <cell r="D53">
            <v>19</v>
          </cell>
          <cell r="H53">
            <v>17.062634408602143</v>
          </cell>
          <cell r="Q53">
            <v>2017</v>
          </cell>
          <cell r="R53">
            <v>1</v>
          </cell>
          <cell r="S53">
            <v>19</v>
          </cell>
          <cell r="W53">
            <v>37.535376344086018</v>
          </cell>
        </row>
        <row r="54">
          <cell r="B54">
            <v>2017</v>
          </cell>
          <cell r="C54">
            <v>1</v>
          </cell>
          <cell r="D54">
            <v>20</v>
          </cell>
          <cell r="H54">
            <v>21.980860215053767</v>
          </cell>
          <cell r="Q54">
            <v>2017</v>
          </cell>
          <cell r="R54">
            <v>1</v>
          </cell>
          <cell r="S54">
            <v>20</v>
          </cell>
          <cell r="W54">
            <v>27.088584229390676</v>
          </cell>
        </row>
        <row r="55">
          <cell r="B55">
            <v>2017</v>
          </cell>
          <cell r="C55">
            <v>1</v>
          </cell>
          <cell r="D55">
            <v>21</v>
          </cell>
          <cell r="H55">
            <v>11.429139784946237</v>
          </cell>
          <cell r="Q55">
            <v>2017</v>
          </cell>
          <cell r="R55">
            <v>1</v>
          </cell>
          <cell r="S55">
            <v>21</v>
          </cell>
          <cell r="W55">
            <v>21.201881720430098</v>
          </cell>
        </row>
        <row r="56">
          <cell r="B56">
            <v>2017</v>
          </cell>
          <cell r="C56">
            <v>1</v>
          </cell>
          <cell r="D56">
            <v>22</v>
          </cell>
          <cell r="H56">
            <v>31.122849462365593</v>
          </cell>
          <cell r="Q56">
            <v>2017</v>
          </cell>
          <cell r="R56">
            <v>1</v>
          </cell>
          <cell r="S56">
            <v>22</v>
          </cell>
          <cell r="W56">
            <v>15.503064516129026</v>
          </cell>
        </row>
        <row r="57">
          <cell r="B57">
            <v>2017</v>
          </cell>
          <cell r="C57">
            <v>1</v>
          </cell>
          <cell r="D57">
            <v>23</v>
          </cell>
          <cell r="H57">
            <v>33.751075268817196</v>
          </cell>
          <cell r="Q57">
            <v>2017</v>
          </cell>
          <cell r="R57">
            <v>1</v>
          </cell>
          <cell r="S57">
            <v>23</v>
          </cell>
          <cell r="W57">
            <v>29.395394265232973</v>
          </cell>
        </row>
        <row r="58">
          <cell r="B58">
            <v>2017</v>
          </cell>
          <cell r="C58">
            <v>1</v>
          </cell>
          <cell r="D58">
            <v>24</v>
          </cell>
          <cell r="H58">
            <v>28.268817204301072</v>
          </cell>
          <cell r="Q58">
            <v>2017</v>
          </cell>
          <cell r="R58">
            <v>1</v>
          </cell>
          <cell r="S58">
            <v>24</v>
          </cell>
          <cell r="W58">
            <v>36.481272401433678</v>
          </cell>
        </row>
        <row r="59">
          <cell r="B59">
            <v>2017</v>
          </cell>
          <cell r="C59">
            <v>1</v>
          </cell>
          <cell r="D59">
            <v>25</v>
          </cell>
          <cell r="H59">
            <v>36.709247311827966</v>
          </cell>
          <cell r="Q59">
            <v>2017</v>
          </cell>
          <cell r="R59">
            <v>1</v>
          </cell>
          <cell r="S59">
            <v>25</v>
          </cell>
          <cell r="W59">
            <v>32.111827956989238</v>
          </cell>
        </row>
        <row r="60">
          <cell r="B60">
            <v>2017</v>
          </cell>
          <cell r="C60">
            <v>1</v>
          </cell>
          <cell r="D60">
            <v>26</v>
          </cell>
          <cell r="H60">
            <v>41.26467741935484</v>
          </cell>
          <cell r="Q60">
            <v>2017</v>
          </cell>
          <cell r="R60">
            <v>1</v>
          </cell>
          <cell r="S60">
            <v>26</v>
          </cell>
          <cell r="W60">
            <v>38.514211469534047</v>
          </cell>
        </row>
        <row r="61">
          <cell r="B61">
            <v>2017</v>
          </cell>
          <cell r="C61">
            <v>1</v>
          </cell>
          <cell r="D61">
            <v>27</v>
          </cell>
          <cell r="H61">
            <v>34.678924731182796</v>
          </cell>
          <cell r="Q61">
            <v>2017</v>
          </cell>
          <cell r="R61">
            <v>1</v>
          </cell>
          <cell r="S61">
            <v>27</v>
          </cell>
          <cell r="W61">
            <v>45.240573476702501</v>
          </cell>
        </row>
        <row r="62">
          <cell r="B62">
            <v>2017</v>
          </cell>
          <cell r="C62">
            <v>1</v>
          </cell>
          <cell r="D62">
            <v>28</v>
          </cell>
          <cell r="H62">
            <v>31.855430107526882</v>
          </cell>
          <cell r="Q62">
            <v>2017</v>
          </cell>
          <cell r="R62">
            <v>1</v>
          </cell>
          <cell r="S62">
            <v>28</v>
          </cell>
          <cell r="W62">
            <v>42.183512544802859</v>
          </cell>
        </row>
        <row r="63">
          <cell r="B63">
            <v>2017</v>
          </cell>
          <cell r="C63">
            <v>1</v>
          </cell>
          <cell r="D63">
            <v>29</v>
          </cell>
          <cell r="H63">
            <v>24.499086021505374</v>
          </cell>
          <cell r="Q63">
            <v>2017</v>
          </cell>
          <cell r="R63">
            <v>1</v>
          </cell>
          <cell r="S63">
            <v>29</v>
          </cell>
          <cell r="W63">
            <v>33.842401433691748</v>
          </cell>
        </row>
        <row r="64">
          <cell r="B64">
            <v>2017</v>
          </cell>
          <cell r="C64">
            <v>1</v>
          </cell>
          <cell r="D64">
            <v>30</v>
          </cell>
          <cell r="H64">
            <v>19.919999999999998</v>
          </cell>
          <cell r="Q64">
            <v>2017</v>
          </cell>
          <cell r="R64">
            <v>1</v>
          </cell>
          <cell r="S64">
            <v>30</v>
          </cell>
          <cell r="W64">
            <v>39.602455197132606</v>
          </cell>
        </row>
        <row r="65">
          <cell r="B65">
            <v>2017</v>
          </cell>
          <cell r="C65">
            <v>1</v>
          </cell>
          <cell r="D65">
            <v>31</v>
          </cell>
          <cell r="H65">
            <v>25.858548387096775</v>
          </cell>
          <cell r="Q65">
            <v>2017</v>
          </cell>
          <cell r="R65">
            <v>1</v>
          </cell>
          <cell r="S65">
            <v>31</v>
          </cell>
          <cell r="W65">
            <v>25.43605734767025</v>
          </cell>
        </row>
        <row r="66">
          <cell r="B66">
            <v>2017</v>
          </cell>
          <cell r="C66">
            <v>2</v>
          </cell>
          <cell r="D66">
            <v>1</v>
          </cell>
          <cell r="H66">
            <v>41.982701149425289</v>
          </cell>
          <cell r="Q66">
            <v>2017</v>
          </cell>
          <cell r="R66">
            <v>2</v>
          </cell>
          <cell r="S66">
            <v>1</v>
          </cell>
          <cell r="W66">
            <v>34.460303776683091</v>
          </cell>
        </row>
        <row r="67">
          <cell r="B67">
            <v>2017</v>
          </cell>
          <cell r="C67">
            <v>2</v>
          </cell>
          <cell r="D67">
            <v>2</v>
          </cell>
          <cell r="H67">
            <v>48.656986863711005</v>
          </cell>
          <cell r="Q67">
            <v>2017</v>
          </cell>
          <cell r="R67">
            <v>2</v>
          </cell>
          <cell r="S67">
            <v>2</v>
          </cell>
          <cell r="W67">
            <v>46.878288177339911</v>
          </cell>
        </row>
        <row r="68">
          <cell r="B68">
            <v>2017</v>
          </cell>
          <cell r="C68">
            <v>2</v>
          </cell>
          <cell r="D68">
            <v>3</v>
          </cell>
          <cell r="H68">
            <v>46.25933908045976</v>
          </cell>
          <cell r="Q68">
            <v>2017</v>
          </cell>
          <cell r="R68">
            <v>2</v>
          </cell>
          <cell r="S68">
            <v>3</v>
          </cell>
          <cell r="W68">
            <v>57.00799671592776</v>
          </cell>
        </row>
        <row r="69">
          <cell r="B69">
            <v>2017</v>
          </cell>
          <cell r="C69">
            <v>2</v>
          </cell>
          <cell r="D69">
            <v>4</v>
          </cell>
          <cell r="H69">
            <v>39.633509852216747</v>
          </cell>
          <cell r="Q69">
            <v>2017</v>
          </cell>
          <cell r="R69">
            <v>2</v>
          </cell>
          <cell r="S69">
            <v>4</v>
          </cell>
          <cell r="W69">
            <v>50.76514778325123</v>
          </cell>
        </row>
        <row r="70">
          <cell r="B70">
            <v>2017</v>
          </cell>
          <cell r="C70">
            <v>2</v>
          </cell>
          <cell r="D70">
            <v>5</v>
          </cell>
          <cell r="H70">
            <v>37.219527914614112</v>
          </cell>
          <cell r="Q70">
            <v>2017</v>
          </cell>
          <cell r="R70">
            <v>2</v>
          </cell>
          <cell r="S70">
            <v>5</v>
          </cell>
          <cell r="W70">
            <v>42.894445812807881</v>
          </cell>
        </row>
        <row r="71">
          <cell r="B71">
            <v>2017</v>
          </cell>
          <cell r="C71">
            <v>2</v>
          </cell>
          <cell r="D71">
            <v>6</v>
          </cell>
          <cell r="H71">
            <v>30.830948275862074</v>
          </cell>
          <cell r="Q71">
            <v>2017</v>
          </cell>
          <cell r="R71">
            <v>2</v>
          </cell>
          <cell r="S71">
            <v>6</v>
          </cell>
          <cell r="W71">
            <v>41.50905172413794</v>
          </cell>
        </row>
        <row r="72">
          <cell r="B72">
            <v>2017</v>
          </cell>
          <cell r="C72">
            <v>2</v>
          </cell>
          <cell r="D72">
            <v>7</v>
          </cell>
          <cell r="H72">
            <v>36.045845648604264</v>
          </cell>
          <cell r="Q72">
            <v>2017</v>
          </cell>
          <cell r="R72">
            <v>2</v>
          </cell>
          <cell r="S72">
            <v>7</v>
          </cell>
          <cell r="W72">
            <v>31.237635467980297</v>
          </cell>
        </row>
        <row r="73">
          <cell r="B73">
            <v>2017</v>
          </cell>
          <cell r="C73">
            <v>2</v>
          </cell>
          <cell r="D73">
            <v>8</v>
          </cell>
          <cell r="H73">
            <v>59.694958949096872</v>
          </cell>
          <cell r="Q73">
            <v>2017</v>
          </cell>
          <cell r="R73">
            <v>2</v>
          </cell>
          <cell r="S73">
            <v>8</v>
          </cell>
          <cell r="W73">
            <v>39.049371921182257</v>
          </cell>
        </row>
        <row r="74">
          <cell r="B74">
            <v>2017</v>
          </cell>
          <cell r="C74">
            <v>2</v>
          </cell>
          <cell r="D74">
            <v>9</v>
          </cell>
          <cell r="H74">
            <v>52.392118226600992</v>
          </cell>
          <cell r="Q74">
            <v>2017</v>
          </cell>
          <cell r="R74">
            <v>2</v>
          </cell>
          <cell r="S74">
            <v>9</v>
          </cell>
          <cell r="W74">
            <v>63.242389162561587</v>
          </cell>
        </row>
        <row r="75">
          <cell r="B75">
            <v>2017</v>
          </cell>
          <cell r="C75">
            <v>2</v>
          </cell>
          <cell r="D75">
            <v>10</v>
          </cell>
          <cell r="H75">
            <v>27.189922003284074</v>
          </cell>
          <cell r="Q75">
            <v>2017</v>
          </cell>
          <cell r="R75">
            <v>2</v>
          </cell>
          <cell r="S75">
            <v>10</v>
          </cell>
          <cell r="W75">
            <v>53.574663382594416</v>
          </cell>
        </row>
        <row r="76">
          <cell r="B76">
            <v>2017</v>
          </cell>
          <cell r="C76">
            <v>2</v>
          </cell>
          <cell r="D76">
            <v>11</v>
          </cell>
          <cell r="H76">
            <v>22.618727422003285</v>
          </cell>
          <cell r="Q76">
            <v>2017</v>
          </cell>
          <cell r="R76">
            <v>2</v>
          </cell>
          <cell r="S76">
            <v>11</v>
          </cell>
          <cell r="W76">
            <v>30.321371100164207</v>
          </cell>
        </row>
        <row r="77">
          <cell r="B77">
            <v>2017</v>
          </cell>
          <cell r="C77">
            <v>2</v>
          </cell>
          <cell r="D77">
            <v>12</v>
          </cell>
          <cell r="H77">
            <v>31.79592364532019</v>
          </cell>
          <cell r="Q77">
            <v>2017</v>
          </cell>
          <cell r="R77">
            <v>2</v>
          </cell>
          <cell r="S77">
            <v>12</v>
          </cell>
          <cell r="W77">
            <v>27.744831691297215</v>
          </cell>
        </row>
        <row r="78">
          <cell r="B78">
            <v>2017</v>
          </cell>
          <cell r="C78">
            <v>2</v>
          </cell>
          <cell r="D78">
            <v>13</v>
          </cell>
          <cell r="H78">
            <v>34.861506568144499</v>
          </cell>
          <cell r="Q78">
            <v>2017</v>
          </cell>
          <cell r="R78">
            <v>2</v>
          </cell>
          <cell r="S78">
            <v>13</v>
          </cell>
          <cell r="W78">
            <v>37.866009852216749</v>
          </cell>
        </row>
        <row r="79">
          <cell r="B79">
            <v>2017</v>
          </cell>
          <cell r="C79">
            <v>2</v>
          </cell>
          <cell r="D79">
            <v>14</v>
          </cell>
          <cell r="H79">
            <v>29.531818555008211</v>
          </cell>
          <cell r="Q79">
            <v>2017</v>
          </cell>
          <cell r="R79">
            <v>2</v>
          </cell>
          <cell r="S79">
            <v>14</v>
          </cell>
          <cell r="W79">
            <v>40.177586206896557</v>
          </cell>
        </row>
        <row r="80">
          <cell r="B80">
            <v>2017</v>
          </cell>
          <cell r="C80">
            <v>2</v>
          </cell>
          <cell r="D80">
            <v>15</v>
          </cell>
          <cell r="H80">
            <v>33.675915435139572</v>
          </cell>
          <cell r="Q80">
            <v>2017</v>
          </cell>
          <cell r="R80">
            <v>2</v>
          </cell>
          <cell r="S80">
            <v>15</v>
          </cell>
          <cell r="W80">
            <v>33.162060755336611</v>
          </cell>
        </row>
        <row r="81">
          <cell r="B81">
            <v>2017</v>
          </cell>
          <cell r="C81">
            <v>2</v>
          </cell>
          <cell r="D81">
            <v>16</v>
          </cell>
          <cell r="H81">
            <v>25.006276683087027</v>
          </cell>
          <cell r="Q81">
            <v>2017</v>
          </cell>
          <cell r="R81">
            <v>2</v>
          </cell>
          <cell r="S81">
            <v>16</v>
          </cell>
          <cell r="W81">
            <v>36.764934318555007</v>
          </cell>
        </row>
        <row r="82">
          <cell r="B82">
            <v>2017</v>
          </cell>
          <cell r="C82">
            <v>2</v>
          </cell>
          <cell r="D82">
            <v>17</v>
          </cell>
          <cell r="H82">
            <v>18.085788177339904</v>
          </cell>
          <cell r="Q82">
            <v>2017</v>
          </cell>
          <cell r="R82">
            <v>2</v>
          </cell>
          <cell r="S82">
            <v>17</v>
          </cell>
          <cell r="W82">
            <v>26.327175697865357</v>
          </cell>
        </row>
        <row r="83">
          <cell r="B83">
            <v>2017</v>
          </cell>
          <cell r="C83">
            <v>2</v>
          </cell>
          <cell r="D83">
            <v>18</v>
          </cell>
          <cell r="H83">
            <v>23.904815270935959</v>
          </cell>
          <cell r="Q83">
            <v>2017</v>
          </cell>
          <cell r="R83">
            <v>2</v>
          </cell>
          <cell r="S83">
            <v>18</v>
          </cell>
          <cell r="W83">
            <v>17.022586206896555</v>
          </cell>
        </row>
        <row r="84">
          <cell r="B84">
            <v>2017</v>
          </cell>
          <cell r="C84">
            <v>2</v>
          </cell>
          <cell r="D84">
            <v>19</v>
          </cell>
          <cell r="H84">
            <v>16.159544334975376</v>
          </cell>
          <cell r="Q84">
            <v>2017</v>
          </cell>
          <cell r="R84">
            <v>2</v>
          </cell>
          <cell r="S84">
            <v>19</v>
          </cell>
          <cell r="W84">
            <v>23.466264367816102</v>
          </cell>
        </row>
        <row r="85">
          <cell r="B85">
            <v>2017</v>
          </cell>
          <cell r="C85">
            <v>2</v>
          </cell>
          <cell r="D85">
            <v>20</v>
          </cell>
          <cell r="H85">
            <v>7.9979105090311995</v>
          </cell>
          <cell r="Q85">
            <v>2017</v>
          </cell>
          <cell r="R85">
            <v>2</v>
          </cell>
          <cell r="S85">
            <v>20</v>
          </cell>
          <cell r="W85">
            <v>24.963612479474556</v>
          </cell>
        </row>
        <row r="86">
          <cell r="B86">
            <v>2017</v>
          </cell>
          <cell r="C86">
            <v>2</v>
          </cell>
          <cell r="D86">
            <v>21</v>
          </cell>
          <cell r="H86">
            <v>21.097692939244666</v>
          </cell>
          <cell r="Q86">
            <v>2017</v>
          </cell>
          <cell r="R86">
            <v>2</v>
          </cell>
          <cell r="S86">
            <v>21</v>
          </cell>
          <cell r="W86">
            <v>22.007783251231526</v>
          </cell>
        </row>
        <row r="87">
          <cell r="B87">
            <v>2017</v>
          </cell>
          <cell r="C87">
            <v>2</v>
          </cell>
          <cell r="D87">
            <v>22</v>
          </cell>
          <cell r="H87">
            <v>13.596707717569787</v>
          </cell>
          <cell r="Q87">
            <v>2017</v>
          </cell>
          <cell r="R87">
            <v>2</v>
          </cell>
          <cell r="S87">
            <v>22</v>
          </cell>
          <cell r="W87">
            <v>11.245615763546798</v>
          </cell>
        </row>
        <row r="88">
          <cell r="B88">
            <v>2017</v>
          </cell>
          <cell r="C88">
            <v>2</v>
          </cell>
          <cell r="D88">
            <v>23</v>
          </cell>
          <cell r="H88">
            <v>26.22722906403941</v>
          </cell>
          <cell r="Q88">
            <v>2017</v>
          </cell>
          <cell r="R88">
            <v>2</v>
          </cell>
          <cell r="S88">
            <v>23</v>
          </cell>
          <cell r="W88">
            <v>19.816995073891629</v>
          </cell>
        </row>
        <row r="89">
          <cell r="B89">
            <v>2017</v>
          </cell>
          <cell r="C89">
            <v>2</v>
          </cell>
          <cell r="D89">
            <v>24</v>
          </cell>
          <cell r="H89">
            <v>38.247019704433491</v>
          </cell>
          <cell r="Q89">
            <v>2017</v>
          </cell>
          <cell r="R89">
            <v>2</v>
          </cell>
          <cell r="S89">
            <v>24</v>
          </cell>
          <cell r="W89">
            <v>28.929610016420369</v>
          </cell>
        </row>
        <row r="90">
          <cell r="B90">
            <v>2017</v>
          </cell>
          <cell r="C90">
            <v>2</v>
          </cell>
          <cell r="D90">
            <v>25</v>
          </cell>
          <cell r="H90">
            <v>44.068715106732348</v>
          </cell>
          <cell r="Q90">
            <v>2017</v>
          </cell>
          <cell r="R90">
            <v>2</v>
          </cell>
          <cell r="S90">
            <v>25</v>
          </cell>
          <cell r="W90">
            <v>44.8792446633826</v>
          </cell>
        </row>
        <row r="91">
          <cell r="B91">
            <v>2017</v>
          </cell>
          <cell r="C91">
            <v>2</v>
          </cell>
          <cell r="D91">
            <v>26</v>
          </cell>
          <cell r="H91">
            <v>32.782955665024637</v>
          </cell>
          <cell r="Q91">
            <v>2017</v>
          </cell>
          <cell r="R91">
            <v>2</v>
          </cell>
          <cell r="S91">
            <v>26</v>
          </cell>
          <cell r="W91">
            <v>48.819934318555013</v>
          </cell>
        </row>
        <row r="92">
          <cell r="B92">
            <v>2017</v>
          </cell>
          <cell r="C92">
            <v>2</v>
          </cell>
          <cell r="D92">
            <v>27</v>
          </cell>
          <cell r="H92">
            <v>28.427951559934321</v>
          </cell>
          <cell r="Q92">
            <v>2017</v>
          </cell>
          <cell r="R92">
            <v>2</v>
          </cell>
          <cell r="S92">
            <v>27</v>
          </cell>
          <cell r="W92">
            <v>35.623895730706067</v>
          </cell>
        </row>
        <row r="93">
          <cell r="B93">
            <v>2017</v>
          </cell>
          <cell r="C93">
            <v>2</v>
          </cell>
          <cell r="D93">
            <v>28</v>
          </cell>
          <cell r="H93">
            <v>19.62787356321839</v>
          </cell>
          <cell r="Q93">
            <v>2017</v>
          </cell>
          <cell r="R93">
            <v>2</v>
          </cell>
          <cell r="S93">
            <v>28</v>
          </cell>
          <cell r="W93">
            <v>32.132516420361256</v>
          </cell>
        </row>
        <row r="94">
          <cell r="B94">
            <v>2017</v>
          </cell>
          <cell r="C94">
            <v>3</v>
          </cell>
          <cell r="D94">
            <v>1</v>
          </cell>
          <cell r="H94">
            <v>27.217849462365585</v>
          </cell>
          <cell r="Q94">
            <v>2017</v>
          </cell>
          <cell r="R94">
            <v>3</v>
          </cell>
          <cell r="S94">
            <v>1</v>
          </cell>
          <cell r="W94">
            <v>9.0216308243727621</v>
          </cell>
        </row>
        <row r="95">
          <cell r="B95">
            <v>2017</v>
          </cell>
          <cell r="C95">
            <v>3</v>
          </cell>
          <cell r="D95">
            <v>2</v>
          </cell>
          <cell r="H95">
            <v>28.608118279569894</v>
          </cell>
          <cell r="Q95">
            <v>2017</v>
          </cell>
          <cell r="R95">
            <v>3</v>
          </cell>
          <cell r="S95">
            <v>2</v>
          </cell>
          <cell r="W95">
            <v>32.487580645161287</v>
          </cell>
        </row>
        <row r="96">
          <cell r="B96">
            <v>2017</v>
          </cell>
          <cell r="C96">
            <v>3</v>
          </cell>
          <cell r="D96">
            <v>3</v>
          </cell>
          <cell r="H96">
            <v>29.733602150537635</v>
          </cell>
          <cell r="Q96">
            <v>2017</v>
          </cell>
          <cell r="R96">
            <v>3</v>
          </cell>
          <cell r="S96">
            <v>3</v>
          </cell>
          <cell r="W96">
            <v>36.396559139784941</v>
          </cell>
        </row>
        <row r="97">
          <cell r="B97">
            <v>2017</v>
          </cell>
          <cell r="C97">
            <v>3</v>
          </cell>
          <cell r="D97">
            <v>4</v>
          </cell>
          <cell r="H97">
            <v>10.949588431590657</v>
          </cell>
          <cell r="Q97">
            <v>2017</v>
          </cell>
          <cell r="R97">
            <v>3</v>
          </cell>
          <cell r="S97">
            <v>4</v>
          </cell>
          <cell r="W97">
            <v>33.644802867383511</v>
          </cell>
        </row>
        <row r="98">
          <cell r="B98">
            <v>2017</v>
          </cell>
          <cell r="C98">
            <v>3</v>
          </cell>
          <cell r="D98">
            <v>5</v>
          </cell>
          <cell r="H98">
            <v>12.016666666666667</v>
          </cell>
          <cell r="Q98">
            <v>2017</v>
          </cell>
          <cell r="R98">
            <v>3</v>
          </cell>
          <cell r="S98">
            <v>5</v>
          </cell>
          <cell r="W98">
            <v>13.46325608701026</v>
          </cell>
        </row>
        <row r="99">
          <cell r="B99">
            <v>2017</v>
          </cell>
          <cell r="C99">
            <v>3</v>
          </cell>
          <cell r="D99">
            <v>6</v>
          </cell>
          <cell r="H99">
            <v>7.3587634408602147</v>
          </cell>
          <cell r="Q99">
            <v>2017</v>
          </cell>
          <cell r="R99">
            <v>3</v>
          </cell>
          <cell r="S99">
            <v>6</v>
          </cell>
          <cell r="W99">
            <v>3.2097311827956996</v>
          </cell>
        </row>
        <row r="100">
          <cell r="B100">
            <v>2017</v>
          </cell>
          <cell r="C100">
            <v>3</v>
          </cell>
          <cell r="D100">
            <v>7</v>
          </cell>
          <cell r="H100">
            <v>26.228924731182797</v>
          </cell>
          <cell r="Q100">
            <v>2017</v>
          </cell>
          <cell r="R100">
            <v>3</v>
          </cell>
          <cell r="S100">
            <v>7</v>
          </cell>
          <cell r="W100">
            <v>11.253028673835129</v>
          </cell>
        </row>
        <row r="101">
          <cell r="B101">
            <v>2017</v>
          </cell>
          <cell r="C101">
            <v>3</v>
          </cell>
          <cell r="D101">
            <v>8</v>
          </cell>
          <cell r="H101">
            <v>19.723440860215057</v>
          </cell>
          <cell r="Q101">
            <v>2017</v>
          </cell>
          <cell r="R101">
            <v>3</v>
          </cell>
          <cell r="S101">
            <v>8</v>
          </cell>
          <cell r="W101">
            <v>24.763602150537633</v>
          </cell>
        </row>
        <row r="102">
          <cell r="B102">
            <v>2017</v>
          </cell>
          <cell r="C102">
            <v>3</v>
          </cell>
          <cell r="D102">
            <v>9</v>
          </cell>
          <cell r="H102">
            <v>22.686505376344087</v>
          </cell>
          <cell r="Q102">
            <v>2017</v>
          </cell>
          <cell r="R102">
            <v>3</v>
          </cell>
          <cell r="S102">
            <v>9</v>
          </cell>
          <cell r="W102">
            <v>22.574892473118279</v>
          </cell>
        </row>
        <row r="103">
          <cell r="B103">
            <v>2017</v>
          </cell>
          <cell r="C103">
            <v>3</v>
          </cell>
          <cell r="D103">
            <v>10</v>
          </cell>
          <cell r="H103">
            <v>30.783978494623657</v>
          </cell>
          <cell r="Q103">
            <v>2017</v>
          </cell>
          <cell r="R103">
            <v>3</v>
          </cell>
          <cell r="S103">
            <v>10</v>
          </cell>
          <cell r="W103">
            <v>30.452204301075266</v>
          </cell>
        </row>
        <row r="104">
          <cell r="B104">
            <v>2017</v>
          </cell>
          <cell r="C104">
            <v>3</v>
          </cell>
          <cell r="D104">
            <v>11</v>
          </cell>
          <cell r="H104">
            <v>36.350215053763442</v>
          </cell>
          <cell r="Q104">
            <v>2017</v>
          </cell>
          <cell r="R104">
            <v>3</v>
          </cell>
          <cell r="S104">
            <v>11</v>
          </cell>
          <cell r="W104">
            <v>34.914068100358421</v>
          </cell>
        </row>
        <row r="105">
          <cell r="B105">
            <v>2017</v>
          </cell>
          <cell r="C105">
            <v>3</v>
          </cell>
          <cell r="D105">
            <v>12</v>
          </cell>
          <cell r="H105">
            <v>34.056075268817203</v>
          </cell>
          <cell r="Q105">
            <v>2017</v>
          </cell>
          <cell r="R105">
            <v>3</v>
          </cell>
          <cell r="S105">
            <v>12</v>
          </cell>
          <cell r="W105">
            <v>40.113602150537631</v>
          </cell>
        </row>
        <row r="106">
          <cell r="B106">
            <v>2017</v>
          </cell>
          <cell r="C106">
            <v>3</v>
          </cell>
          <cell r="D106">
            <v>13</v>
          </cell>
          <cell r="H106">
            <v>32.031774193548387</v>
          </cell>
          <cell r="Q106">
            <v>2017</v>
          </cell>
          <cell r="R106">
            <v>3</v>
          </cell>
          <cell r="S106">
            <v>13</v>
          </cell>
          <cell r="W106">
            <v>31.421935483870971</v>
          </cell>
        </row>
        <row r="107">
          <cell r="B107">
            <v>2017</v>
          </cell>
          <cell r="C107">
            <v>3</v>
          </cell>
          <cell r="D107">
            <v>14</v>
          </cell>
          <cell r="H107">
            <v>39.618064516129031</v>
          </cell>
          <cell r="Q107">
            <v>2017</v>
          </cell>
          <cell r="R107">
            <v>3</v>
          </cell>
          <cell r="S107">
            <v>14</v>
          </cell>
          <cell r="W107">
            <v>37.790615498702252</v>
          </cell>
        </row>
        <row r="108">
          <cell r="B108">
            <v>2017</v>
          </cell>
          <cell r="C108">
            <v>3</v>
          </cell>
          <cell r="D108">
            <v>15</v>
          </cell>
          <cell r="H108">
            <v>48.620424545791622</v>
          </cell>
          <cell r="Q108">
            <v>2017</v>
          </cell>
          <cell r="R108">
            <v>3</v>
          </cell>
          <cell r="S108">
            <v>15</v>
          </cell>
          <cell r="W108">
            <v>51.628887652947725</v>
          </cell>
        </row>
        <row r="109">
          <cell r="B109">
            <v>2017</v>
          </cell>
          <cell r="C109">
            <v>3</v>
          </cell>
          <cell r="D109">
            <v>16</v>
          </cell>
          <cell r="H109">
            <v>18.795465331850203</v>
          </cell>
          <cell r="Q109">
            <v>2017</v>
          </cell>
          <cell r="R109">
            <v>3</v>
          </cell>
          <cell r="S109">
            <v>16</v>
          </cell>
          <cell r="W109">
            <v>43.434677419354827</v>
          </cell>
        </row>
        <row r="110">
          <cell r="B110">
            <v>2017</v>
          </cell>
          <cell r="C110">
            <v>3</v>
          </cell>
          <cell r="D110">
            <v>17</v>
          </cell>
          <cell r="H110">
            <v>9.1294086021505372</v>
          </cell>
          <cell r="Q110">
            <v>2017</v>
          </cell>
          <cell r="R110">
            <v>3</v>
          </cell>
          <cell r="S110">
            <v>17</v>
          </cell>
          <cell r="W110">
            <v>27.318673835125448</v>
          </cell>
        </row>
        <row r="111">
          <cell r="B111">
            <v>2017</v>
          </cell>
          <cell r="C111">
            <v>3</v>
          </cell>
          <cell r="D111">
            <v>18</v>
          </cell>
          <cell r="H111">
            <v>17.957688172043003</v>
          </cell>
          <cell r="Q111">
            <v>2017</v>
          </cell>
          <cell r="R111">
            <v>3</v>
          </cell>
          <cell r="S111">
            <v>18</v>
          </cell>
          <cell r="W111">
            <v>18.934336917562728</v>
          </cell>
        </row>
        <row r="112">
          <cell r="B112">
            <v>2017</v>
          </cell>
          <cell r="C112">
            <v>3</v>
          </cell>
          <cell r="D112">
            <v>19</v>
          </cell>
          <cell r="H112">
            <v>0.63451612903225862</v>
          </cell>
          <cell r="Q112">
            <v>2017</v>
          </cell>
          <cell r="R112">
            <v>3</v>
          </cell>
          <cell r="S112">
            <v>19</v>
          </cell>
          <cell r="W112">
            <v>28.303655913978496</v>
          </cell>
        </row>
        <row r="113">
          <cell r="B113">
            <v>2017</v>
          </cell>
          <cell r="C113">
            <v>3</v>
          </cell>
          <cell r="D113">
            <v>20</v>
          </cell>
          <cell r="H113">
            <v>0</v>
          </cell>
          <cell r="Q113">
            <v>2017</v>
          </cell>
          <cell r="R113">
            <v>3</v>
          </cell>
          <cell r="S113">
            <v>20</v>
          </cell>
          <cell r="W113">
            <v>17.770818193054012</v>
          </cell>
        </row>
        <row r="114">
          <cell r="B114">
            <v>2017</v>
          </cell>
          <cell r="C114">
            <v>3</v>
          </cell>
          <cell r="D114">
            <v>21</v>
          </cell>
          <cell r="H114">
            <v>14.782903225806448</v>
          </cell>
          <cell r="Q114">
            <v>2017</v>
          </cell>
          <cell r="R114">
            <v>3</v>
          </cell>
          <cell r="S114">
            <v>21</v>
          </cell>
          <cell r="W114">
            <v>6.3462544802867393</v>
          </cell>
        </row>
        <row r="115">
          <cell r="B115">
            <v>2017</v>
          </cell>
          <cell r="C115">
            <v>3</v>
          </cell>
          <cell r="D115">
            <v>22</v>
          </cell>
          <cell r="H115">
            <v>25.154130515387468</v>
          </cell>
          <cell r="Q115">
            <v>2017</v>
          </cell>
          <cell r="R115">
            <v>3</v>
          </cell>
          <cell r="S115">
            <v>22</v>
          </cell>
          <cell r="W115">
            <v>26.526612903225807</v>
          </cell>
        </row>
        <row r="116">
          <cell r="B116">
            <v>2017</v>
          </cell>
          <cell r="C116">
            <v>3</v>
          </cell>
          <cell r="D116">
            <v>23</v>
          </cell>
          <cell r="H116">
            <v>3.120483870967742</v>
          </cell>
          <cell r="Q116">
            <v>2017</v>
          </cell>
          <cell r="R116">
            <v>3</v>
          </cell>
          <cell r="S116">
            <v>23</v>
          </cell>
          <cell r="W116">
            <v>29.412365591397851</v>
          </cell>
        </row>
        <row r="117">
          <cell r="B117">
            <v>2017</v>
          </cell>
          <cell r="C117">
            <v>3</v>
          </cell>
          <cell r="D117">
            <v>24</v>
          </cell>
          <cell r="H117">
            <v>5.4841397849462377</v>
          </cell>
          <cell r="Q117">
            <v>2017</v>
          </cell>
          <cell r="R117">
            <v>3</v>
          </cell>
          <cell r="S117">
            <v>24</v>
          </cell>
          <cell r="W117">
            <v>16.436630824372756</v>
          </cell>
        </row>
        <row r="118">
          <cell r="B118">
            <v>2017</v>
          </cell>
          <cell r="C118">
            <v>3</v>
          </cell>
          <cell r="D118">
            <v>25</v>
          </cell>
          <cell r="H118">
            <v>17.105430107526882</v>
          </cell>
          <cell r="Q118">
            <v>2017</v>
          </cell>
          <cell r="R118">
            <v>3</v>
          </cell>
          <cell r="S118">
            <v>25</v>
          </cell>
          <cell r="W118">
            <v>0.40121863799283164</v>
          </cell>
        </row>
        <row r="119">
          <cell r="B119">
            <v>2017</v>
          </cell>
          <cell r="C119">
            <v>3</v>
          </cell>
          <cell r="D119">
            <v>26</v>
          </cell>
          <cell r="H119">
            <v>23.403494623655909</v>
          </cell>
          <cell r="Q119">
            <v>2017</v>
          </cell>
          <cell r="R119">
            <v>3</v>
          </cell>
          <cell r="S119">
            <v>26</v>
          </cell>
          <cell r="W119">
            <v>15.104068100358422</v>
          </cell>
        </row>
        <row r="120">
          <cell r="B120">
            <v>2017</v>
          </cell>
          <cell r="C120">
            <v>3</v>
          </cell>
          <cell r="D120">
            <v>27</v>
          </cell>
          <cell r="H120">
            <v>20.626612903225809</v>
          </cell>
          <cell r="Q120">
            <v>2017</v>
          </cell>
          <cell r="R120">
            <v>3</v>
          </cell>
          <cell r="S120">
            <v>27</v>
          </cell>
          <cell r="W120">
            <v>21.718351254480282</v>
          </cell>
        </row>
        <row r="121">
          <cell r="B121">
            <v>2017</v>
          </cell>
          <cell r="C121">
            <v>3</v>
          </cell>
          <cell r="D121">
            <v>28</v>
          </cell>
          <cell r="H121">
            <v>16.061182795698926</v>
          </cell>
          <cell r="Q121">
            <v>2017</v>
          </cell>
          <cell r="R121">
            <v>3</v>
          </cell>
          <cell r="S121">
            <v>28</v>
          </cell>
          <cell r="W121">
            <v>20.845430107526884</v>
          </cell>
        </row>
        <row r="122">
          <cell r="B122">
            <v>2017</v>
          </cell>
          <cell r="C122">
            <v>3</v>
          </cell>
          <cell r="D122">
            <v>29</v>
          </cell>
          <cell r="H122">
            <v>13.225913978494622</v>
          </cell>
          <cell r="Q122">
            <v>2017</v>
          </cell>
          <cell r="R122">
            <v>3</v>
          </cell>
          <cell r="S122">
            <v>29</v>
          </cell>
          <cell r="W122">
            <v>19.96516129032258</v>
          </cell>
        </row>
        <row r="123">
          <cell r="B123">
            <v>2017</v>
          </cell>
          <cell r="C123">
            <v>3</v>
          </cell>
          <cell r="D123">
            <v>30</v>
          </cell>
          <cell r="H123">
            <v>21.739301075268809</v>
          </cell>
          <cell r="Q123">
            <v>2017</v>
          </cell>
          <cell r="R123">
            <v>3</v>
          </cell>
          <cell r="S123">
            <v>30</v>
          </cell>
          <cell r="W123">
            <v>23.623835125448029</v>
          </cell>
        </row>
        <row r="124">
          <cell r="B124">
            <v>2017</v>
          </cell>
          <cell r="C124">
            <v>3</v>
          </cell>
          <cell r="D124">
            <v>31</v>
          </cell>
          <cell r="H124">
            <v>24.161451612903228</v>
          </cell>
          <cell r="Q124">
            <v>2017</v>
          </cell>
          <cell r="R124">
            <v>3</v>
          </cell>
          <cell r="S124">
            <v>31</v>
          </cell>
          <cell r="W124">
            <v>25.620566679026073</v>
          </cell>
        </row>
        <row r="125">
          <cell r="B125">
            <v>2017</v>
          </cell>
          <cell r="C125">
            <v>4</v>
          </cell>
          <cell r="D125">
            <v>1</v>
          </cell>
          <cell r="H125">
            <v>23.519928315412187</v>
          </cell>
          <cell r="Q125">
            <v>2017</v>
          </cell>
          <cell r="R125">
            <v>4</v>
          </cell>
          <cell r="S125">
            <v>1</v>
          </cell>
          <cell r="W125">
            <v>33.206111111111106</v>
          </cell>
        </row>
        <row r="126">
          <cell r="B126">
            <v>2017</v>
          </cell>
          <cell r="C126">
            <v>4</v>
          </cell>
          <cell r="D126">
            <v>2</v>
          </cell>
          <cell r="H126">
            <v>10.287777777777778</v>
          </cell>
          <cell r="Q126">
            <v>2017</v>
          </cell>
          <cell r="R126">
            <v>4</v>
          </cell>
          <cell r="S126">
            <v>2</v>
          </cell>
          <cell r="W126">
            <v>24.935830346475502</v>
          </cell>
        </row>
        <row r="127">
          <cell r="B127">
            <v>2017</v>
          </cell>
          <cell r="C127">
            <v>4</v>
          </cell>
          <cell r="D127">
            <v>3</v>
          </cell>
          <cell r="H127">
            <v>12.473888888888887</v>
          </cell>
          <cell r="Q127">
            <v>2017</v>
          </cell>
          <cell r="R127">
            <v>4</v>
          </cell>
          <cell r="S127">
            <v>3</v>
          </cell>
          <cell r="W127">
            <v>13.768148148148148</v>
          </cell>
        </row>
        <row r="128">
          <cell r="B128">
            <v>2017</v>
          </cell>
          <cell r="C128">
            <v>4</v>
          </cell>
          <cell r="D128">
            <v>4</v>
          </cell>
          <cell r="H128">
            <v>19.976559139784946</v>
          </cell>
          <cell r="Q128">
            <v>2017</v>
          </cell>
          <cell r="R128">
            <v>4</v>
          </cell>
          <cell r="S128">
            <v>4</v>
          </cell>
          <cell r="W128">
            <v>14.683518518518516</v>
          </cell>
        </row>
        <row r="129">
          <cell r="B129">
            <v>2017</v>
          </cell>
          <cell r="C129">
            <v>4</v>
          </cell>
          <cell r="D129">
            <v>5</v>
          </cell>
          <cell r="H129">
            <v>21.640000000000004</v>
          </cell>
          <cell r="Q129">
            <v>2017</v>
          </cell>
          <cell r="R129">
            <v>4</v>
          </cell>
          <cell r="S129">
            <v>5</v>
          </cell>
          <cell r="W129">
            <v>17.985507765830349</v>
          </cell>
        </row>
        <row r="130">
          <cell r="B130">
            <v>2017</v>
          </cell>
          <cell r="C130">
            <v>4</v>
          </cell>
          <cell r="D130">
            <v>6</v>
          </cell>
          <cell r="H130">
            <v>18.766111111111112</v>
          </cell>
          <cell r="Q130">
            <v>2017</v>
          </cell>
          <cell r="R130">
            <v>4</v>
          </cell>
          <cell r="S130">
            <v>6</v>
          </cell>
          <cell r="W130">
            <v>29.198333333333334</v>
          </cell>
        </row>
        <row r="131">
          <cell r="B131">
            <v>2017</v>
          </cell>
          <cell r="C131">
            <v>4</v>
          </cell>
          <cell r="D131">
            <v>7</v>
          </cell>
          <cell r="H131">
            <v>17.706666666666667</v>
          </cell>
          <cell r="Q131">
            <v>2017</v>
          </cell>
          <cell r="R131">
            <v>4</v>
          </cell>
          <cell r="S131">
            <v>7</v>
          </cell>
          <cell r="W131">
            <v>26.74902031063322</v>
          </cell>
        </row>
        <row r="132">
          <cell r="B132">
            <v>2017</v>
          </cell>
          <cell r="C132">
            <v>4</v>
          </cell>
          <cell r="D132">
            <v>8</v>
          </cell>
          <cell r="H132">
            <v>2.0427777777777774</v>
          </cell>
          <cell r="Q132">
            <v>2017</v>
          </cell>
          <cell r="R132">
            <v>4</v>
          </cell>
          <cell r="S132">
            <v>8</v>
          </cell>
          <cell r="W132">
            <v>22.445579450418155</v>
          </cell>
        </row>
        <row r="133">
          <cell r="B133">
            <v>2017</v>
          </cell>
          <cell r="C133">
            <v>4</v>
          </cell>
          <cell r="D133">
            <v>9</v>
          </cell>
          <cell r="H133">
            <v>0</v>
          </cell>
          <cell r="Q133">
            <v>2017</v>
          </cell>
          <cell r="R133">
            <v>4</v>
          </cell>
          <cell r="S133">
            <v>9</v>
          </cell>
          <cell r="W133">
            <v>7.5681481481481452</v>
          </cell>
        </row>
        <row r="134">
          <cell r="B134">
            <v>2017</v>
          </cell>
          <cell r="C134">
            <v>4</v>
          </cell>
          <cell r="D134">
            <v>10</v>
          </cell>
          <cell r="H134">
            <v>10.91111111111111</v>
          </cell>
          <cell r="Q134">
            <v>2017</v>
          </cell>
          <cell r="R134">
            <v>4</v>
          </cell>
          <cell r="S134">
            <v>10</v>
          </cell>
          <cell r="W134">
            <v>0</v>
          </cell>
        </row>
        <row r="135">
          <cell r="B135">
            <v>2017</v>
          </cell>
          <cell r="C135">
            <v>4</v>
          </cell>
          <cell r="D135">
            <v>11</v>
          </cell>
          <cell r="H135">
            <v>13.771111111111111</v>
          </cell>
          <cell r="Q135">
            <v>2017</v>
          </cell>
          <cell r="R135">
            <v>4</v>
          </cell>
          <cell r="S135">
            <v>11</v>
          </cell>
          <cell r="W135">
            <v>12.333333333333334</v>
          </cell>
        </row>
        <row r="136">
          <cell r="B136">
            <v>2017</v>
          </cell>
          <cell r="C136">
            <v>4</v>
          </cell>
          <cell r="D136">
            <v>12</v>
          </cell>
          <cell r="H136">
            <v>5.5200000000000005</v>
          </cell>
          <cell r="Q136">
            <v>2017</v>
          </cell>
          <cell r="R136">
            <v>4</v>
          </cell>
          <cell r="S136">
            <v>12</v>
          </cell>
          <cell r="W136">
            <v>16.281535244922338</v>
          </cell>
        </row>
        <row r="137">
          <cell r="B137">
            <v>2017</v>
          </cell>
          <cell r="C137">
            <v>4</v>
          </cell>
          <cell r="D137">
            <v>13</v>
          </cell>
          <cell r="H137">
            <v>0.89722222222222281</v>
          </cell>
          <cell r="Q137">
            <v>2017</v>
          </cell>
          <cell r="R137">
            <v>4</v>
          </cell>
          <cell r="S137">
            <v>13</v>
          </cell>
          <cell r="W137">
            <v>11.424444444444445</v>
          </cell>
        </row>
        <row r="138">
          <cell r="B138">
            <v>2017</v>
          </cell>
          <cell r="C138">
            <v>4</v>
          </cell>
          <cell r="D138">
            <v>14</v>
          </cell>
          <cell r="H138">
            <v>0</v>
          </cell>
          <cell r="Q138">
            <v>2017</v>
          </cell>
          <cell r="R138">
            <v>4</v>
          </cell>
          <cell r="S138">
            <v>14</v>
          </cell>
          <cell r="W138">
            <v>1.0690740740740743</v>
          </cell>
        </row>
        <row r="139">
          <cell r="B139">
            <v>2017</v>
          </cell>
          <cell r="C139">
            <v>4</v>
          </cell>
          <cell r="D139">
            <v>15</v>
          </cell>
          <cell r="H139">
            <v>0</v>
          </cell>
          <cell r="Q139">
            <v>2017</v>
          </cell>
          <cell r="R139">
            <v>4</v>
          </cell>
          <cell r="S139">
            <v>15</v>
          </cell>
          <cell r="W139">
            <v>2.7270370370370371</v>
          </cell>
        </row>
        <row r="140">
          <cell r="B140">
            <v>2017</v>
          </cell>
          <cell r="C140">
            <v>4</v>
          </cell>
          <cell r="D140">
            <v>16</v>
          </cell>
          <cell r="H140">
            <v>4.4161111111111113</v>
          </cell>
          <cell r="Q140">
            <v>2017</v>
          </cell>
          <cell r="R140">
            <v>4</v>
          </cell>
          <cell r="S140">
            <v>16</v>
          </cell>
          <cell r="W140">
            <v>0</v>
          </cell>
        </row>
        <row r="141">
          <cell r="B141">
            <v>2017</v>
          </cell>
          <cell r="C141">
            <v>4</v>
          </cell>
          <cell r="D141">
            <v>17</v>
          </cell>
          <cell r="H141">
            <v>3.2166666666666668</v>
          </cell>
          <cell r="Q141">
            <v>2017</v>
          </cell>
          <cell r="R141">
            <v>4</v>
          </cell>
          <cell r="S141">
            <v>17</v>
          </cell>
          <cell r="W141">
            <v>8.7196296296296278</v>
          </cell>
        </row>
        <row r="142">
          <cell r="B142">
            <v>2017</v>
          </cell>
          <cell r="C142">
            <v>4</v>
          </cell>
          <cell r="D142">
            <v>18</v>
          </cell>
          <cell r="H142">
            <v>5.55555555555524E-4</v>
          </cell>
          <cell r="Q142">
            <v>2017</v>
          </cell>
          <cell r="R142">
            <v>4</v>
          </cell>
          <cell r="S142">
            <v>18</v>
          </cell>
          <cell r="W142">
            <v>9.6188888888888879</v>
          </cell>
        </row>
        <row r="143">
          <cell r="B143">
            <v>2017</v>
          </cell>
          <cell r="C143">
            <v>4</v>
          </cell>
          <cell r="D143">
            <v>19</v>
          </cell>
          <cell r="H143">
            <v>0</v>
          </cell>
          <cell r="Q143">
            <v>2017</v>
          </cell>
          <cell r="R143">
            <v>4</v>
          </cell>
          <cell r="S143">
            <v>19</v>
          </cell>
          <cell r="W143">
            <v>4.2124074074074072</v>
          </cell>
        </row>
        <row r="144">
          <cell r="B144">
            <v>2017</v>
          </cell>
          <cell r="C144">
            <v>4</v>
          </cell>
          <cell r="D144">
            <v>20</v>
          </cell>
          <cell r="H144">
            <v>7.5983333333333327</v>
          </cell>
          <cell r="Q144">
            <v>2017</v>
          </cell>
          <cell r="R144">
            <v>4</v>
          </cell>
          <cell r="S144">
            <v>20</v>
          </cell>
          <cell r="W144">
            <v>9.4444444444443821E-3</v>
          </cell>
        </row>
        <row r="145">
          <cell r="B145">
            <v>2017</v>
          </cell>
          <cell r="C145">
            <v>4</v>
          </cell>
          <cell r="D145">
            <v>21</v>
          </cell>
          <cell r="H145">
            <v>16.410000000000004</v>
          </cell>
          <cell r="Q145">
            <v>2017</v>
          </cell>
          <cell r="R145">
            <v>4</v>
          </cell>
          <cell r="S145">
            <v>21</v>
          </cell>
          <cell r="W145">
            <v>10.569814814814814</v>
          </cell>
        </row>
        <row r="146">
          <cell r="B146">
            <v>2017</v>
          </cell>
          <cell r="C146">
            <v>4</v>
          </cell>
          <cell r="D146">
            <v>22</v>
          </cell>
          <cell r="H146">
            <v>11.777222222222225</v>
          </cell>
          <cell r="Q146">
            <v>2017</v>
          </cell>
          <cell r="R146">
            <v>4</v>
          </cell>
          <cell r="S146">
            <v>22</v>
          </cell>
          <cell r="W146">
            <v>17.138888888888893</v>
          </cell>
        </row>
        <row r="147">
          <cell r="B147">
            <v>2017</v>
          </cell>
          <cell r="C147">
            <v>4</v>
          </cell>
          <cell r="D147">
            <v>23</v>
          </cell>
          <cell r="H147">
            <v>9.3355555555555529</v>
          </cell>
          <cell r="Q147">
            <v>2017</v>
          </cell>
          <cell r="R147">
            <v>4</v>
          </cell>
          <cell r="S147">
            <v>23</v>
          </cell>
          <cell r="W147">
            <v>15.445925925925923</v>
          </cell>
        </row>
        <row r="148">
          <cell r="B148">
            <v>2017</v>
          </cell>
          <cell r="C148">
            <v>4</v>
          </cell>
          <cell r="D148">
            <v>24</v>
          </cell>
          <cell r="H148">
            <v>8.3521326164874541</v>
          </cell>
          <cell r="Q148">
            <v>2017</v>
          </cell>
          <cell r="R148">
            <v>4</v>
          </cell>
          <cell r="S148">
            <v>24</v>
          </cell>
          <cell r="W148">
            <v>13.166111111111112</v>
          </cell>
        </row>
        <row r="149">
          <cell r="B149">
            <v>2017</v>
          </cell>
          <cell r="C149">
            <v>4</v>
          </cell>
          <cell r="D149">
            <v>25</v>
          </cell>
          <cell r="H149">
            <v>6.3549999999999995</v>
          </cell>
          <cell r="Q149">
            <v>2017</v>
          </cell>
          <cell r="R149">
            <v>4</v>
          </cell>
          <cell r="S149">
            <v>25</v>
          </cell>
          <cell r="W149">
            <v>6.3938888888888892</v>
          </cell>
        </row>
        <row r="150">
          <cell r="B150">
            <v>2017</v>
          </cell>
          <cell r="C150">
            <v>4</v>
          </cell>
          <cell r="D150">
            <v>26</v>
          </cell>
          <cell r="H150">
            <v>30.620555555555558</v>
          </cell>
          <cell r="Q150">
            <v>2017</v>
          </cell>
          <cell r="R150">
            <v>4</v>
          </cell>
          <cell r="S150">
            <v>26</v>
          </cell>
          <cell r="W150">
            <v>5.4016666666666673</v>
          </cell>
        </row>
        <row r="151">
          <cell r="B151">
            <v>2017</v>
          </cell>
          <cell r="C151">
            <v>4</v>
          </cell>
          <cell r="D151">
            <v>27</v>
          </cell>
          <cell r="H151">
            <v>13.062670250896057</v>
          </cell>
          <cell r="Q151">
            <v>2017</v>
          </cell>
          <cell r="R151">
            <v>4</v>
          </cell>
          <cell r="S151">
            <v>27</v>
          </cell>
          <cell r="W151">
            <v>21.317777777777781</v>
          </cell>
        </row>
        <row r="152">
          <cell r="B152">
            <v>2017</v>
          </cell>
          <cell r="C152">
            <v>4</v>
          </cell>
          <cell r="D152">
            <v>28</v>
          </cell>
          <cell r="H152">
            <v>14.440555555555555</v>
          </cell>
          <cell r="Q152">
            <v>2017</v>
          </cell>
          <cell r="R152">
            <v>4</v>
          </cell>
          <cell r="S152">
            <v>28</v>
          </cell>
          <cell r="W152">
            <v>19.188333333333329</v>
          </cell>
        </row>
        <row r="153">
          <cell r="B153">
            <v>2017</v>
          </cell>
          <cell r="C153">
            <v>4</v>
          </cell>
          <cell r="D153">
            <v>29</v>
          </cell>
          <cell r="H153">
            <v>26.335376344086026</v>
          </cell>
          <cell r="Q153">
            <v>2017</v>
          </cell>
          <cell r="R153">
            <v>4</v>
          </cell>
          <cell r="S153">
            <v>29</v>
          </cell>
          <cell r="W153">
            <v>20.053518518518512</v>
          </cell>
        </row>
        <row r="154">
          <cell r="B154">
            <v>2017</v>
          </cell>
          <cell r="C154">
            <v>4</v>
          </cell>
          <cell r="D154">
            <v>30</v>
          </cell>
          <cell r="H154">
            <v>15.395555555555552</v>
          </cell>
          <cell r="Q154">
            <v>2017</v>
          </cell>
          <cell r="R154">
            <v>4</v>
          </cell>
          <cell r="S154">
            <v>30</v>
          </cell>
          <cell r="W154">
            <v>23.522592592592591</v>
          </cell>
        </row>
        <row r="155">
          <cell r="B155">
            <v>2017</v>
          </cell>
          <cell r="C155">
            <v>5</v>
          </cell>
          <cell r="D155">
            <v>1</v>
          </cell>
          <cell r="H155">
            <v>14.120698924731181</v>
          </cell>
          <cell r="Q155">
            <v>2017</v>
          </cell>
          <cell r="R155">
            <v>5</v>
          </cell>
          <cell r="S155">
            <v>1</v>
          </cell>
          <cell r="W155">
            <v>15.368243727598569</v>
          </cell>
        </row>
        <row r="156">
          <cell r="B156">
            <v>2017</v>
          </cell>
          <cell r="C156">
            <v>5</v>
          </cell>
          <cell r="D156">
            <v>2</v>
          </cell>
          <cell r="H156">
            <v>9.2941397849462373</v>
          </cell>
          <cell r="Q156">
            <v>2017</v>
          </cell>
          <cell r="R156">
            <v>5</v>
          </cell>
          <cell r="S156">
            <v>2</v>
          </cell>
          <cell r="W156">
            <v>21.201254480286739</v>
          </cell>
        </row>
        <row r="157">
          <cell r="B157">
            <v>2017</v>
          </cell>
          <cell r="C157">
            <v>5</v>
          </cell>
          <cell r="D157">
            <v>3</v>
          </cell>
          <cell r="H157">
            <v>18.045376344086026</v>
          </cell>
          <cell r="Q157">
            <v>2017</v>
          </cell>
          <cell r="R157">
            <v>5</v>
          </cell>
          <cell r="S157">
            <v>3</v>
          </cell>
          <cell r="W157">
            <v>12.2791935483871</v>
          </cell>
        </row>
        <row r="158">
          <cell r="B158">
            <v>2017</v>
          </cell>
          <cell r="C158">
            <v>5</v>
          </cell>
          <cell r="D158">
            <v>4</v>
          </cell>
          <cell r="H158">
            <v>11.87372759856631</v>
          </cell>
          <cell r="Q158">
            <v>2017</v>
          </cell>
          <cell r="R158">
            <v>5</v>
          </cell>
          <cell r="S158">
            <v>4</v>
          </cell>
          <cell r="W158">
            <v>17.361827956989249</v>
          </cell>
        </row>
        <row r="159">
          <cell r="B159">
            <v>2017</v>
          </cell>
          <cell r="C159">
            <v>5</v>
          </cell>
          <cell r="D159">
            <v>5</v>
          </cell>
          <cell r="H159">
            <v>6.0859677419354856</v>
          </cell>
          <cell r="Q159">
            <v>2017</v>
          </cell>
          <cell r="R159">
            <v>5</v>
          </cell>
          <cell r="S159">
            <v>5</v>
          </cell>
          <cell r="W159">
            <v>13.707939068100355</v>
          </cell>
        </row>
        <row r="160">
          <cell r="B160">
            <v>2017</v>
          </cell>
          <cell r="C160">
            <v>5</v>
          </cell>
          <cell r="D160">
            <v>6</v>
          </cell>
          <cell r="H160">
            <v>0</v>
          </cell>
          <cell r="Q160">
            <v>2017</v>
          </cell>
          <cell r="R160">
            <v>5</v>
          </cell>
          <cell r="S160">
            <v>6</v>
          </cell>
          <cell r="W160">
            <v>6.065878136200717</v>
          </cell>
        </row>
        <row r="161">
          <cell r="B161">
            <v>2017</v>
          </cell>
          <cell r="C161">
            <v>5</v>
          </cell>
          <cell r="D161">
            <v>7</v>
          </cell>
          <cell r="H161">
            <v>1.1651971326164878</v>
          </cell>
          <cell r="Q161">
            <v>2017</v>
          </cell>
          <cell r="R161">
            <v>5</v>
          </cell>
          <cell r="S161">
            <v>7</v>
          </cell>
          <cell r="W161">
            <v>8.2015412186379937</v>
          </cell>
        </row>
        <row r="162">
          <cell r="B162">
            <v>2017</v>
          </cell>
          <cell r="C162">
            <v>5</v>
          </cell>
          <cell r="D162">
            <v>8</v>
          </cell>
          <cell r="H162">
            <v>0</v>
          </cell>
          <cell r="Q162">
            <v>2017</v>
          </cell>
          <cell r="R162">
            <v>5</v>
          </cell>
          <cell r="S162">
            <v>8</v>
          </cell>
          <cell r="W162">
            <v>3.1718279569892456</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1.9574731182795686</v>
          </cell>
          <cell r="Q165">
            <v>2017</v>
          </cell>
          <cell r="R165">
            <v>5</v>
          </cell>
          <cell r="S165">
            <v>11</v>
          </cell>
          <cell r="W165">
            <v>0</v>
          </cell>
        </row>
        <row r="166">
          <cell r="B166">
            <v>2017</v>
          </cell>
          <cell r="C166">
            <v>5</v>
          </cell>
          <cell r="D166">
            <v>12</v>
          </cell>
          <cell r="H166">
            <v>2.8624193548387096</v>
          </cell>
          <cell r="Q166">
            <v>2017</v>
          </cell>
          <cell r="R166">
            <v>5</v>
          </cell>
          <cell r="S166">
            <v>12</v>
          </cell>
          <cell r="W166">
            <v>4.6554838709677409</v>
          </cell>
        </row>
        <row r="167">
          <cell r="B167">
            <v>2017</v>
          </cell>
          <cell r="C167">
            <v>5</v>
          </cell>
          <cell r="D167">
            <v>13</v>
          </cell>
          <cell r="H167">
            <v>0.40077060931899716</v>
          </cell>
          <cell r="Q167">
            <v>2017</v>
          </cell>
          <cell r="R167">
            <v>5</v>
          </cell>
          <cell r="S167">
            <v>13</v>
          </cell>
          <cell r="W167">
            <v>3.908870967741934</v>
          </cell>
        </row>
        <row r="168">
          <cell r="B168">
            <v>2017</v>
          </cell>
          <cell r="C168">
            <v>5</v>
          </cell>
          <cell r="D168">
            <v>14</v>
          </cell>
          <cell r="H168">
            <v>0</v>
          </cell>
          <cell r="Q168">
            <v>2017</v>
          </cell>
          <cell r="R168">
            <v>5</v>
          </cell>
          <cell r="S168">
            <v>14</v>
          </cell>
          <cell r="W168">
            <v>8.833333333333257E-2</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0</v>
          </cell>
          <cell r="Q173">
            <v>2017</v>
          </cell>
          <cell r="R173">
            <v>5</v>
          </cell>
          <cell r="S173">
            <v>19</v>
          </cell>
          <cell r="W173">
            <v>0</v>
          </cell>
        </row>
        <row r="174">
          <cell r="B174">
            <v>2017</v>
          </cell>
          <cell r="C174">
            <v>5</v>
          </cell>
          <cell r="D174">
            <v>20</v>
          </cell>
          <cell r="H174">
            <v>10.358064516129037</v>
          </cell>
          <cell r="Q174">
            <v>2017</v>
          </cell>
          <cell r="R174">
            <v>5</v>
          </cell>
          <cell r="S174">
            <v>20</v>
          </cell>
          <cell r="W174">
            <v>10.027741935483872</v>
          </cell>
        </row>
        <row r="175">
          <cell r="B175">
            <v>2017</v>
          </cell>
          <cell r="C175">
            <v>5</v>
          </cell>
          <cell r="D175">
            <v>21</v>
          </cell>
          <cell r="H175">
            <v>8.0899462365591379</v>
          </cell>
          <cell r="Q175">
            <v>2017</v>
          </cell>
          <cell r="R175">
            <v>5</v>
          </cell>
          <cell r="S175">
            <v>21</v>
          </cell>
          <cell r="W175">
            <v>2.4845698924731172</v>
          </cell>
        </row>
        <row r="176">
          <cell r="B176">
            <v>2017</v>
          </cell>
          <cell r="C176">
            <v>5</v>
          </cell>
          <cell r="D176">
            <v>22</v>
          </cell>
          <cell r="H176">
            <v>5.2084946236559135</v>
          </cell>
          <cell r="Q176">
            <v>2017</v>
          </cell>
          <cell r="R176">
            <v>5</v>
          </cell>
          <cell r="S176">
            <v>22</v>
          </cell>
          <cell r="W176">
            <v>7.4299999999999979</v>
          </cell>
        </row>
        <row r="177">
          <cell r="B177">
            <v>2017</v>
          </cell>
          <cell r="C177">
            <v>5</v>
          </cell>
          <cell r="D177">
            <v>23</v>
          </cell>
          <cell r="H177">
            <v>4.3654301075268807</v>
          </cell>
          <cell r="Q177">
            <v>2017</v>
          </cell>
          <cell r="R177">
            <v>5</v>
          </cell>
          <cell r="S177">
            <v>23</v>
          </cell>
          <cell r="W177">
            <v>6.7132795698924737</v>
          </cell>
        </row>
        <row r="178">
          <cell r="B178">
            <v>2017</v>
          </cell>
          <cell r="C178">
            <v>5</v>
          </cell>
          <cell r="D178">
            <v>24</v>
          </cell>
          <cell r="H178">
            <v>7.0725268817204325</v>
          </cell>
          <cell r="Q178">
            <v>2017</v>
          </cell>
          <cell r="R178">
            <v>5</v>
          </cell>
          <cell r="S178">
            <v>24</v>
          </cell>
          <cell r="W178">
            <v>9.1459677419354843</v>
          </cell>
        </row>
        <row r="179">
          <cell r="B179">
            <v>2017</v>
          </cell>
          <cell r="C179">
            <v>5</v>
          </cell>
          <cell r="D179">
            <v>25</v>
          </cell>
          <cell r="H179">
            <v>3.6324193548387096</v>
          </cell>
          <cell r="Q179">
            <v>2017</v>
          </cell>
          <cell r="R179">
            <v>5</v>
          </cell>
          <cell r="S179">
            <v>25</v>
          </cell>
          <cell r="W179">
            <v>11.01689964157706</v>
          </cell>
        </row>
        <row r="180">
          <cell r="B180">
            <v>2017</v>
          </cell>
          <cell r="C180">
            <v>5</v>
          </cell>
          <cell r="D180">
            <v>26</v>
          </cell>
          <cell r="H180">
            <v>0</v>
          </cell>
          <cell r="Q180">
            <v>2017</v>
          </cell>
          <cell r="R180">
            <v>5</v>
          </cell>
          <cell r="S180">
            <v>26</v>
          </cell>
          <cell r="W180">
            <v>5.264462365591398</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1.7857347670250883</v>
          </cell>
        </row>
        <row r="185">
          <cell r="B185">
            <v>2017</v>
          </cell>
          <cell r="C185">
            <v>5</v>
          </cell>
          <cell r="D185">
            <v>31</v>
          </cell>
          <cell r="H185">
            <v>0</v>
          </cell>
          <cell r="Q185">
            <v>2017</v>
          </cell>
          <cell r="R185">
            <v>5</v>
          </cell>
          <cell r="S185">
            <v>31</v>
          </cell>
          <cell r="W185">
            <v>0.92596774193548137</v>
          </cell>
        </row>
        <row r="186">
          <cell r="B186">
            <v>2017</v>
          </cell>
          <cell r="C186">
            <v>6</v>
          </cell>
          <cell r="D186">
            <v>1</v>
          </cell>
          <cell r="H186">
            <v>0</v>
          </cell>
          <cell r="Q186">
            <v>2017</v>
          </cell>
          <cell r="R186">
            <v>6</v>
          </cell>
          <cell r="S186">
            <v>1</v>
          </cell>
          <cell r="W186">
            <v>2.8872222222222224</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0.16388888888888953</v>
          </cell>
          <cell r="Q209">
            <v>2017</v>
          </cell>
          <cell r="R209">
            <v>6</v>
          </cell>
          <cell r="S209">
            <v>24</v>
          </cell>
          <cell r="W209">
            <v>0</v>
          </cell>
        </row>
        <row r="210">
          <cell r="B210">
            <v>2017</v>
          </cell>
          <cell r="C210">
            <v>6</v>
          </cell>
          <cell r="D210">
            <v>25</v>
          </cell>
          <cell r="H210">
            <v>1.6541039426523312</v>
          </cell>
          <cell r="Q210">
            <v>2017</v>
          </cell>
          <cell r="R210">
            <v>6</v>
          </cell>
          <cell r="S210">
            <v>25</v>
          </cell>
          <cell r="W210">
            <v>1.612222222222222</v>
          </cell>
        </row>
        <row r="211">
          <cell r="B211">
            <v>2017</v>
          </cell>
          <cell r="C211">
            <v>6</v>
          </cell>
          <cell r="D211">
            <v>26</v>
          </cell>
          <cell r="H211">
            <v>5.7138888888888886</v>
          </cell>
          <cell r="Q211">
            <v>2017</v>
          </cell>
          <cell r="R211">
            <v>6</v>
          </cell>
          <cell r="S211">
            <v>26</v>
          </cell>
          <cell r="W211">
            <v>4.877347670250896</v>
          </cell>
        </row>
        <row r="212">
          <cell r="B212">
            <v>2017</v>
          </cell>
          <cell r="C212">
            <v>6</v>
          </cell>
          <cell r="D212">
            <v>27</v>
          </cell>
          <cell r="H212">
            <v>0</v>
          </cell>
          <cell r="Q212">
            <v>2017</v>
          </cell>
          <cell r="R212">
            <v>6</v>
          </cell>
          <cell r="S212">
            <v>27</v>
          </cell>
          <cell r="W212">
            <v>8.9318637992831516</v>
          </cell>
        </row>
        <row r="213">
          <cell r="B213">
            <v>2017</v>
          </cell>
          <cell r="C213">
            <v>6</v>
          </cell>
          <cell r="D213">
            <v>28</v>
          </cell>
          <cell r="H213">
            <v>0</v>
          </cell>
          <cell r="Q213">
            <v>2017</v>
          </cell>
          <cell r="R213">
            <v>6</v>
          </cell>
          <cell r="S213">
            <v>28</v>
          </cell>
          <cell r="W213">
            <v>0.56722222222222174</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0.45612903225806511</v>
          </cell>
          <cell r="Q246">
            <v>2017</v>
          </cell>
          <cell r="R246">
            <v>7</v>
          </cell>
          <cell r="S246">
            <v>31</v>
          </cell>
          <cell r="W246">
            <v>1.9386200716845867</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1.2007526881720418</v>
          </cell>
          <cell r="Q251">
            <v>2017</v>
          </cell>
          <cell r="R251">
            <v>8</v>
          </cell>
          <cell r="S251">
            <v>5</v>
          </cell>
          <cell r="W251">
            <v>4.868709677419349</v>
          </cell>
        </row>
        <row r="252">
          <cell r="B252">
            <v>2017</v>
          </cell>
          <cell r="C252">
            <v>8</v>
          </cell>
          <cell r="D252">
            <v>6</v>
          </cell>
          <cell r="H252">
            <v>0</v>
          </cell>
          <cell r="Q252">
            <v>2017</v>
          </cell>
          <cell r="R252">
            <v>8</v>
          </cell>
          <cell r="S252">
            <v>6</v>
          </cell>
          <cell r="W252">
            <v>1.5306989247311804</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4.2473118279569157E-2</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1.3109259259259254</v>
          </cell>
        </row>
        <row r="279">
          <cell r="B279">
            <v>2017</v>
          </cell>
          <cell r="C279">
            <v>9</v>
          </cell>
          <cell r="D279">
            <v>2</v>
          </cell>
          <cell r="H279">
            <v>0</v>
          </cell>
          <cell r="Q279">
            <v>2017</v>
          </cell>
          <cell r="R279">
            <v>9</v>
          </cell>
          <cell r="S279">
            <v>2</v>
          </cell>
          <cell r="W279">
            <v>7.2085185185185194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6.2222222222222205</v>
          </cell>
          <cell r="Q282">
            <v>2017</v>
          </cell>
          <cell r="R282">
            <v>9</v>
          </cell>
          <cell r="S282">
            <v>5</v>
          </cell>
          <cell r="W282">
            <v>0</v>
          </cell>
        </row>
        <row r="283">
          <cell r="B283">
            <v>2017</v>
          </cell>
          <cell r="C283">
            <v>9</v>
          </cell>
          <cell r="D283">
            <v>6</v>
          </cell>
          <cell r="H283">
            <v>15.476111111111111</v>
          </cell>
          <cell r="Q283">
            <v>2017</v>
          </cell>
          <cell r="R283">
            <v>9</v>
          </cell>
          <cell r="S283">
            <v>6</v>
          </cell>
          <cell r="W283">
            <v>11.309259259259257</v>
          </cell>
        </row>
        <row r="284">
          <cell r="B284">
            <v>2017</v>
          </cell>
          <cell r="C284">
            <v>9</v>
          </cell>
          <cell r="D284">
            <v>7</v>
          </cell>
          <cell r="H284">
            <v>10.641666666666664</v>
          </cell>
          <cell r="Q284">
            <v>2017</v>
          </cell>
          <cell r="R284">
            <v>9</v>
          </cell>
          <cell r="S284">
            <v>7</v>
          </cell>
          <cell r="W284">
            <v>17.450925925925926</v>
          </cell>
        </row>
        <row r="285">
          <cell r="B285">
            <v>2017</v>
          </cell>
          <cell r="C285">
            <v>9</v>
          </cell>
          <cell r="D285">
            <v>8</v>
          </cell>
          <cell r="H285">
            <v>0</v>
          </cell>
          <cell r="Q285">
            <v>2017</v>
          </cell>
          <cell r="R285">
            <v>9</v>
          </cell>
          <cell r="S285">
            <v>8</v>
          </cell>
          <cell r="W285">
            <v>9.779814814814813</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0.92555555555555558</v>
          </cell>
          <cell r="Q288">
            <v>2017</v>
          </cell>
          <cell r="R288">
            <v>9</v>
          </cell>
          <cell r="S288">
            <v>11</v>
          </cell>
          <cell r="W288">
            <v>3.8581481481481479</v>
          </cell>
        </row>
        <row r="289">
          <cell r="B289">
            <v>2017</v>
          </cell>
          <cell r="C289">
            <v>9</v>
          </cell>
          <cell r="D289">
            <v>12</v>
          </cell>
          <cell r="H289">
            <v>2.382222222222222</v>
          </cell>
          <cell r="Q289">
            <v>2017</v>
          </cell>
          <cell r="R289">
            <v>9</v>
          </cell>
          <cell r="S289">
            <v>12</v>
          </cell>
          <cell r="W289">
            <v>5.2650000000000006</v>
          </cell>
        </row>
        <row r="290">
          <cell r="B290">
            <v>2017</v>
          </cell>
          <cell r="C290">
            <v>9</v>
          </cell>
          <cell r="D290">
            <v>13</v>
          </cell>
          <cell r="H290">
            <v>0</v>
          </cell>
          <cell r="Q290">
            <v>2017</v>
          </cell>
          <cell r="R290">
            <v>9</v>
          </cell>
          <cell r="S290">
            <v>13</v>
          </cell>
          <cell r="W290">
            <v>0.40222222222222398</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0.18722222222222201</v>
          </cell>
          <cell r="Q294">
            <v>2017</v>
          </cell>
          <cell r="R294">
            <v>9</v>
          </cell>
          <cell r="S294">
            <v>17</v>
          </cell>
          <cell r="W294">
            <v>0</v>
          </cell>
        </row>
        <row r="295">
          <cell r="B295">
            <v>2017</v>
          </cell>
          <cell r="C295">
            <v>9</v>
          </cell>
          <cell r="D295">
            <v>18</v>
          </cell>
          <cell r="H295">
            <v>0</v>
          </cell>
          <cell r="Q295">
            <v>2017</v>
          </cell>
          <cell r="R295">
            <v>9</v>
          </cell>
          <cell r="S295">
            <v>18</v>
          </cell>
          <cell r="W295">
            <v>4.532222222222221</v>
          </cell>
        </row>
        <row r="296">
          <cell r="B296">
            <v>2017</v>
          </cell>
          <cell r="C296">
            <v>9</v>
          </cell>
          <cell r="D296">
            <v>19</v>
          </cell>
          <cell r="H296">
            <v>0</v>
          </cell>
          <cell r="Q296">
            <v>2017</v>
          </cell>
          <cell r="R296">
            <v>9</v>
          </cell>
          <cell r="S296">
            <v>19</v>
          </cell>
          <cell r="W296">
            <v>2.9318518518518517</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5.2044444444444444</v>
          </cell>
          <cell r="Q303">
            <v>2017</v>
          </cell>
          <cell r="R303">
            <v>9</v>
          </cell>
          <cell r="S303">
            <v>26</v>
          </cell>
          <cell r="W303">
            <v>0</v>
          </cell>
        </row>
        <row r="304">
          <cell r="B304">
            <v>2017</v>
          </cell>
          <cell r="C304">
            <v>9</v>
          </cell>
          <cell r="D304">
            <v>27</v>
          </cell>
          <cell r="H304">
            <v>7.7583333333333337</v>
          </cell>
          <cell r="Q304">
            <v>2017</v>
          </cell>
          <cell r="R304">
            <v>9</v>
          </cell>
          <cell r="S304">
            <v>27</v>
          </cell>
          <cell r="W304">
            <v>2.153703703703703</v>
          </cell>
        </row>
        <row r="305">
          <cell r="B305">
            <v>2017</v>
          </cell>
          <cell r="C305">
            <v>9</v>
          </cell>
          <cell r="D305">
            <v>28</v>
          </cell>
          <cell r="H305">
            <v>4.2777777777777777</v>
          </cell>
          <cell r="Q305">
            <v>2017</v>
          </cell>
          <cell r="R305">
            <v>9</v>
          </cell>
          <cell r="S305">
            <v>28</v>
          </cell>
          <cell r="W305">
            <v>13.436296296296296</v>
          </cell>
        </row>
        <row r="306">
          <cell r="B306">
            <v>2017</v>
          </cell>
          <cell r="C306">
            <v>9</v>
          </cell>
          <cell r="D306">
            <v>29</v>
          </cell>
          <cell r="H306">
            <v>3.4161111111111122</v>
          </cell>
          <cell r="Q306">
            <v>2017</v>
          </cell>
          <cell r="R306">
            <v>9</v>
          </cell>
          <cell r="S306">
            <v>29</v>
          </cell>
          <cell r="W306">
            <v>8.3977777777777796</v>
          </cell>
        </row>
        <row r="307">
          <cell r="B307">
            <v>2017</v>
          </cell>
          <cell r="C307">
            <v>9</v>
          </cell>
          <cell r="D307">
            <v>30</v>
          </cell>
          <cell r="H307">
            <v>1.610555555555556</v>
          </cell>
          <cell r="Q307">
            <v>2017</v>
          </cell>
          <cell r="R307">
            <v>9</v>
          </cell>
          <cell r="S307">
            <v>30</v>
          </cell>
          <cell r="W307">
            <v>6.1688888888888895</v>
          </cell>
        </row>
        <row r="308">
          <cell r="B308">
            <v>2017</v>
          </cell>
          <cell r="C308">
            <v>10</v>
          </cell>
          <cell r="D308">
            <v>1</v>
          </cell>
          <cell r="H308">
            <v>0</v>
          </cell>
          <cell r="Q308">
            <v>2017</v>
          </cell>
          <cell r="R308">
            <v>10</v>
          </cell>
          <cell r="S308">
            <v>1</v>
          </cell>
          <cell r="W308">
            <v>10.560179211469537</v>
          </cell>
        </row>
        <row r="309">
          <cell r="B309">
            <v>2017</v>
          </cell>
          <cell r="C309">
            <v>10</v>
          </cell>
          <cell r="D309">
            <v>2</v>
          </cell>
          <cell r="H309">
            <v>0</v>
          </cell>
          <cell r="Q309">
            <v>2017</v>
          </cell>
          <cell r="R309">
            <v>10</v>
          </cell>
          <cell r="S309">
            <v>2</v>
          </cell>
          <cell r="W309">
            <v>2.9795519713261664</v>
          </cell>
        </row>
        <row r="310">
          <cell r="B310">
            <v>2017</v>
          </cell>
          <cell r="C310">
            <v>10</v>
          </cell>
          <cell r="D310">
            <v>3</v>
          </cell>
          <cell r="H310">
            <v>0</v>
          </cell>
          <cell r="Q310">
            <v>2017</v>
          </cell>
          <cell r="R310">
            <v>10</v>
          </cell>
          <cell r="S310">
            <v>3</v>
          </cell>
          <cell r="W310">
            <v>0</v>
          </cell>
        </row>
        <row r="311">
          <cell r="B311">
            <v>2017</v>
          </cell>
          <cell r="C311">
            <v>10</v>
          </cell>
          <cell r="D311">
            <v>4</v>
          </cell>
          <cell r="H311">
            <v>7.7353225806451613</v>
          </cell>
          <cell r="Q311">
            <v>2017</v>
          </cell>
          <cell r="R311">
            <v>10</v>
          </cell>
          <cell r="S311">
            <v>4</v>
          </cell>
          <cell r="W311">
            <v>0</v>
          </cell>
        </row>
        <row r="312">
          <cell r="B312">
            <v>2017</v>
          </cell>
          <cell r="C312">
            <v>10</v>
          </cell>
          <cell r="D312">
            <v>5</v>
          </cell>
          <cell r="H312">
            <v>0</v>
          </cell>
          <cell r="Q312">
            <v>2017</v>
          </cell>
          <cell r="R312">
            <v>10</v>
          </cell>
          <cell r="S312">
            <v>5</v>
          </cell>
          <cell r="W312">
            <v>8.9029928315412192</v>
          </cell>
        </row>
        <row r="313">
          <cell r="B313">
            <v>2017</v>
          </cell>
          <cell r="C313">
            <v>10</v>
          </cell>
          <cell r="D313">
            <v>6</v>
          </cell>
          <cell r="H313">
            <v>0</v>
          </cell>
          <cell r="Q313">
            <v>2017</v>
          </cell>
          <cell r="R313">
            <v>10</v>
          </cell>
          <cell r="S313">
            <v>6</v>
          </cell>
          <cell r="W313">
            <v>6.0353942652329762</v>
          </cell>
        </row>
        <row r="314">
          <cell r="B314">
            <v>2017</v>
          </cell>
          <cell r="C314">
            <v>10</v>
          </cell>
          <cell r="D314">
            <v>7</v>
          </cell>
          <cell r="H314">
            <v>4.0623655913978487</v>
          </cell>
          <cell r="Q314">
            <v>2017</v>
          </cell>
          <cell r="R314">
            <v>10</v>
          </cell>
          <cell r="S314">
            <v>7</v>
          </cell>
          <cell r="W314">
            <v>5.0546057347670255</v>
          </cell>
        </row>
        <row r="315">
          <cell r="B315">
            <v>2017</v>
          </cell>
          <cell r="C315">
            <v>10</v>
          </cell>
          <cell r="D315">
            <v>8</v>
          </cell>
          <cell r="H315">
            <v>3.2470430107526882</v>
          </cell>
          <cell r="Q315">
            <v>2017</v>
          </cell>
          <cell r="R315">
            <v>10</v>
          </cell>
          <cell r="S315">
            <v>8</v>
          </cell>
          <cell r="W315">
            <v>11.306774193548389</v>
          </cell>
        </row>
        <row r="316">
          <cell r="B316">
            <v>2017</v>
          </cell>
          <cell r="C316">
            <v>10</v>
          </cell>
          <cell r="D316">
            <v>9</v>
          </cell>
          <cell r="H316">
            <v>1.571182795698925</v>
          </cell>
          <cell r="Q316">
            <v>2017</v>
          </cell>
          <cell r="R316">
            <v>10</v>
          </cell>
          <cell r="S316">
            <v>9</v>
          </cell>
          <cell r="W316">
            <v>0</v>
          </cell>
        </row>
        <row r="317">
          <cell r="B317">
            <v>2017</v>
          </cell>
          <cell r="C317">
            <v>10</v>
          </cell>
          <cell r="D317">
            <v>10</v>
          </cell>
          <cell r="H317">
            <v>16.674784946236564</v>
          </cell>
          <cell r="Q317">
            <v>2017</v>
          </cell>
          <cell r="R317">
            <v>10</v>
          </cell>
          <cell r="S317">
            <v>10</v>
          </cell>
          <cell r="W317">
            <v>7.2248387096774218</v>
          </cell>
        </row>
        <row r="318">
          <cell r="B318">
            <v>2017</v>
          </cell>
          <cell r="C318">
            <v>10</v>
          </cell>
          <cell r="D318">
            <v>11</v>
          </cell>
          <cell r="H318">
            <v>12.595107526881721</v>
          </cell>
          <cell r="Q318">
            <v>2017</v>
          </cell>
          <cell r="R318">
            <v>10</v>
          </cell>
          <cell r="S318">
            <v>11</v>
          </cell>
          <cell r="W318">
            <v>20.623530465949823</v>
          </cell>
        </row>
        <row r="319">
          <cell r="B319">
            <v>2017</v>
          </cell>
          <cell r="C319">
            <v>10</v>
          </cell>
          <cell r="D319">
            <v>12</v>
          </cell>
          <cell r="H319">
            <v>9.2838709677419349</v>
          </cell>
          <cell r="Q319">
            <v>2017</v>
          </cell>
          <cell r="R319">
            <v>10</v>
          </cell>
          <cell r="S319">
            <v>12</v>
          </cell>
          <cell r="W319">
            <v>18.662240143369175</v>
          </cell>
        </row>
        <row r="320">
          <cell r="B320">
            <v>2017</v>
          </cell>
          <cell r="C320">
            <v>10</v>
          </cell>
          <cell r="D320">
            <v>13</v>
          </cell>
          <cell r="H320">
            <v>0</v>
          </cell>
          <cell r="Q320">
            <v>2017</v>
          </cell>
          <cell r="R320">
            <v>10</v>
          </cell>
          <cell r="S320">
            <v>13</v>
          </cell>
          <cell r="W320">
            <v>12.987240143369178</v>
          </cell>
        </row>
        <row r="321">
          <cell r="B321">
            <v>2017</v>
          </cell>
          <cell r="C321">
            <v>10</v>
          </cell>
          <cell r="D321">
            <v>14</v>
          </cell>
          <cell r="H321">
            <v>0.4986559139784944</v>
          </cell>
          <cell r="Q321">
            <v>2017</v>
          </cell>
          <cell r="R321">
            <v>10</v>
          </cell>
          <cell r="S321">
            <v>14</v>
          </cell>
          <cell r="W321">
            <v>0</v>
          </cell>
        </row>
        <row r="322">
          <cell r="B322">
            <v>2017</v>
          </cell>
          <cell r="C322">
            <v>10</v>
          </cell>
          <cell r="D322">
            <v>15</v>
          </cell>
          <cell r="H322">
            <v>15.635053763440858</v>
          </cell>
          <cell r="Q322">
            <v>2017</v>
          </cell>
          <cell r="R322">
            <v>10</v>
          </cell>
          <cell r="S322">
            <v>15</v>
          </cell>
          <cell r="W322">
            <v>0.6302688172043015</v>
          </cell>
        </row>
        <row r="323">
          <cell r="B323">
            <v>2017</v>
          </cell>
          <cell r="C323">
            <v>10</v>
          </cell>
          <cell r="D323">
            <v>16</v>
          </cell>
          <cell r="H323">
            <v>14.530537634408601</v>
          </cell>
          <cell r="Q323">
            <v>2017</v>
          </cell>
          <cell r="R323">
            <v>10</v>
          </cell>
          <cell r="S323">
            <v>16</v>
          </cell>
          <cell r="W323">
            <v>19.630035842293911</v>
          </cell>
        </row>
        <row r="324">
          <cell r="B324">
            <v>2017</v>
          </cell>
          <cell r="C324">
            <v>10</v>
          </cell>
          <cell r="D324">
            <v>17</v>
          </cell>
          <cell r="H324">
            <v>8.3860215053763429</v>
          </cell>
          <cell r="Q324">
            <v>2017</v>
          </cell>
          <cell r="R324">
            <v>10</v>
          </cell>
          <cell r="S324">
            <v>17</v>
          </cell>
          <cell r="W324">
            <v>14.861003584229392</v>
          </cell>
        </row>
        <row r="325">
          <cell r="B325">
            <v>2017</v>
          </cell>
          <cell r="C325">
            <v>10</v>
          </cell>
          <cell r="D325">
            <v>18</v>
          </cell>
          <cell r="H325">
            <v>6.8305913978494628</v>
          </cell>
          <cell r="Q325">
            <v>2017</v>
          </cell>
          <cell r="R325">
            <v>10</v>
          </cell>
          <cell r="S325">
            <v>18</v>
          </cell>
          <cell r="W325">
            <v>12.091738351254483</v>
          </cell>
        </row>
        <row r="326">
          <cell r="B326">
            <v>2017</v>
          </cell>
          <cell r="C326">
            <v>10</v>
          </cell>
          <cell r="D326">
            <v>19</v>
          </cell>
          <cell r="H326">
            <v>6.0554301075268819</v>
          </cell>
          <cell r="Q326">
            <v>2017</v>
          </cell>
          <cell r="R326">
            <v>10</v>
          </cell>
          <cell r="S326">
            <v>19</v>
          </cell>
          <cell r="W326">
            <v>9.6870430107526921</v>
          </cell>
        </row>
        <row r="327">
          <cell r="B327">
            <v>2017</v>
          </cell>
          <cell r="C327">
            <v>10</v>
          </cell>
          <cell r="D327">
            <v>20</v>
          </cell>
          <cell r="H327">
            <v>2.4218279569892474</v>
          </cell>
          <cell r="Q327">
            <v>2017</v>
          </cell>
          <cell r="R327">
            <v>10</v>
          </cell>
          <cell r="S327">
            <v>20</v>
          </cell>
          <cell r="W327">
            <v>8.1101612903225835</v>
          </cell>
        </row>
        <row r="328">
          <cell r="B328">
            <v>2017</v>
          </cell>
          <cell r="C328">
            <v>10</v>
          </cell>
          <cell r="D328">
            <v>21</v>
          </cell>
          <cell r="H328">
            <v>5.0612365591397843</v>
          </cell>
          <cell r="Q328">
            <v>2017</v>
          </cell>
          <cell r="R328">
            <v>10</v>
          </cell>
          <cell r="S328">
            <v>21</v>
          </cell>
          <cell r="W328">
            <v>1.7708960573476709</v>
          </cell>
        </row>
        <row r="329">
          <cell r="B329">
            <v>2017</v>
          </cell>
          <cell r="C329">
            <v>10</v>
          </cell>
          <cell r="D329">
            <v>22</v>
          </cell>
          <cell r="H329">
            <v>11.661129032258064</v>
          </cell>
          <cell r="Q329">
            <v>2017</v>
          </cell>
          <cell r="R329">
            <v>10</v>
          </cell>
          <cell r="S329">
            <v>22</v>
          </cell>
          <cell r="W329">
            <v>3.9418817204301084</v>
          </cell>
        </row>
        <row r="330">
          <cell r="B330">
            <v>2017</v>
          </cell>
          <cell r="C330">
            <v>10</v>
          </cell>
          <cell r="D330">
            <v>23</v>
          </cell>
          <cell r="H330">
            <v>10.874032258064517</v>
          </cell>
          <cell r="Q330">
            <v>2017</v>
          </cell>
          <cell r="R330">
            <v>10</v>
          </cell>
          <cell r="S330">
            <v>23</v>
          </cell>
          <cell r="W330">
            <v>16.682347670250898</v>
          </cell>
        </row>
        <row r="331">
          <cell r="B331">
            <v>2017</v>
          </cell>
          <cell r="C331">
            <v>10</v>
          </cell>
          <cell r="D331">
            <v>24</v>
          </cell>
          <cell r="H331">
            <v>17.521559139784944</v>
          </cell>
          <cell r="Q331">
            <v>2017</v>
          </cell>
          <cell r="R331">
            <v>10</v>
          </cell>
          <cell r="S331">
            <v>24</v>
          </cell>
          <cell r="W331">
            <v>13.884193548387097</v>
          </cell>
        </row>
        <row r="332">
          <cell r="B332">
            <v>2017</v>
          </cell>
          <cell r="C332">
            <v>10</v>
          </cell>
          <cell r="D332">
            <v>25</v>
          </cell>
          <cell r="H332">
            <v>13.488817204301078</v>
          </cell>
          <cell r="Q332">
            <v>2017</v>
          </cell>
          <cell r="R332">
            <v>10</v>
          </cell>
          <cell r="S332">
            <v>25</v>
          </cell>
          <cell r="W332">
            <v>21.906021505376348</v>
          </cell>
        </row>
        <row r="333">
          <cell r="B333">
            <v>2017</v>
          </cell>
          <cell r="C333">
            <v>10</v>
          </cell>
          <cell r="D333">
            <v>26</v>
          </cell>
          <cell r="H333">
            <v>10.235698924731183</v>
          </cell>
          <cell r="Q333">
            <v>2017</v>
          </cell>
          <cell r="R333">
            <v>10</v>
          </cell>
          <cell r="S333">
            <v>26</v>
          </cell>
          <cell r="W333">
            <v>17.582616487455198</v>
          </cell>
        </row>
        <row r="334">
          <cell r="B334">
            <v>2017</v>
          </cell>
          <cell r="C334">
            <v>10</v>
          </cell>
          <cell r="D334">
            <v>27</v>
          </cell>
          <cell r="H334">
            <v>21.40333333333334</v>
          </cell>
          <cell r="Q334">
            <v>2017</v>
          </cell>
          <cell r="R334">
            <v>10</v>
          </cell>
          <cell r="S334">
            <v>27</v>
          </cell>
          <cell r="W334">
            <v>15.821451612903227</v>
          </cell>
        </row>
        <row r="335">
          <cell r="B335">
            <v>2017</v>
          </cell>
          <cell r="C335">
            <v>10</v>
          </cell>
          <cell r="D335">
            <v>28</v>
          </cell>
          <cell r="H335">
            <v>23.821612903225809</v>
          </cell>
          <cell r="Q335">
            <v>2017</v>
          </cell>
          <cell r="R335">
            <v>10</v>
          </cell>
          <cell r="S335">
            <v>28</v>
          </cell>
          <cell r="W335">
            <v>26.103745519713264</v>
          </cell>
        </row>
        <row r="336">
          <cell r="B336">
            <v>2017</v>
          </cell>
          <cell r="C336">
            <v>10</v>
          </cell>
          <cell r="D336">
            <v>29</v>
          </cell>
          <cell r="H336">
            <v>19.825645161290325</v>
          </cell>
          <cell r="Q336">
            <v>2017</v>
          </cell>
          <cell r="R336">
            <v>10</v>
          </cell>
          <cell r="S336">
            <v>29</v>
          </cell>
          <cell r="W336">
            <v>30.566308243727597</v>
          </cell>
        </row>
        <row r="337">
          <cell r="B337">
            <v>2017</v>
          </cell>
          <cell r="C337">
            <v>10</v>
          </cell>
          <cell r="D337">
            <v>30</v>
          </cell>
          <cell r="H337">
            <v>18.500215053763441</v>
          </cell>
          <cell r="Q337">
            <v>2017</v>
          </cell>
          <cell r="R337">
            <v>10</v>
          </cell>
          <cell r="S337">
            <v>30</v>
          </cell>
          <cell r="W337">
            <v>23.15010752688173</v>
          </cell>
        </row>
        <row r="338">
          <cell r="B338">
            <v>2017</v>
          </cell>
          <cell r="C338">
            <v>10</v>
          </cell>
          <cell r="D338">
            <v>31</v>
          </cell>
          <cell r="H338">
            <v>28.133064516129036</v>
          </cell>
          <cell r="Q338">
            <v>2017</v>
          </cell>
          <cell r="R338">
            <v>10</v>
          </cell>
          <cell r="S338">
            <v>31</v>
          </cell>
          <cell r="W338">
            <v>24.451899641577064</v>
          </cell>
        </row>
        <row r="339">
          <cell r="B339">
            <v>2017</v>
          </cell>
          <cell r="C339">
            <v>11</v>
          </cell>
          <cell r="D339">
            <v>1</v>
          </cell>
          <cell r="H339">
            <v>26.087777777777781</v>
          </cell>
          <cell r="Q339">
            <v>2017</v>
          </cell>
          <cell r="R339">
            <v>11</v>
          </cell>
          <cell r="S339">
            <v>1</v>
          </cell>
          <cell r="W339">
            <v>34.695555555555543</v>
          </cell>
        </row>
        <row r="340">
          <cell r="B340">
            <v>2017</v>
          </cell>
          <cell r="C340">
            <v>11</v>
          </cell>
          <cell r="D340">
            <v>2</v>
          </cell>
          <cell r="H340">
            <v>19.05</v>
          </cell>
          <cell r="Q340">
            <v>2017</v>
          </cell>
          <cell r="R340">
            <v>11</v>
          </cell>
          <cell r="S340">
            <v>2</v>
          </cell>
          <cell r="W340">
            <v>22.759814814814813</v>
          </cell>
        </row>
        <row r="341">
          <cell r="B341">
            <v>2017</v>
          </cell>
          <cell r="C341">
            <v>11</v>
          </cell>
          <cell r="D341">
            <v>3</v>
          </cell>
          <cell r="H341">
            <v>21.792222222222225</v>
          </cell>
          <cell r="Q341">
            <v>2017</v>
          </cell>
          <cell r="R341">
            <v>11</v>
          </cell>
          <cell r="S341">
            <v>3</v>
          </cell>
          <cell r="W341">
            <v>20.594444444444441</v>
          </cell>
        </row>
        <row r="342">
          <cell r="B342">
            <v>2017</v>
          </cell>
          <cell r="C342">
            <v>11</v>
          </cell>
          <cell r="D342">
            <v>4</v>
          </cell>
          <cell r="H342">
            <v>16.426111111111108</v>
          </cell>
          <cell r="Q342">
            <v>2017</v>
          </cell>
          <cell r="R342">
            <v>11</v>
          </cell>
          <cell r="S342">
            <v>4</v>
          </cell>
          <cell r="W342">
            <v>18.077962962962964</v>
          </cell>
        </row>
        <row r="343">
          <cell r="B343">
            <v>2017</v>
          </cell>
          <cell r="C343">
            <v>11</v>
          </cell>
          <cell r="D343">
            <v>5</v>
          </cell>
          <cell r="H343">
            <v>20.832777777777778</v>
          </cell>
          <cell r="Q343">
            <v>2017</v>
          </cell>
          <cell r="R343">
            <v>11</v>
          </cell>
          <cell r="S343">
            <v>5</v>
          </cell>
          <cell r="W343">
            <v>10.467222222222222</v>
          </cell>
        </row>
        <row r="344">
          <cell r="B344">
            <v>2017</v>
          </cell>
          <cell r="C344">
            <v>11</v>
          </cell>
          <cell r="D344">
            <v>6</v>
          </cell>
          <cell r="H344">
            <v>33.657222222222224</v>
          </cell>
          <cell r="Q344">
            <v>2017</v>
          </cell>
          <cell r="R344">
            <v>11</v>
          </cell>
          <cell r="S344">
            <v>6</v>
          </cell>
          <cell r="W344">
            <v>21.27277777777778</v>
          </cell>
        </row>
        <row r="345">
          <cell r="B345">
            <v>2017</v>
          </cell>
          <cell r="C345">
            <v>11</v>
          </cell>
          <cell r="D345">
            <v>7</v>
          </cell>
          <cell r="H345">
            <v>30.477777777777781</v>
          </cell>
          <cell r="Q345">
            <v>2017</v>
          </cell>
          <cell r="R345">
            <v>11</v>
          </cell>
          <cell r="S345">
            <v>7</v>
          </cell>
          <cell r="W345">
            <v>29.911111111111111</v>
          </cell>
        </row>
        <row r="346">
          <cell r="B346">
            <v>2017</v>
          </cell>
          <cell r="C346">
            <v>11</v>
          </cell>
          <cell r="D346">
            <v>8</v>
          </cell>
          <cell r="H346">
            <v>29.257222222222222</v>
          </cell>
          <cell r="Q346">
            <v>2017</v>
          </cell>
          <cell r="R346">
            <v>11</v>
          </cell>
          <cell r="S346">
            <v>8</v>
          </cell>
          <cell r="W346">
            <v>33.244814814814809</v>
          </cell>
        </row>
        <row r="347">
          <cell r="B347">
            <v>2017</v>
          </cell>
          <cell r="C347">
            <v>11</v>
          </cell>
          <cell r="D347">
            <v>9</v>
          </cell>
          <cell r="H347">
            <v>35.365555555555567</v>
          </cell>
          <cell r="Q347">
            <v>2017</v>
          </cell>
          <cell r="R347">
            <v>11</v>
          </cell>
          <cell r="S347">
            <v>9</v>
          </cell>
          <cell r="W347">
            <v>27.719629629629626</v>
          </cell>
        </row>
        <row r="348">
          <cell r="B348">
            <v>2017</v>
          </cell>
          <cell r="C348">
            <v>11</v>
          </cell>
          <cell r="D348">
            <v>10</v>
          </cell>
          <cell r="H348">
            <v>38.285555555555561</v>
          </cell>
          <cell r="Q348">
            <v>2017</v>
          </cell>
          <cell r="R348">
            <v>11</v>
          </cell>
          <cell r="S348">
            <v>10</v>
          </cell>
          <cell r="W348">
            <v>38.468148148148153</v>
          </cell>
        </row>
        <row r="349">
          <cell r="B349">
            <v>2017</v>
          </cell>
          <cell r="C349">
            <v>11</v>
          </cell>
          <cell r="D349">
            <v>11</v>
          </cell>
          <cell r="H349">
            <v>23.846666666666671</v>
          </cell>
          <cell r="Q349">
            <v>2017</v>
          </cell>
          <cell r="R349">
            <v>11</v>
          </cell>
          <cell r="S349">
            <v>11</v>
          </cell>
          <cell r="W349">
            <v>47.151666666666671</v>
          </cell>
        </row>
        <row r="350">
          <cell r="B350">
            <v>2017</v>
          </cell>
          <cell r="C350">
            <v>11</v>
          </cell>
          <cell r="D350">
            <v>12</v>
          </cell>
          <cell r="H350">
            <v>25.045555555555559</v>
          </cell>
          <cell r="Q350">
            <v>2017</v>
          </cell>
          <cell r="R350">
            <v>11</v>
          </cell>
          <cell r="S350">
            <v>12</v>
          </cell>
          <cell r="W350">
            <v>19.576666666666664</v>
          </cell>
        </row>
        <row r="351">
          <cell r="B351">
            <v>2017</v>
          </cell>
          <cell r="C351">
            <v>11</v>
          </cell>
          <cell r="D351">
            <v>13</v>
          </cell>
          <cell r="H351">
            <v>22.918888888888887</v>
          </cell>
          <cell r="Q351">
            <v>2017</v>
          </cell>
          <cell r="R351">
            <v>11</v>
          </cell>
          <cell r="S351">
            <v>13</v>
          </cell>
          <cell r="W351">
            <v>26.551111111111105</v>
          </cell>
        </row>
        <row r="352">
          <cell r="B352">
            <v>2017</v>
          </cell>
          <cell r="C352">
            <v>11</v>
          </cell>
          <cell r="D352">
            <v>14</v>
          </cell>
          <cell r="H352">
            <v>11.359999999999998</v>
          </cell>
          <cell r="Q352">
            <v>2017</v>
          </cell>
          <cell r="R352">
            <v>11</v>
          </cell>
          <cell r="S352">
            <v>14</v>
          </cell>
          <cell r="W352">
            <v>25.420370370370367</v>
          </cell>
        </row>
        <row r="353">
          <cell r="B353">
            <v>2017</v>
          </cell>
          <cell r="C353">
            <v>11</v>
          </cell>
          <cell r="D353">
            <v>15</v>
          </cell>
          <cell r="H353">
            <v>19.850555555555555</v>
          </cell>
          <cell r="Q353">
            <v>2017</v>
          </cell>
          <cell r="R353">
            <v>11</v>
          </cell>
          <cell r="S353">
            <v>15</v>
          </cell>
          <cell r="W353">
            <v>13.913333333333332</v>
          </cell>
        </row>
        <row r="354">
          <cell r="B354">
            <v>2017</v>
          </cell>
          <cell r="C354">
            <v>11</v>
          </cell>
          <cell r="D354">
            <v>16</v>
          </cell>
          <cell r="H354">
            <v>26.926111111111108</v>
          </cell>
          <cell r="Q354">
            <v>2017</v>
          </cell>
          <cell r="R354">
            <v>11</v>
          </cell>
          <cell r="S354">
            <v>16</v>
          </cell>
          <cell r="W354">
            <v>23.609259259259261</v>
          </cell>
        </row>
        <row r="355">
          <cell r="B355">
            <v>2017</v>
          </cell>
          <cell r="C355">
            <v>11</v>
          </cell>
          <cell r="D355">
            <v>17</v>
          </cell>
          <cell r="H355">
            <v>3.5727777777777763</v>
          </cell>
          <cell r="Q355">
            <v>2017</v>
          </cell>
          <cell r="R355">
            <v>11</v>
          </cell>
          <cell r="S355">
            <v>17</v>
          </cell>
          <cell r="W355">
            <v>31.984259259259254</v>
          </cell>
        </row>
        <row r="356">
          <cell r="B356">
            <v>2017</v>
          </cell>
          <cell r="C356">
            <v>11</v>
          </cell>
          <cell r="D356">
            <v>18</v>
          </cell>
          <cell r="H356">
            <v>18.23</v>
          </cell>
          <cell r="Q356">
            <v>2017</v>
          </cell>
          <cell r="R356">
            <v>11</v>
          </cell>
          <cell r="S356">
            <v>18</v>
          </cell>
          <cell r="W356">
            <v>12.532777777777778</v>
          </cell>
        </row>
        <row r="357">
          <cell r="B357">
            <v>2017</v>
          </cell>
          <cell r="C357">
            <v>11</v>
          </cell>
          <cell r="D357">
            <v>19</v>
          </cell>
          <cell r="H357">
            <v>28.099444444444448</v>
          </cell>
          <cell r="Q357">
            <v>2017</v>
          </cell>
          <cell r="R357">
            <v>11</v>
          </cell>
          <cell r="S357">
            <v>19</v>
          </cell>
          <cell r="W357">
            <v>30.960740740740736</v>
          </cell>
        </row>
        <row r="358">
          <cell r="B358">
            <v>2017</v>
          </cell>
          <cell r="C358">
            <v>11</v>
          </cell>
          <cell r="D358">
            <v>20</v>
          </cell>
          <cell r="H358">
            <v>10.148333333333335</v>
          </cell>
          <cell r="Q358">
            <v>2017</v>
          </cell>
          <cell r="R358">
            <v>11</v>
          </cell>
          <cell r="S358">
            <v>20</v>
          </cell>
          <cell r="W358">
            <v>28.929259259259258</v>
          </cell>
        </row>
        <row r="359">
          <cell r="B359">
            <v>2017</v>
          </cell>
          <cell r="C359">
            <v>11</v>
          </cell>
          <cell r="D359">
            <v>21</v>
          </cell>
          <cell r="H359">
            <v>31.822222222222216</v>
          </cell>
          <cell r="Q359">
            <v>2017</v>
          </cell>
          <cell r="R359">
            <v>11</v>
          </cell>
          <cell r="S359">
            <v>21</v>
          </cell>
          <cell r="W359">
            <v>7.9072222222222202</v>
          </cell>
        </row>
        <row r="360">
          <cell r="B360">
            <v>2017</v>
          </cell>
          <cell r="C360">
            <v>11</v>
          </cell>
          <cell r="D360">
            <v>22</v>
          </cell>
          <cell r="H360">
            <v>44.021111111111104</v>
          </cell>
          <cell r="Q360">
            <v>2017</v>
          </cell>
          <cell r="R360">
            <v>11</v>
          </cell>
          <cell r="S360">
            <v>22</v>
          </cell>
          <cell r="W360">
            <v>36.311296296296284</v>
          </cell>
        </row>
        <row r="361">
          <cell r="B361">
            <v>2017</v>
          </cell>
          <cell r="C361">
            <v>11</v>
          </cell>
          <cell r="D361">
            <v>23</v>
          </cell>
          <cell r="H361">
            <v>14.524999999999997</v>
          </cell>
          <cell r="Q361">
            <v>2017</v>
          </cell>
          <cell r="R361">
            <v>11</v>
          </cell>
          <cell r="S361">
            <v>23</v>
          </cell>
          <cell r="W361">
            <v>41.107222222222205</v>
          </cell>
        </row>
        <row r="362">
          <cell r="B362">
            <v>2017</v>
          </cell>
          <cell r="C362">
            <v>11</v>
          </cell>
          <cell r="D362">
            <v>24</v>
          </cell>
          <cell r="H362">
            <v>0.13555555555555543</v>
          </cell>
          <cell r="Q362">
            <v>2017</v>
          </cell>
          <cell r="R362">
            <v>11</v>
          </cell>
          <cell r="S362">
            <v>24</v>
          </cell>
          <cell r="W362">
            <v>22.064259259259259</v>
          </cell>
        </row>
        <row r="363">
          <cell r="B363">
            <v>2017</v>
          </cell>
          <cell r="C363">
            <v>11</v>
          </cell>
          <cell r="D363">
            <v>25</v>
          </cell>
          <cell r="H363">
            <v>13.606111111111106</v>
          </cell>
          <cell r="Q363">
            <v>2017</v>
          </cell>
          <cell r="R363">
            <v>11</v>
          </cell>
          <cell r="S363">
            <v>25</v>
          </cell>
          <cell r="W363">
            <v>5.3861111111111137</v>
          </cell>
        </row>
        <row r="364">
          <cell r="B364">
            <v>2017</v>
          </cell>
          <cell r="C364">
            <v>11</v>
          </cell>
          <cell r="D364">
            <v>26</v>
          </cell>
          <cell r="H364">
            <v>12.587777777777777</v>
          </cell>
          <cell r="Q364">
            <v>2017</v>
          </cell>
          <cell r="R364">
            <v>11</v>
          </cell>
          <cell r="S364">
            <v>26</v>
          </cell>
          <cell r="W364">
            <v>15.076851851851849</v>
          </cell>
        </row>
        <row r="365">
          <cell r="B365">
            <v>2017</v>
          </cell>
          <cell r="C365">
            <v>11</v>
          </cell>
          <cell r="D365">
            <v>27</v>
          </cell>
          <cell r="H365">
            <v>5.9977777777777783</v>
          </cell>
          <cell r="Q365">
            <v>2017</v>
          </cell>
          <cell r="R365">
            <v>11</v>
          </cell>
          <cell r="S365">
            <v>27</v>
          </cell>
          <cell r="W365">
            <v>17.13425925925926</v>
          </cell>
        </row>
        <row r="366">
          <cell r="B366">
            <v>2017</v>
          </cell>
          <cell r="C366">
            <v>11</v>
          </cell>
          <cell r="D366">
            <v>28</v>
          </cell>
          <cell r="H366">
            <v>8.1833333333333336</v>
          </cell>
          <cell r="Q366">
            <v>2017</v>
          </cell>
          <cell r="R366">
            <v>11</v>
          </cell>
          <cell r="S366">
            <v>28</v>
          </cell>
          <cell r="W366">
            <v>1.7907407407407412</v>
          </cell>
        </row>
        <row r="367">
          <cell r="B367">
            <v>2017</v>
          </cell>
          <cell r="C367">
            <v>11</v>
          </cell>
          <cell r="D367">
            <v>29</v>
          </cell>
          <cell r="H367">
            <v>15.342777777777776</v>
          </cell>
          <cell r="Q367">
            <v>2017</v>
          </cell>
          <cell r="R367">
            <v>11</v>
          </cell>
          <cell r="S367">
            <v>29</v>
          </cell>
          <cell r="W367">
            <v>16.063148148148148</v>
          </cell>
        </row>
        <row r="368">
          <cell r="B368">
            <v>2017</v>
          </cell>
          <cell r="C368">
            <v>11</v>
          </cell>
          <cell r="D368">
            <v>30</v>
          </cell>
          <cell r="H368">
            <v>17.573888888888892</v>
          </cell>
          <cell r="Q368">
            <v>2017</v>
          </cell>
          <cell r="R368">
            <v>11</v>
          </cell>
          <cell r="S368">
            <v>30</v>
          </cell>
          <cell r="W368">
            <v>24.463518518518519</v>
          </cell>
        </row>
        <row r="369">
          <cell r="B369">
            <v>2017</v>
          </cell>
          <cell r="C369">
            <v>12</v>
          </cell>
          <cell r="D369">
            <v>1</v>
          </cell>
          <cell r="H369">
            <v>27.177526881720432</v>
          </cell>
          <cell r="Q369">
            <v>2017</v>
          </cell>
          <cell r="R369">
            <v>12</v>
          </cell>
          <cell r="S369">
            <v>1</v>
          </cell>
          <cell r="W369">
            <v>29.45564516129032</v>
          </cell>
        </row>
        <row r="370">
          <cell r="B370">
            <v>2017</v>
          </cell>
          <cell r="C370">
            <v>12</v>
          </cell>
          <cell r="D370">
            <v>2</v>
          </cell>
          <cell r="H370">
            <v>18.076827956989245</v>
          </cell>
          <cell r="Q370">
            <v>2017</v>
          </cell>
          <cell r="R370">
            <v>12</v>
          </cell>
          <cell r="S370">
            <v>2</v>
          </cell>
          <cell r="W370">
            <v>26.567401433691753</v>
          </cell>
        </row>
        <row r="371">
          <cell r="B371">
            <v>2017</v>
          </cell>
          <cell r="C371">
            <v>12</v>
          </cell>
          <cell r="D371">
            <v>3</v>
          </cell>
          <cell r="H371">
            <v>9.7465591397849476</v>
          </cell>
          <cell r="Q371">
            <v>2017</v>
          </cell>
          <cell r="R371">
            <v>12</v>
          </cell>
          <cell r="S371">
            <v>3</v>
          </cell>
          <cell r="W371">
            <v>24.530483870967746</v>
          </cell>
        </row>
        <row r="372">
          <cell r="B372">
            <v>2017</v>
          </cell>
          <cell r="C372">
            <v>12</v>
          </cell>
          <cell r="D372">
            <v>4</v>
          </cell>
          <cell r="H372">
            <v>15.055860215053768</v>
          </cell>
          <cell r="Q372">
            <v>2017</v>
          </cell>
          <cell r="R372">
            <v>12</v>
          </cell>
          <cell r="S372">
            <v>4</v>
          </cell>
          <cell r="W372">
            <v>12.179946236559145</v>
          </cell>
        </row>
        <row r="373">
          <cell r="B373">
            <v>2017</v>
          </cell>
          <cell r="C373">
            <v>12</v>
          </cell>
          <cell r="D373">
            <v>5</v>
          </cell>
          <cell r="H373">
            <v>31.282795698924737</v>
          </cell>
          <cell r="Q373">
            <v>2017</v>
          </cell>
          <cell r="R373">
            <v>12</v>
          </cell>
          <cell r="S373">
            <v>5</v>
          </cell>
          <cell r="W373">
            <v>18.225089605734766</v>
          </cell>
        </row>
        <row r="374">
          <cell r="B374">
            <v>2017</v>
          </cell>
          <cell r="C374">
            <v>12</v>
          </cell>
          <cell r="D374">
            <v>6</v>
          </cell>
          <cell r="H374">
            <v>32.335860215053764</v>
          </cell>
          <cell r="Q374">
            <v>2017</v>
          </cell>
          <cell r="R374">
            <v>12</v>
          </cell>
          <cell r="S374">
            <v>6</v>
          </cell>
          <cell r="W374">
            <v>33.681792114695341</v>
          </cell>
        </row>
        <row r="375">
          <cell r="B375">
            <v>2017</v>
          </cell>
          <cell r="C375">
            <v>12</v>
          </cell>
          <cell r="D375">
            <v>7</v>
          </cell>
          <cell r="H375">
            <v>39.315268817204306</v>
          </cell>
          <cell r="Q375">
            <v>2017</v>
          </cell>
          <cell r="R375">
            <v>12</v>
          </cell>
          <cell r="S375">
            <v>7</v>
          </cell>
          <cell r="W375">
            <v>35.81541218637993</v>
          </cell>
        </row>
        <row r="376">
          <cell r="B376">
            <v>2017</v>
          </cell>
          <cell r="C376">
            <v>12</v>
          </cell>
          <cell r="D376">
            <v>8</v>
          </cell>
          <cell r="H376">
            <v>36.073333333333331</v>
          </cell>
          <cell r="Q376">
            <v>2017</v>
          </cell>
          <cell r="R376">
            <v>12</v>
          </cell>
          <cell r="S376">
            <v>8</v>
          </cell>
          <cell r="W376">
            <v>41.072741935483876</v>
          </cell>
        </row>
        <row r="377">
          <cell r="B377">
            <v>2017</v>
          </cell>
          <cell r="C377">
            <v>12</v>
          </cell>
          <cell r="D377">
            <v>9</v>
          </cell>
          <cell r="H377">
            <v>33.21290322580645</v>
          </cell>
          <cell r="Q377">
            <v>2017</v>
          </cell>
          <cell r="R377">
            <v>12</v>
          </cell>
          <cell r="S377">
            <v>9</v>
          </cell>
          <cell r="W377">
            <v>36.52629032258065</v>
          </cell>
        </row>
        <row r="378">
          <cell r="B378">
            <v>2017</v>
          </cell>
          <cell r="C378">
            <v>12</v>
          </cell>
          <cell r="D378">
            <v>10</v>
          </cell>
          <cell r="H378">
            <v>27.853924731182797</v>
          </cell>
          <cell r="Q378">
            <v>2017</v>
          </cell>
          <cell r="R378">
            <v>12</v>
          </cell>
          <cell r="S378">
            <v>10</v>
          </cell>
          <cell r="W378">
            <v>39.343028673835128</v>
          </cell>
        </row>
        <row r="379">
          <cell r="B379">
            <v>2017</v>
          </cell>
          <cell r="C379">
            <v>12</v>
          </cell>
          <cell r="D379">
            <v>11</v>
          </cell>
          <cell r="H379">
            <v>23.741774193548384</v>
          </cell>
          <cell r="Q379">
            <v>2017</v>
          </cell>
          <cell r="R379">
            <v>12</v>
          </cell>
          <cell r="S379">
            <v>11</v>
          </cell>
          <cell r="W379">
            <v>30.176039426523289</v>
          </cell>
        </row>
        <row r="380">
          <cell r="B380">
            <v>2017</v>
          </cell>
          <cell r="C380">
            <v>12</v>
          </cell>
          <cell r="D380">
            <v>12</v>
          </cell>
          <cell r="H380">
            <v>35.323440860215051</v>
          </cell>
          <cell r="Q380">
            <v>2017</v>
          </cell>
          <cell r="R380">
            <v>12</v>
          </cell>
          <cell r="S380">
            <v>12</v>
          </cell>
          <cell r="W380">
            <v>34.727007168458776</v>
          </cell>
        </row>
        <row r="381">
          <cell r="B381">
            <v>2017</v>
          </cell>
          <cell r="C381">
            <v>12</v>
          </cell>
          <cell r="D381">
            <v>13</v>
          </cell>
          <cell r="H381">
            <v>21.705806451612904</v>
          </cell>
          <cell r="Q381">
            <v>2017</v>
          </cell>
          <cell r="R381">
            <v>12</v>
          </cell>
          <cell r="S381">
            <v>13</v>
          </cell>
          <cell r="W381">
            <v>38.280358422939067</v>
          </cell>
        </row>
        <row r="382">
          <cell r="B382">
            <v>2017</v>
          </cell>
          <cell r="C382">
            <v>12</v>
          </cell>
          <cell r="D382">
            <v>14</v>
          </cell>
          <cell r="H382">
            <v>30.62161290322581</v>
          </cell>
          <cell r="Q382">
            <v>2017</v>
          </cell>
          <cell r="R382">
            <v>12</v>
          </cell>
          <cell r="S382">
            <v>14</v>
          </cell>
          <cell r="W382">
            <v>27.616182795698922</v>
          </cell>
        </row>
        <row r="383">
          <cell r="B383">
            <v>2017</v>
          </cell>
          <cell r="C383">
            <v>12</v>
          </cell>
          <cell r="D383">
            <v>15</v>
          </cell>
          <cell r="H383">
            <v>28.68220430107527</v>
          </cell>
          <cell r="Q383">
            <v>2017</v>
          </cell>
          <cell r="R383">
            <v>12</v>
          </cell>
          <cell r="S383">
            <v>15</v>
          </cell>
          <cell r="W383">
            <v>37.370770609319003</v>
          </cell>
        </row>
        <row r="384">
          <cell r="B384">
            <v>2017</v>
          </cell>
          <cell r="C384">
            <v>12</v>
          </cell>
          <cell r="D384">
            <v>16</v>
          </cell>
          <cell r="H384">
            <v>20.249516129032262</v>
          </cell>
          <cell r="Q384">
            <v>2017</v>
          </cell>
          <cell r="R384">
            <v>12</v>
          </cell>
          <cell r="S384">
            <v>16</v>
          </cell>
          <cell r="W384">
            <v>32.824336917562725</v>
          </cell>
        </row>
        <row r="385">
          <cell r="B385">
            <v>2017</v>
          </cell>
          <cell r="C385">
            <v>12</v>
          </cell>
          <cell r="D385">
            <v>17</v>
          </cell>
          <cell r="H385">
            <v>22.663548387096775</v>
          </cell>
          <cell r="Q385">
            <v>2017</v>
          </cell>
          <cell r="R385">
            <v>12</v>
          </cell>
          <cell r="S385">
            <v>17</v>
          </cell>
          <cell r="W385">
            <v>20.715035842293908</v>
          </cell>
        </row>
        <row r="386">
          <cell r="B386">
            <v>2017</v>
          </cell>
          <cell r="C386">
            <v>12</v>
          </cell>
          <cell r="D386">
            <v>18</v>
          </cell>
          <cell r="H386">
            <v>25.321774193548386</v>
          </cell>
          <cell r="Q386">
            <v>2017</v>
          </cell>
          <cell r="R386">
            <v>12</v>
          </cell>
          <cell r="S386">
            <v>18</v>
          </cell>
          <cell r="W386">
            <v>25.634014336917563</v>
          </cell>
        </row>
        <row r="387">
          <cell r="B387">
            <v>2017</v>
          </cell>
          <cell r="C387">
            <v>12</v>
          </cell>
          <cell r="D387">
            <v>19</v>
          </cell>
          <cell r="H387">
            <v>24.499354838709674</v>
          </cell>
          <cell r="Q387">
            <v>2017</v>
          </cell>
          <cell r="R387">
            <v>12</v>
          </cell>
          <cell r="S387">
            <v>19</v>
          </cell>
          <cell r="W387">
            <v>23.029551971326168</v>
          </cell>
        </row>
        <row r="388">
          <cell r="B388">
            <v>2017</v>
          </cell>
          <cell r="C388">
            <v>12</v>
          </cell>
          <cell r="D388">
            <v>20</v>
          </cell>
          <cell r="H388">
            <v>29.736451612903227</v>
          </cell>
          <cell r="Q388">
            <v>2017</v>
          </cell>
          <cell r="R388">
            <v>12</v>
          </cell>
          <cell r="S388">
            <v>20</v>
          </cell>
          <cell r="W388">
            <v>28.63349462365591</v>
          </cell>
        </row>
        <row r="389">
          <cell r="B389">
            <v>2017</v>
          </cell>
          <cell r="C389">
            <v>12</v>
          </cell>
          <cell r="D389">
            <v>21</v>
          </cell>
          <cell r="H389">
            <v>26.254623655913974</v>
          </cell>
          <cell r="Q389">
            <v>2017</v>
          </cell>
          <cell r="R389">
            <v>12</v>
          </cell>
          <cell r="S389">
            <v>21</v>
          </cell>
          <cell r="W389">
            <v>31.934193548387089</v>
          </cell>
        </row>
        <row r="390">
          <cell r="B390">
            <v>2017</v>
          </cell>
          <cell r="C390">
            <v>12</v>
          </cell>
          <cell r="D390">
            <v>22</v>
          </cell>
          <cell r="H390">
            <v>34.294623655913981</v>
          </cell>
          <cell r="Q390">
            <v>2017</v>
          </cell>
          <cell r="R390">
            <v>12</v>
          </cell>
          <cell r="S390">
            <v>22</v>
          </cell>
          <cell r="W390">
            <v>30.966792114695341</v>
          </cell>
        </row>
        <row r="391">
          <cell r="B391">
            <v>2017</v>
          </cell>
          <cell r="C391">
            <v>12</v>
          </cell>
          <cell r="D391">
            <v>23</v>
          </cell>
          <cell r="H391">
            <v>37.989999999999995</v>
          </cell>
          <cell r="Q391">
            <v>2017</v>
          </cell>
          <cell r="R391">
            <v>12</v>
          </cell>
          <cell r="S391">
            <v>23</v>
          </cell>
          <cell r="W391">
            <v>40.174856630824387</v>
          </cell>
        </row>
        <row r="392">
          <cell r="B392">
            <v>2017</v>
          </cell>
          <cell r="C392">
            <v>12</v>
          </cell>
          <cell r="D392">
            <v>24</v>
          </cell>
          <cell r="H392">
            <v>40.465322580645157</v>
          </cell>
          <cell r="Q392">
            <v>2017</v>
          </cell>
          <cell r="R392">
            <v>12</v>
          </cell>
          <cell r="S392">
            <v>24</v>
          </cell>
          <cell r="W392">
            <v>42.349301075268826</v>
          </cell>
        </row>
        <row r="393">
          <cell r="B393">
            <v>2017</v>
          </cell>
          <cell r="C393">
            <v>12</v>
          </cell>
          <cell r="D393">
            <v>25</v>
          </cell>
          <cell r="H393">
            <v>42.153817204301063</v>
          </cell>
          <cell r="Q393">
            <v>2017</v>
          </cell>
          <cell r="R393">
            <v>12</v>
          </cell>
          <cell r="S393">
            <v>25</v>
          </cell>
          <cell r="W393">
            <v>43.916648745519709</v>
          </cell>
        </row>
        <row r="394">
          <cell r="B394">
            <v>2017</v>
          </cell>
          <cell r="C394">
            <v>12</v>
          </cell>
          <cell r="D394">
            <v>26</v>
          </cell>
          <cell r="H394">
            <v>49.57833333333334</v>
          </cell>
          <cell r="Q394">
            <v>2017</v>
          </cell>
          <cell r="R394">
            <v>12</v>
          </cell>
          <cell r="S394">
            <v>26</v>
          </cell>
          <cell r="W394">
            <v>45.680143369175624</v>
          </cell>
        </row>
        <row r="395">
          <cell r="B395">
            <v>2017</v>
          </cell>
          <cell r="C395">
            <v>12</v>
          </cell>
          <cell r="D395">
            <v>27</v>
          </cell>
          <cell r="H395">
            <v>53.822204301075267</v>
          </cell>
          <cell r="Q395">
            <v>2017</v>
          </cell>
          <cell r="R395">
            <v>12</v>
          </cell>
          <cell r="S395">
            <v>27</v>
          </cell>
          <cell r="W395">
            <v>53.055698924731203</v>
          </cell>
        </row>
        <row r="396">
          <cell r="B396">
            <v>2017</v>
          </cell>
          <cell r="C396">
            <v>12</v>
          </cell>
          <cell r="D396">
            <v>28</v>
          </cell>
          <cell r="H396">
            <v>44.123763440860216</v>
          </cell>
          <cell r="Q396">
            <v>2017</v>
          </cell>
          <cell r="R396">
            <v>12</v>
          </cell>
          <cell r="S396">
            <v>28</v>
          </cell>
          <cell r="W396">
            <v>56.413440860215061</v>
          </cell>
        </row>
        <row r="397">
          <cell r="B397">
            <v>2017</v>
          </cell>
          <cell r="C397">
            <v>12</v>
          </cell>
          <cell r="D397">
            <v>29</v>
          </cell>
          <cell r="H397">
            <v>36.907311827956981</v>
          </cell>
          <cell r="Q397">
            <v>2017</v>
          </cell>
          <cell r="R397">
            <v>12</v>
          </cell>
          <cell r="S397">
            <v>29</v>
          </cell>
          <cell r="W397">
            <v>50.106075268817207</v>
          </cell>
        </row>
        <row r="398">
          <cell r="B398">
            <v>2017</v>
          </cell>
          <cell r="C398">
            <v>12</v>
          </cell>
          <cell r="D398">
            <v>30</v>
          </cell>
          <cell r="H398">
            <v>46.611881720430105</v>
          </cell>
          <cell r="Q398">
            <v>2017</v>
          </cell>
          <cell r="R398">
            <v>12</v>
          </cell>
          <cell r="S398">
            <v>30</v>
          </cell>
          <cell r="W398">
            <v>47.620430107526893</v>
          </cell>
        </row>
        <row r="399">
          <cell r="B399">
            <v>2017</v>
          </cell>
          <cell r="C399">
            <v>12</v>
          </cell>
          <cell r="D399">
            <v>31</v>
          </cell>
          <cell r="H399">
            <v>61.575107526881716</v>
          </cell>
          <cell r="Q399">
            <v>2017</v>
          </cell>
          <cell r="R399">
            <v>12</v>
          </cell>
          <cell r="S399">
            <v>31</v>
          </cell>
          <cell r="W399">
            <v>64.141129032258078</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West"/>
      <sheetName val="F"/>
      <sheetName val="NE"/>
      <sheetName val="H"/>
      <sheetName val="I"/>
      <sheetName val="SE"/>
      <sheetName val="ALL Div"/>
      <sheetName val="Days"/>
      <sheetName val="ACT_WX"/>
      <sheetName val="NORM_WX"/>
      <sheetName val="Meter Reading Schedule"/>
      <sheetName val="Reg bill Details"/>
    </sheetNames>
    <sheetDataSet>
      <sheetData sheetId="0"/>
      <sheetData sheetId="1"/>
      <sheetData sheetId="2"/>
      <sheetData sheetId="3"/>
      <sheetData sheetId="4"/>
      <sheetData sheetId="5"/>
      <sheetData sheetId="6">
        <row r="13">
          <cell r="Y13">
            <v>2017</v>
          </cell>
          <cell r="Z13">
            <v>1</v>
          </cell>
          <cell r="AA13">
            <v>1</v>
          </cell>
          <cell r="AB13">
            <v>4530.7919252941174</v>
          </cell>
          <cell r="AC13">
            <v>35234.294117647056</v>
          </cell>
        </row>
        <row r="14">
          <cell r="Y14">
            <v>2017</v>
          </cell>
          <cell r="Z14">
            <v>1</v>
          </cell>
          <cell r="AA14">
            <v>2</v>
          </cell>
          <cell r="AB14">
            <v>3173.5685182352936</v>
          </cell>
          <cell r="AC14">
            <v>24697.352941176472</v>
          </cell>
        </row>
        <row r="15">
          <cell r="Y15">
            <v>2017</v>
          </cell>
          <cell r="Z15">
            <v>1</v>
          </cell>
          <cell r="AA15">
            <v>3</v>
          </cell>
          <cell r="AB15">
            <v>4249.733610000003</v>
          </cell>
          <cell r="AC15">
            <v>33642.308823529413</v>
          </cell>
        </row>
        <row r="16">
          <cell r="Y16">
            <v>2017</v>
          </cell>
          <cell r="Z16">
            <v>1</v>
          </cell>
          <cell r="AA16">
            <v>4</v>
          </cell>
          <cell r="AB16">
            <v>3654.4204128124989</v>
          </cell>
          <cell r="AC16">
            <v>33147.875</v>
          </cell>
        </row>
        <row r="17">
          <cell r="Y17">
            <v>2017</v>
          </cell>
          <cell r="Z17">
            <v>1</v>
          </cell>
          <cell r="AA17">
            <v>5</v>
          </cell>
          <cell r="AB17">
            <v>4683.8965911764708</v>
          </cell>
          <cell r="AC17">
            <v>40904.691176470587</v>
          </cell>
        </row>
        <row r="18">
          <cell r="Y18">
            <v>2017</v>
          </cell>
          <cell r="Z18">
            <v>1</v>
          </cell>
          <cell r="AA18">
            <v>6</v>
          </cell>
          <cell r="AB18">
            <v>4933.1612044117646</v>
          </cell>
          <cell r="AC18">
            <v>39732.220588235294</v>
          </cell>
        </row>
        <row r="19">
          <cell r="Y19">
            <v>2017</v>
          </cell>
          <cell r="Z19">
            <v>1</v>
          </cell>
          <cell r="AA19">
            <v>7</v>
          </cell>
          <cell r="AB19">
            <v>4880.2216117647058</v>
          </cell>
          <cell r="AC19">
            <v>39737.911764705881</v>
          </cell>
        </row>
        <row r="20">
          <cell r="Y20">
            <v>2017</v>
          </cell>
          <cell r="Z20">
            <v>1</v>
          </cell>
          <cell r="AA20">
            <v>8</v>
          </cell>
          <cell r="AB20">
            <v>3712.0811232352935</v>
          </cell>
          <cell r="AC20">
            <v>35574.75</v>
          </cell>
        </row>
        <row r="21">
          <cell r="Y21">
            <v>2017</v>
          </cell>
          <cell r="Z21">
            <v>1</v>
          </cell>
          <cell r="AA21">
            <v>9</v>
          </cell>
          <cell r="AB21">
            <v>3362.7651946874998</v>
          </cell>
          <cell r="AC21">
            <v>30580.265625</v>
          </cell>
        </row>
        <row r="22">
          <cell r="Y22">
            <v>2017</v>
          </cell>
          <cell r="Z22">
            <v>1</v>
          </cell>
          <cell r="AA22">
            <v>10</v>
          </cell>
          <cell r="AB22">
            <v>5352.0205470588226</v>
          </cell>
          <cell r="AC22">
            <v>45093.529411764706</v>
          </cell>
        </row>
        <row r="23">
          <cell r="Y23">
            <v>2017</v>
          </cell>
          <cell r="Z23">
            <v>1</v>
          </cell>
          <cell r="AA23">
            <v>11</v>
          </cell>
          <cell r="AB23">
            <v>4118.4686949999996</v>
          </cell>
          <cell r="AC23">
            <v>33027.852941176468</v>
          </cell>
        </row>
        <row r="24">
          <cell r="Y24">
            <v>2017</v>
          </cell>
          <cell r="Z24">
            <v>1</v>
          </cell>
          <cell r="AA24">
            <v>12</v>
          </cell>
          <cell r="AB24">
            <v>4064.0445391176463</v>
          </cell>
          <cell r="AC24">
            <v>34458.73529411765</v>
          </cell>
        </row>
        <row r="25">
          <cell r="Y25">
            <v>2017</v>
          </cell>
          <cell r="Z25">
            <v>1</v>
          </cell>
          <cell r="AA25">
            <v>13</v>
          </cell>
          <cell r="AB25">
            <v>3346.6778755882356</v>
          </cell>
          <cell r="AC25">
            <v>26302.411764705881</v>
          </cell>
        </row>
        <row r="26">
          <cell r="Y26">
            <v>2017</v>
          </cell>
          <cell r="Z26">
            <v>1</v>
          </cell>
          <cell r="AA26">
            <v>14</v>
          </cell>
          <cell r="AB26">
            <v>5358.5296300000009</v>
          </cell>
          <cell r="AC26">
            <v>42116.40625</v>
          </cell>
        </row>
        <row r="27">
          <cell r="Y27">
            <v>2017</v>
          </cell>
          <cell r="Z27">
            <v>1</v>
          </cell>
          <cell r="AA27">
            <v>15</v>
          </cell>
          <cell r="AB27">
            <v>3290.8087267647061</v>
          </cell>
          <cell r="AC27">
            <v>24778.676470588234</v>
          </cell>
        </row>
        <row r="28">
          <cell r="Y28">
            <v>2017</v>
          </cell>
          <cell r="Z28">
            <v>1</v>
          </cell>
          <cell r="AA28">
            <v>16</v>
          </cell>
          <cell r="AB28">
            <v>3064.8807882352939</v>
          </cell>
          <cell r="AC28">
            <v>22292.470588235294</v>
          </cell>
        </row>
        <row r="29">
          <cell r="Y29">
            <v>2017</v>
          </cell>
          <cell r="Z29">
            <v>1</v>
          </cell>
          <cell r="AA29">
            <v>17</v>
          </cell>
          <cell r="AB29">
            <v>3366.6739802941179</v>
          </cell>
          <cell r="AC29">
            <v>25356.617647058825</v>
          </cell>
        </row>
        <row r="30">
          <cell r="Y30">
            <v>2017</v>
          </cell>
          <cell r="Z30">
            <v>1</v>
          </cell>
          <cell r="AA30">
            <v>18</v>
          </cell>
          <cell r="AB30">
            <v>5139.2060079999983</v>
          </cell>
          <cell r="AC30">
            <v>44789.433333333334</v>
          </cell>
        </row>
        <row r="31">
          <cell r="Y31">
            <v>2017</v>
          </cell>
          <cell r="Z31">
            <v>1</v>
          </cell>
          <cell r="AA31">
            <v>19</v>
          </cell>
          <cell r="AB31">
            <v>1968.5</v>
          </cell>
          <cell r="AC31">
            <v>15623.333333333334</v>
          </cell>
        </row>
        <row r="32">
          <cell r="Y32">
            <v>2017</v>
          </cell>
          <cell r="Z32">
            <v>2</v>
          </cell>
          <cell r="AA32">
            <v>1</v>
          </cell>
          <cell r="AB32">
            <v>4772.9927192857158</v>
          </cell>
          <cell r="AC32">
            <v>33539.785714285717</v>
          </cell>
        </row>
        <row r="33">
          <cell r="Y33">
            <v>2017</v>
          </cell>
          <cell r="Z33">
            <v>2</v>
          </cell>
          <cell r="AA33">
            <v>2</v>
          </cell>
          <cell r="AB33">
            <v>3350.0868960714288</v>
          </cell>
          <cell r="AC33">
            <v>22720.178571428572</v>
          </cell>
        </row>
        <row r="34">
          <cell r="Y34">
            <v>2017</v>
          </cell>
          <cell r="Z34">
            <v>2</v>
          </cell>
          <cell r="AA34">
            <v>3</v>
          </cell>
          <cell r="AB34">
            <v>4328.2497253571428</v>
          </cell>
          <cell r="AC34">
            <v>30533.142857142859</v>
          </cell>
        </row>
        <row r="35">
          <cell r="Y35">
            <v>2017</v>
          </cell>
          <cell r="Z35">
            <v>2</v>
          </cell>
          <cell r="AA35">
            <v>4</v>
          </cell>
          <cell r="AB35">
            <v>3540.239977857143</v>
          </cell>
          <cell r="AC35">
            <v>28529.75</v>
          </cell>
        </row>
        <row r="36">
          <cell r="Y36">
            <v>2017</v>
          </cell>
          <cell r="Z36">
            <v>2</v>
          </cell>
          <cell r="AA36">
            <v>5</v>
          </cell>
          <cell r="AB36">
            <v>3708.7640053571427</v>
          </cell>
          <cell r="AC36">
            <v>31974.776785714286</v>
          </cell>
        </row>
        <row r="37">
          <cell r="Y37">
            <v>2017</v>
          </cell>
          <cell r="Z37">
            <v>2</v>
          </cell>
          <cell r="AA37">
            <v>6</v>
          </cell>
          <cell r="AB37">
            <v>3881.1205446428571</v>
          </cell>
          <cell r="AC37">
            <v>30963.991071428572</v>
          </cell>
        </row>
        <row r="38">
          <cell r="Y38">
            <v>2017</v>
          </cell>
          <cell r="Z38">
            <v>2</v>
          </cell>
          <cell r="AA38">
            <v>7</v>
          </cell>
          <cell r="AB38">
            <v>3812.7572839285713</v>
          </cell>
          <cell r="AC38">
            <v>31295.9375</v>
          </cell>
        </row>
        <row r="39">
          <cell r="Y39">
            <v>2017</v>
          </cell>
          <cell r="Z39">
            <v>2</v>
          </cell>
          <cell r="AA39">
            <v>8</v>
          </cell>
          <cell r="AB39">
            <v>3498.7585039285727</v>
          </cell>
          <cell r="AC39">
            <v>29050.633928571428</v>
          </cell>
        </row>
        <row r="40">
          <cell r="Y40">
            <v>2017</v>
          </cell>
          <cell r="Z40">
            <v>2</v>
          </cell>
          <cell r="AA40">
            <v>9</v>
          </cell>
          <cell r="AB40">
            <v>2971.0409689285702</v>
          </cell>
          <cell r="AC40">
            <v>24990.1875</v>
          </cell>
        </row>
        <row r="41">
          <cell r="Y41">
            <v>2017</v>
          </cell>
          <cell r="Z41">
            <v>2</v>
          </cell>
          <cell r="AA41">
            <v>10</v>
          </cell>
          <cell r="AB41">
            <v>4231.7332071428564</v>
          </cell>
          <cell r="AC41">
            <v>34669.151785714283</v>
          </cell>
        </row>
        <row r="42">
          <cell r="Y42">
            <v>2017</v>
          </cell>
          <cell r="Z42">
            <v>2</v>
          </cell>
          <cell r="AA42">
            <v>11</v>
          </cell>
          <cell r="AB42">
            <v>3328.3014000000003</v>
          </cell>
          <cell r="AC42">
            <v>25865.901785714286</v>
          </cell>
        </row>
        <row r="43">
          <cell r="Y43">
            <v>2017</v>
          </cell>
          <cell r="Z43">
            <v>2</v>
          </cell>
          <cell r="AA43">
            <v>12</v>
          </cell>
          <cell r="AB43">
            <v>3197.6604192857135</v>
          </cell>
          <cell r="AC43">
            <v>27133.017857142859</v>
          </cell>
        </row>
        <row r="44">
          <cell r="Y44">
            <v>2017</v>
          </cell>
          <cell r="Z44">
            <v>2</v>
          </cell>
          <cell r="AA44">
            <v>13</v>
          </cell>
          <cell r="AB44">
            <v>2776.2554121428561</v>
          </cell>
          <cell r="AC44">
            <v>20889.607142857141</v>
          </cell>
        </row>
        <row r="45">
          <cell r="Y45">
            <v>2017</v>
          </cell>
          <cell r="Z45">
            <v>2</v>
          </cell>
          <cell r="AA45">
            <v>14</v>
          </cell>
          <cell r="AB45">
            <v>4551.9208439285749</v>
          </cell>
          <cell r="AC45">
            <v>34850.366071428572</v>
          </cell>
        </row>
        <row r="46">
          <cell r="Y46">
            <v>2017</v>
          </cell>
          <cell r="Z46">
            <v>2</v>
          </cell>
          <cell r="AA46">
            <v>15</v>
          </cell>
          <cell r="AB46">
            <v>2742.3932364285715</v>
          </cell>
          <cell r="AC46">
            <v>20145.714285714286</v>
          </cell>
        </row>
        <row r="47">
          <cell r="Y47">
            <v>2017</v>
          </cell>
          <cell r="Z47">
            <v>2</v>
          </cell>
          <cell r="AA47">
            <v>16</v>
          </cell>
          <cell r="AB47">
            <v>2380.4558660714288</v>
          </cell>
          <cell r="AC47">
            <v>17710.196428571428</v>
          </cell>
        </row>
        <row r="48">
          <cell r="Y48">
            <v>2017</v>
          </cell>
          <cell r="Z48">
            <v>2</v>
          </cell>
          <cell r="AA48">
            <v>17</v>
          </cell>
          <cell r="AB48">
            <v>2671.9811532142849</v>
          </cell>
          <cell r="AC48">
            <v>19638.303571428572</v>
          </cell>
        </row>
        <row r="49">
          <cell r="Y49">
            <v>2017</v>
          </cell>
          <cell r="Z49">
            <v>2</v>
          </cell>
          <cell r="AA49">
            <v>18</v>
          </cell>
          <cell r="AB49">
            <v>3929.3299596428583</v>
          </cell>
          <cell r="AC49">
            <v>32303.089285714286</v>
          </cell>
        </row>
        <row r="50">
          <cell r="Y50">
            <v>2017</v>
          </cell>
          <cell r="Z50">
            <v>2</v>
          </cell>
          <cell r="AA50">
            <v>19</v>
          </cell>
          <cell r="AB50">
            <v>1371.3214285714287</v>
          </cell>
          <cell r="AC50">
            <v>10950.428571428571</v>
          </cell>
        </row>
        <row r="51">
          <cell r="Y51">
            <v>2017</v>
          </cell>
          <cell r="Z51">
            <v>3</v>
          </cell>
          <cell r="AA51">
            <v>1</v>
          </cell>
          <cell r="AB51">
            <v>2995.1785113793107</v>
          </cell>
          <cell r="AC51">
            <v>22745.25</v>
          </cell>
        </row>
        <row r="52">
          <cell r="Y52">
            <v>2017</v>
          </cell>
          <cell r="Z52">
            <v>3</v>
          </cell>
          <cell r="AA52">
            <v>2</v>
          </cell>
          <cell r="AB52">
            <v>2081.4428962068973</v>
          </cell>
          <cell r="AC52">
            <v>16030.525862068966</v>
          </cell>
        </row>
        <row r="53">
          <cell r="Y53">
            <v>2017</v>
          </cell>
          <cell r="Z53">
            <v>3</v>
          </cell>
          <cell r="AA53">
            <v>3</v>
          </cell>
          <cell r="AB53">
            <v>2793.6280641379299</v>
          </cell>
          <cell r="AC53">
            <v>21632.456896551725</v>
          </cell>
        </row>
        <row r="54">
          <cell r="Y54">
            <v>2017</v>
          </cell>
          <cell r="Z54">
            <v>3</v>
          </cell>
          <cell r="AA54">
            <v>4</v>
          </cell>
          <cell r="AB54">
            <v>2311.3601177419337</v>
          </cell>
          <cell r="AC54">
            <v>19639.169354838708</v>
          </cell>
        </row>
        <row r="55">
          <cell r="Y55">
            <v>2017</v>
          </cell>
          <cell r="Z55">
            <v>3</v>
          </cell>
          <cell r="AA55">
            <v>5</v>
          </cell>
          <cell r="AB55">
            <v>2510.3202224137931</v>
          </cell>
          <cell r="AC55">
            <v>21528.758620689656</v>
          </cell>
        </row>
        <row r="56">
          <cell r="Y56">
            <v>2017</v>
          </cell>
          <cell r="Z56">
            <v>3</v>
          </cell>
          <cell r="AA56">
            <v>6</v>
          </cell>
          <cell r="AB56">
            <v>2540.0849672413792</v>
          </cell>
          <cell r="AC56">
            <v>20905.603448275862</v>
          </cell>
        </row>
        <row r="57">
          <cell r="Y57">
            <v>2017</v>
          </cell>
          <cell r="Z57">
            <v>3</v>
          </cell>
          <cell r="AA57">
            <v>7</v>
          </cell>
          <cell r="AB57">
            <v>2479.6895068965518</v>
          </cell>
          <cell r="AC57">
            <v>20842.344827586207</v>
          </cell>
        </row>
        <row r="58">
          <cell r="Y58">
            <v>2017</v>
          </cell>
          <cell r="Z58">
            <v>3</v>
          </cell>
          <cell r="AA58">
            <v>8</v>
          </cell>
          <cell r="AB58">
            <v>2009.2520089655175</v>
          </cell>
          <cell r="AC58">
            <v>18236.827586206895</v>
          </cell>
        </row>
        <row r="59">
          <cell r="Y59">
            <v>2017</v>
          </cell>
          <cell r="Z59">
            <v>3</v>
          </cell>
          <cell r="AA59">
            <v>9</v>
          </cell>
          <cell r="AB59">
            <v>1749.137172903226</v>
          </cell>
          <cell r="AC59">
            <v>16313.548387096775</v>
          </cell>
        </row>
        <row r="60">
          <cell r="Y60">
            <v>2017</v>
          </cell>
          <cell r="Z60">
            <v>3</v>
          </cell>
          <cell r="AA60">
            <v>10</v>
          </cell>
          <cell r="AB60">
            <v>2762.605378965517</v>
          </cell>
          <cell r="AC60">
            <v>24773.896551724138</v>
          </cell>
        </row>
        <row r="61">
          <cell r="Y61">
            <v>2017</v>
          </cell>
          <cell r="Z61">
            <v>3</v>
          </cell>
          <cell r="AA61">
            <v>11</v>
          </cell>
          <cell r="AB61">
            <v>2134.4540779310346</v>
          </cell>
          <cell r="AC61">
            <v>18892.672413793105</v>
          </cell>
        </row>
        <row r="62">
          <cell r="Y62">
            <v>2017</v>
          </cell>
          <cell r="Z62">
            <v>3</v>
          </cell>
          <cell r="AA62">
            <v>12</v>
          </cell>
          <cell r="AB62">
            <v>2194.0715293103435</v>
          </cell>
          <cell r="AC62">
            <v>20401.793103448275</v>
          </cell>
        </row>
        <row r="63">
          <cell r="Y63">
            <v>2017</v>
          </cell>
          <cell r="Z63">
            <v>3</v>
          </cell>
          <cell r="AA63">
            <v>13</v>
          </cell>
          <cell r="AB63">
            <v>1826.3442213793105</v>
          </cell>
          <cell r="AC63">
            <v>15571.827586206897</v>
          </cell>
        </row>
        <row r="64">
          <cell r="Y64">
            <v>2017</v>
          </cell>
          <cell r="Z64">
            <v>3</v>
          </cell>
          <cell r="AA64">
            <v>14</v>
          </cell>
          <cell r="AB64">
            <v>2920.82699419355</v>
          </cell>
          <cell r="AC64">
            <v>26284.419354838708</v>
          </cell>
        </row>
        <row r="65">
          <cell r="Y65">
            <v>2017</v>
          </cell>
          <cell r="Z65">
            <v>3</v>
          </cell>
          <cell r="AA65">
            <v>15</v>
          </cell>
          <cell r="AB65">
            <v>1916.6128544827586</v>
          </cell>
          <cell r="AC65">
            <v>16920.620689655174</v>
          </cell>
        </row>
        <row r="66">
          <cell r="Y66">
            <v>2017</v>
          </cell>
          <cell r="Z66">
            <v>3</v>
          </cell>
          <cell r="AA66">
            <v>16</v>
          </cell>
          <cell r="AB66">
            <v>1761.1829648275861</v>
          </cell>
          <cell r="AC66">
            <v>15721.603448275862</v>
          </cell>
        </row>
        <row r="67">
          <cell r="Y67">
            <v>2017</v>
          </cell>
          <cell r="Z67">
            <v>3</v>
          </cell>
          <cell r="AA67">
            <v>17</v>
          </cell>
          <cell r="AB67">
            <v>2147.3533424137936</v>
          </cell>
          <cell r="AC67">
            <v>18514.46551724138</v>
          </cell>
        </row>
        <row r="68">
          <cell r="Y68">
            <v>2017</v>
          </cell>
          <cell r="Z68">
            <v>3</v>
          </cell>
          <cell r="AA68">
            <v>18</v>
          </cell>
          <cell r="AB68">
            <v>3293.5779434482765</v>
          </cell>
          <cell r="AC68">
            <v>31581.931034482757</v>
          </cell>
        </row>
        <row r="69">
          <cell r="Y69">
            <v>2017</v>
          </cell>
          <cell r="Z69">
            <v>3</v>
          </cell>
          <cell r="AA69">
            <v>19</v>
          </cell>
          <cell r="AB69">
            <v>1134.6129032258063</v>
          </cell>
          <cell r="AC69">
            <v>10486.451612903225</v>
          </cell>
        </row>
        <row r="70">
          <cell r="Y70">
            <v>2017</v>
          </cell>
          <cell r="Z70">
            <v>4</v>
          </cell>
          <cell r="AA70">
            <v>1</v>
          </cell>
          <cell r="AB70">
            <v>2557.0921263333335</v>
          </cell>
          <cell r="AC70">
            <v>20866.266666666666</v>
          </cell>
        </row>
        <row r="71">
          <cell r="Y71">
            <v>2017</v>
          </cell>
          <cell r="Z71">
            <v>4</v>
          </cell>
          <cell r="AA71">
            <v>2</v>
          </cell>
          <cell r="AB71">
            <v>1858.5836225000003</v>
          </cell>
          <cell r="AC71">
            <v>14404.875</v>
          </cell>
        </row>
        <row r="72">
          <cell r="Y72">
            <v>2017</v>
          </cell>
          <cell r="Z72">
            <v>4</v>
          </cell>
          <cell r="AA72">
            <v>3</v>
          </cell>
          <cell r="AB72">
            <v>2290.5112856249998</v>
          </cell>
          <cell r="AC72">
            <v>18325.9375</v>
          </cell>
        </row>
        <row r="73">
          <cell r="Y73">
            <v>2017</v>
          </cell>
          <cell r="Z73">
            <v>4</v>
          </cell>
          <cell r="AA73">
            <v>4</v>
          </cell>
          <cell r="AB73">
            <v>1945.4743070000011</v>
          </cell>
          <cell r="AC73">
            <v>17661</v>
          </cell>
        </row>
        <row r="74">
          <cell r="Y74">
            <v>2017</v>
          </cell>
          <cell r="Z74">
            <v>4</v>
          </cell>
          <cell r="AA74">
            <v>5</v>
          </cell>
          <cell r="AB74">
            <v>2197.1443616666666</v>
          </cell>
          <cell r="AC74">
            <v>21324.333333333332</v>
          </cell>
        </row>
        <row r="75">
          <cell r="Y75">
            <v>2017</v>
          </cell>
          <cell r="Z75">
            <v>4</v>
          </cell>
          <cell r="AA75">
            <v>6</v>
          </cell>
          <cell r="AB75">
            <v>2279.4687100000001</v>
          </cell>
          <cell r="AC75">
            <v>20928.099999999999</v>
          </cell>
        </row>
        <row r="76">
          <cell r="Y76">
            <v>2017</v>
          </cell>
          <cell r="Z76">
            <v>4</v>
          </cell>
          <cell r="AA76">
            <v>7</v>
          </cell>
          <cell r="AB76">
            <v>2265.3403125</v>
          </cell>
          <cell r="AC76">
            <v>20061.0625</v>
          </cell>
        </row>
        <row r="77">
          <cell r="Y77">
            <v>2017</v>
          </cell>
          <cell r="Z77">
            <v>4</v>
          </cell>
          <cell r="AA77">
            <v>8</v>
          </cell>
          <cell r="AB77">
            <v>1831.2002150000003</v>
          </cell>
          <cell r="AC77">
            <v>17631</v>
          </cell>
        </row>
        <row r="78">
          <cell r="Y78">
            <v>2017</v>
          </cell>
          <cell r="Z78">
            <v>4</v>
          </cell>
          <cell r="AA78">
            <v>9</v>
          </cell>
          <cell r="AB78">
            <v>1385.0812230000001</v>
          </cell>
          <cell r="AC78">
            <v>13925.333333333334</v>
          </cell>
        </row>
        <row r="79">
          <cell r="Y79">
            <v>2017</v>
          </cell>
          <cell r="Z79">
            <v>4</v>
          </cell>
          <cell r="AA79">
            <v>10</v>
          </cell>
          <cell r="AB79">
            <v>2095.2842809999997</v>
          </cell>
          <cell r="AC79">
            <v>19452.3</v>
          </cell>
        </row>
        <row r="80">
          <cell r="Y80">
            <v>2017</v>
          </cell>
          <cell r="Z80">
            <v>4</v>
          </cell>
          <cell r="AA80">
            <v>11</v>
          </cell>
          <cell r="AB80">
            <v>1409.8036821212118</v>
          </cell>
          <cell r="AC80">
            <v>12325</v>
          </cell>
        </row>
        <row r="81">
          <cell r="Y81">
            <v>2017</v>
          </cell>
          <cell r="Z81">
            <v>4</v>
          </cell>
          <cell r="AA81">
            <v>12</v>
          </cell>
          <cell r="AB81">
            <v>1253.5780454545456</v>
          </cell>
          <cell r="AC81">
            <v>12101.621212121212</v>
          </cell>
        </row>
        <row r="82">
          <cell r="Y82">
            <v>2017</v>
          </cell>
          <cell r="Z82">
            <v>4</v>
          </cell>
          <cell r="AA82">
            <v>13</v>
          </cell>
          <cell r="AB82">
            <v>1049.7095299999999</v>
          </cell>
          <cell r="AC82">
            <v>8813.0909090909099</v>
          </cell>
        </row>
        <row r="83">
          <cell r="Y83">
            <v>2017</v>
          </cell>
          <cell r="Z83">
            <v>4</v>
          </cell>
          <cell r="AA83">
            <v>14</v>
          </cell>
          <cell r="AB83">
            <v>1672.7715445161291</v>
          </cell>
          <cell r="AC83">
            <v>14095.225806451614</v>
          </cell>
        </row>
        <row r="84">
          <cell r="Y84">
            <v>2017</v>
          </cell>
          <cell r="Z84">
            <v>4</v>
          </cell>
          <cell r="AA84">
            <v>15</v>
          </cell>
          <cell r="AB84">
            <v>1009.9128293548387</v>
          </cell>
          <cell r="AC84">
            <v>8616.5161290322576</v>
          </cell>
        </row>
        <row r="85">
          <cell r="Y85">
            <v>2017</v>
          </cell>
          <cell r="Z85">
            <v>4</v>
          </cell>
          <cell r="AA85">
            <v>16</v>
          </cell>
          <cell r="AB85">
            <v>834.14557303030256</v>
          </cell>
          <cell r="AC85">
            <v>7834.363636363636</v>
          </cell>
        </row>
        <row r="86">
          <cell r="Y86">
            <v>2017</v>
          </cell>
          <cell r="Z86">
            <v>4</v>
          </cell>
          <cell r="AA86">
            <v>17</v>
          </cell>
          <cell r="AB86">
            <v>953.62312666666639</v>
          </cell>
          <cell r="AC86">
            <v>8369.2727272727279</v>
          </cell>
        </row>
        <row r="87">
          <cell r="Y87">
            <v>2017</v>
          </cell>
          <cell r="Z87">
            <v>4</v>
          </cell>
          <cell r="AA87">
            <v>18</v>
          </cell>
          <cell r="AB87">
            <v>1425.3331845454543</v>
          </cell>
          <cell r="AC87">
            <v>13832</v>
          </cell>
        </row>
        <row r="88">
          <cell r="Y88">
            <v>2017</v>
          </cell>
          <cell r="Z88">
            <v>4</v>
          </cell>
          <cell r="AA88">
            <v>19</v>
          </cell>
          <cell r="AB88">
            <v>527.9677419354839</v>
          </cell>
          <cell r="AC88">
            <v>4898.9032258064517</v>
          </cell>
        </row>
        <row r="89">
          <cell r="Y89">
            <v>2017</v>
          </cell>
          <cell r="Z89">
            <v>5</v>
          </cell>
          <cell r="AA89">
            <v>1</v>
          </cell>
          <cell r="AB89">
            <v>1247.3739984374997</v>
          </cell>
          <cell r="AC89">
            <v>10469.671875</v>
          </cell>
        </row>
        <row r="90">
          <cell r="Y90">
            <v>2017</v>
          </cell>
          <cell r="Z90">
            <v>5</v>
          </cell>
          <cell r="AA90">
            <v>2</v>
          </cell>
          <cell r="AB90">
            <v>792.97711033333314</v>
          </cell>
          <cell r="AC90">
            <v>6877.0666666666666</v>
          </cell>
        </row>
        <row r="91">
          <cell r="Y91">
            <v>2017</v>
          </cell>
          <cell r="Z91">
            <v>5</v>
          </cell>
          <cell r="AA91">
            <v>3</v>
          </cell>
          <cell r="AB91">
            <v>967.97779966666656</v>
          </cell>
          <cell r="AC91">
            <v>9243.35</v>
          </cell>
        </row>
        <row r="92">
          <cell r="Y92">
            <v>2017</v>
          </cell>
          <cell r="Z92">
            <v>5</v>
          </cell>
          <cell r="AA92">
            <v>4</v>
          </cell>
          <cell r="AB92">
            <v>881.01994866666735</v>
          </cell>
          <cell r="AC92">
            <v>8824.35</v>
          </cell>
        </row>
        <row r="93">
          <cell r="Y93">
            <v>2017</v>
          </cell>
          <cell r="Z93">
            <v>5</v>
          </cell>
          <cell r="AA93">
            <v>5</v>
          </cell>
          <cell r="AB93">
            <v>1003.3717953125</v>
          </cell>
          <cell r="AC93">
            <v>9900.84375</v>
          </cell>
        </row>
        <row r="94">
          <cell r="Y94">
            <v>2017</v>
          </cell>
          <cell r="Z94">
            <v>5</v>
          </cell>
          <cell r="AA94">
            <v>6</v>
          </cell>
          <cell r="AB94">
            <v>966.08724218750001</v>
          </cell>
          <cell r="AC94">
            <v>9057.125</v>
          </cell>
        </row>
        <row r="95">
          <cell r="Y95">
            <v>2017</v>
          </cell>
          <cell r="Z95">
            <v>5</v>
          </cell>
          <cell r="AA95">
            <v>7</v>
          </cell>
          <cell r="AB95">
            <v>883.23594000000003</v>
          </cell>
          <cell r="AC95">
            <v>8917.6</v>
          </cell>
        </row>
        <row r="96">
          <cell r="Y96">
            <v>2017</v>
          </cell>
          <cell r="Z96">
            <v>5</v>
          </cell>
          <cell r="AA96">
            <v>8</v>
          </cell>
          <cell r="AB96">
            <v>775.89728133333324</v>
          </cell>
          <cell r="AC96">
            <v>7841.55</v>
          </cell>
        </row>
        <row r="97">
          <cell r="Y97">
            <v>2017</v>
          </cell>
          <cell r="Z97">
            <v>5</v>
          </cell>
          <cell r="AA97">
            <v>9</v>
          </cell>
          <cell r="AB97">
            <v>622.37661333333347</v>
          </cell>
          <cell r="AC97">
            <v>6577.2333333333336</v>
          </cell>
        </row>
        <row r="98">
          <cell r="Y98">
            <v>2017</v>
          </cell>
          <cell r="Z98">
            <v>5</v>
          </cell>
          <cell r="AA98">
            <v>10</v>
          </cell>
          <cell r="AB98">
            <v>956.7277521874995</v>
          </cell>
          <cell r="AC98">
            <v>8857</v>
          </cell>
        </row>
        <row r="99">
          <cell r="Y99">
            <v>2017</v>
          </cell>
          <cell r="Z99">
            <v>5</v>
          </cell>
          <cell r="AA99">
            <v>11</v>
          </cell>
          <cell r="AB99">
            <v>769.86255827586217</v>
          </cell>
          <cell r="AC99">
            <v>7213.7586206896549</v>
          </cell>
        </row>
        <row r="100">
          <cell r="Y100">
            <v>2017</v>
          </cell>
          <cell r="Z100">
            <v>5</v>
          </cell>
          <cell r="AA100">
            <v>12</v>
          </cell>
          <cell r="AB100">
            <v>710.44406862068968</v>
          </cell>
          <cell r="AC100">
            <v>7303.1724137931033</v>
          </cell>
        </row>
        <row r="101">
          <cell r="Y101">
            <v>2017</v>
          </cell>
          <cell r="Z101">
            <v>5</v>
          </cell>
          <cell r="AA101">
            <v>13</v>
          </cell>
          <cell r="AB101">
            <v>609.03524724137935</v>
          </cell>
          <cell r="AC101">
            <v>5488.3448275862065</v>
          </cell>
        </row>
        <row r="102">
          <cell r="Y102">
            <v>2017</v>
          </cell>
          <cell r="Z102">
            <v>5</v>
          </cell>
          <cell r="AA102">
            <v>14</v>
          </cell>
          <cell r="AB102">
            <v>1016.4511286206899</v>
          </cell>
          <cell r="AC102">
            <v>9577.0344827586214</v>
          </cell>
        </row>
        <row r="103">
          <cell r="Y103">
            <v>2017</v>
          </cell>
          <cell r="Z103">
            <v>5</v>
          </cell>
          <cell r="AA103">
            <v>15</v>
          </cell>
          <cell r="AB103">
            <v>609.81774516129019</v>
          </cell>
          <cell r="AC103">
            <v>5691.4838709677415</v>
          </cell>
        </row>
        <row r="104">
          <cell r="Y104">
            <v>2017</v>
          </cell>
          <cell r="Z104">
            <v>5</v>
          </cell>
          <cell r="AA104">
            <v>16</v>
          </cell>
          <cell r="AB104">
            <v>545.24895793103474</v>
          </cell>
          <cell r="AC104">
            <v>4889.2758620689656</v>
          </cell>
        </row>
        <row r="105">
          <cell r="Y105">
            <v>2017</v>
          </cell>
          <cell r="Z105">
            <v>5</v>
          </cell>
          <cell r="AA105">
            <v>17</v>
          </cell>
          <cell r="AB105">
            <v>657.93435655172414</v>
          </cell>
          <cell r="AC105">
            <v>5745.1034482758623</v>
          </cell>
        </row>
        <row r="106">
          <cell r="Y106">
            <v>2017</v>
          </cell>
          <cell r="Z106">
            <v>5</v>
          </cell>
          <cell r="AA106">
            <v>18</v>
          </cell>
          <cell r="AB106">
            <v>998.00021586206856</v>
          </cell>
          <cell r="AC106">
            <v>10210.086206896553</v>
          </cell>
        </row>
        <row r="107">
          <cell r="Y107">
            <v>2017</v>
          </cell>
          <cell r="Z107">
            <v>5</v>
          </cell>
          <cell r="AA107">
            <v>19</v>
          </cell>
          <cell r="AB107">
            <v>361.48275862068965</v>
          </cell>
          <cell r="AC107">
            <v>3393.9137931034484</v>
          </cell>
        </row>
        <row r="108">
          <cell r="Y108">
            <v>2017</v>
          </cell>
          <cell r="Z108">
            <v>6</v>
          </cell>
          <cell r="AA108">
            <v>1</v>
          </cell>
          <cell r="AB108">
            <v>615.71492000000001</v>
          </cell>
          <cell r="AC108">
            <v>4070.4833333333331</v>
          </cell>
        </row>
        <row r="109">
          <cell r="Y109">
            <v>2017</v>
          </cell>
          <cell r="Z109">
            <v>6</v>
          </cell>
          <cell r="AA109">
            <v>2</v>
          </cell>
          <cell r="AB109">
            <v>393.02312266666655</v>
          </cell>
          <cell r="AC109">
            <v>2647.6666666666665</v>
          </cell>
        </row>
        <row r="110">
          <cell r="Y110">
            <v>2017</v>
          </cell>
          <cell r="Z110">
            <v>6</v>
          </cell>
          <cell r="AA110">
            <v>3</v>
          </cell>
          <cell r="AB110">
            <v>435.36940562500018</v>
          </cell>
          <cell r="AC110">
            <v>2788.875</v>
          </cell>
        </row>
        <row r="111">
          <cell r="Y111">
            <v>2017</v>
          </cell>
          <cell r="Z111">
            <v>6</v>
          </cell>
          <cell r="AA111">
            <v>4</v>
          </cell>
          <cell r="AB111">
            <v>361.0539415625002</v>
          </cell>
          <cell r="AC111">
            <v>2425.5</v>
          </cell>
        </row>
        <row r="112">
          <cell r="Y112">
            <v>2017</v>
          </cell>
          <cell r="Z112">
            <v>6</v>
          </cell>
          <cell r="AA112">
            <v>5</v>
          </cell>
          <cell r="AB112">
            <v>383.27019000000001</v>
          </cell>
          <cell r="AC112">
            <v>2422.9333333333334</v>
          </cell>
        </row>
        <row r="113">
          <cell r="Y113">
            <v>2017</v>
          </cell>
          <cell r="Z113">
            <v>6</v>
          </cell>
          <cell r="AA113">
            <v>6</v>
          </cell>
          <cell r="AB113">
            <v>366.37064833333335</v>
          </cell>
          <cell r="AC113">
            <v>2358.7666666666669</v>
          </cell>
        </row>
        <row r="114">
          <cell r="Y114">
            <v>2017</v>
          </cell>
          <cell r="Z114">
            <v>6</v>
          </cell>
          <cell r="AA114">
            <v>7</v>
          </cell>
          <cell r="AB114">
            <v>369.94231833333339</v>
          </cell>
          <cell r="AC114">
            <v>2376.7333333333331</v>
          </cell>
        </row>
        <row r="115">
          <cell r="Y115">
            <v>2017</v>
          </cell>
          <cell r="Z115">
            <v>6</v>
          </cell>
          <cell r="AA115">
            <v>8</v>
          </cell>
          <cell r="AB115">
            <v>348.54372624999996</v>
          </cell>
          <cell r="AC115">
            <v>2050.125</v>
          </cell>
        </row>
        <row r="116">
          <cell r="Y116">
            <v>2017</v>
          </cell>
          <cell r="Z116">
            <v>6</v>
          </cell>
          <cell r="AA116">
            <v>9</v>
          </cell>
          <cell r="AB116">
            <v>284.50368718749996</v>
          </cell>
          <cell r="AC116">
            <v>1651.203125</v>
          </cell>
        </row>
        <row r="117">
          <cell r="Y117">
            <v>2017</v>
          </cell>
          <cell r="Z117">
            <v>6</v>
          </cell>
          <cell r="AA117">
            <v>10</v>
          </cell>
          <cell r="AB117">
            <v>455.29533033333354</v>
          </cell>
          <cell r="AC117">
            <v>2373.8000000000002</v>
          </cell>
        </row>
        <row r="118">
          <cell r="Y118">
            <v>2017</v>
          </cell>
          <cell r="Z118">
            <v>6</v>
          </cell>
          <cell r="AA118">
            <v>11</v>
          </cell>
          <cell r="AB118">
            <v>315.99709166666668</v>
          </cell>
          <cell r="AC118">
            <v>1795.2</v>
          </cell>
        </row>
        <row r="119">
          <cell r="Y119">
            <v>2017</v>
          </cell>
          <cell r="Z119">
            <v>6</v>
          </cell>
          <cell r="AA119">
            <v>12</v>
          </cell>
          <cell r="AB119">
            <v>320.31073866666662</v>
          </cell>
          <cell r="AC119">
            <v>1843.6</v>
          </cell>
        </row>
        <row r="120">
          <cell r="Y120">
            <v>2017</v>
          </cell>
          <cell r="Z120">
            <v>6</v>
          </cell>
          <cell r="AA120">
            <v>13</v>
          </cell>
          <cell r="AB120">
            <v>232.01603781249997</v>
          </cell>
          <cell r="AC120">
            <v>1270.5</v>
          </cell>
        </row>
        <row r="121">
          <cell r="Y121">
            <v>2017</v>
          </cell>
          <cell r="Z121">
            <v>6</v>
          </cell>
          <cell r="AA121">
            <v>14</v>
          </cell>
          <cell r="AB121">
            <v>396.02981125000008</v>
          </cell>
          <cell r="AC121">
            <v>2233.6875</v>
          </cell>
        </row>
        <row r="122">
          <cell r="Y122">
            <v>2017</v>
          </cell>
          <cell r="Z122">
            <v>6</v>
          </cell>
          <cell r="AA122">
            <v>15</v>
          </cell>
          <cell r="AB122">
            <v>240.91702333333328</v>
          </cell>
          <cell r="AC122">
            <v>914.38333333333333</v>
          </cell>
        </row>
        <row r="123">
          <cell r="Y123">
            <v>2017</v>
          </cell>
          <cell r="Z123">
            <v>6</v>
          </cell>
          <cell r="AA123">
            <v>16</v>
          </cell>
          <cell r="AB123">
            <v>198.51707133333329</v>
          </cell>
          <cell r="AC123">
            <v>662.2</v>
          </cell>
        </row>
        <row r="124">
          <cell r="Y124">
            <v>2017</v>
          </cell>
          <cell r="Z124">
            <v>6</v>
          </cell>
          <cell r="AA124">
            <v>17</v>
          </cell>
          <cell r="AB124">
            <v>226.68587199999999</v>
          </cell>
          <cell r="AC124">
            <v>522</v>
          </cell>
        </row>
        <row r="125">
          <cell r="Y125">
            <v>2017</v>
          </cell>
          <cell r="Z125">
            <v>6</v>
          </cell>
          <cell r="AA125">
            <v>18</v>
          </cell>
          <cell r="AB125">
            <v>420.29224062499998</v>
          </cell>
          <cell r="AC125">
            <v>579.3125</v>
          </cell>
        </row>
        <row r="126">
          <cell r="Y126">
            <v>2017</v>
          </cell>
          <cell r="Z126">
            <v>6</v>
          </cell>
          <cell r="AA126">
            <v>19</v>
          </cell>
          <cell r="AB126">
            <v>143.40625</v>
          </cell>
          <cell r="AC126">
            <v>155.625</v>
          </cell>
        </row>
        <row r="127">
          <cell r="Y127">
            <v>2017</v>
          </cell>
          <cell r="Z127">
            <v>7</v>
          </cell>
          <cell r="AA127">
            <v>1</v>
          </cell>
          <cell r="AB127">
            <v>326.10200551724137</v>
          </cell>
          <cell r="AC127">
            <v>262.24137931034483</v>
          </cell>
        </row>
        <row r="128">
          <cell r="Y128">
            <v>2017</v>
          </cell>
          <cell r="Z128">
            <v>7</v>
          </cell>
          <cell r="AA128">
            <v>2</v>
          </cell>
          <cell r="AB128">
            <v>215.95039290322578</v>
          </cell>
          <cell r="AC128">
            <v>173.90322580645162</v>
          </cell>
        </row>
        <row r="129">
          <cell r="Y129">
            <v>2017</v>
          </cell>
          <cell r="Z129">
            <v>7</v>
          </cell>
          <cell r="AA129">
            <v>3</v>
          </cell>
          <cell r="AB129">
            <v>247.71119899999999</v>
          </cell>
          <cell r="AC129">
            <v>237</v>
          </cell>
        </row>
        <row r="130">
          <cell r="Y130">
            <v>2017</v>
          </cell>
          <cell r="Z130">
            <v>7</v>
          </cell>
          <cell r="AA130">
            <v>4</v>
          </cell>
          <cell r="AB130">
            <v>198.26064233333335</v>
          </cell>
          <cell r="AC130">
            <v>229.2</v>
          </cell>
        </row>
        <row r="131">
          <cell r="Y131">
            <v>2017</v>
          </cell>
          <cell r="Z131">
            <v>7</v>
          </cell>
          <cell r="AA131">
            <v>5</v>
          </cell>
          <cell r="AB131">
            <v>295.12491166666666</v>
          </cell>
          <cell r="AC131">
            <v>279.60000000000002</v>
          </cell>
        </row>
        <row r="132">
          <cell r="Y132">
            <v>2017</v>
          </cell>
          <cell r="Z132">
            <v>7</v>
          </cell>
          <cell r="AA132">
            <v>6</v>
          </cell>
          <cell r="AB132">
            <v>263.28125</v>
          </cell>
          <cell r="AC132">
            <v>256.5</v>
          </cell>
        </row>
        <row r="133">
          <cell r="Y133">
            <v>2017</v>
          </cell>
          <cell r="Z133">
            <v>7</v>
          </cell>
          <cell r="AA133">
            <v>7</v>
          </cell>
          <cell r="AB133">
            <v>299.84097499999996</v>
          </cell>
          <cell r="AC133">
            <v>256.5</v>
          </cell>
        </row>
        <row r="134">
          <cell r="Y134">
            <v>2017</v>
          </cell>
          <cell r="Z134">
            <v>7</v>
          </cell>
          <cell r="AA134">
            <v>8</v>
          </cell>
          <cell r="AB134">
            <v>251.41568933333332</v>
          </cell>
          <cell r="AC134">
            <v>251.7</v>
          </cell>
        </row>
        <row r="135">
          <cell r="Y135">
            <v>2017</v>
          </cell>
          <cell r="Z135">
            <v>7</v>
          </cell>
          <cell r="AA135">
            <v>9</v>
          </cell>
          <cell r="AB135">
            <v>195.308967</v>
          </cell>
          <cell r="AC135">
            <v>219</v>
          </cell>
        </row>
        <row r="136">
          <cell r="Y136">
            <v>2017</v>
          </cell>
          <cell r="Z136">
            <v>7</v>
          </cell>
          <cell r="AA136">
            <v>10</v>
          </cell>
          <cell r="AB136">
            <v>330.26990666666654</v>
          </cell>
          <cell r="AC136">
            <v>319.5</v>
          </cell>
        </row>
        <row r="137">
          <cell r="Y137">
            <v>2017</v>
          </cell>
          <cell r="Z137">
            <v>7</v>
          </cell>
          <cell r="AA137">
            <v>11</v>
          </cell>
          <cell r="AB137">
            <v>232.5817815625</v>
          </cell>
          <cell r="AC137">
            <v>227.25</v>
          </cell>
        </row>
        <row r="138">
          <cell r="Y138">
            <v>2017</v>
          </cell>
          <cell r="Z138">
            <v>7</v>
          </cell>
          <cell r="AA138">
            <v>12</v>
          </cell>
          <cell r="AB138">
            <v>240.39330218749996</v>
          </cell>
          <cell r="AC138">
            <v>230.34375</v>
          </cell>
        </row>
        <row r="139">
          <cell r="Y139">
            <v>2017</v>
          </cell>
          <cell r="Z139">
            <v>7</v>
          </cell>
          <cell r="AA139">
            <v>13</v>
          </cell>
          <cell r="AB139">
            <v>151.69170733333328</v>
          </cell>
          <cell r="AC139">
            <v>179.1</v>
          </cell>
        </row>
        <row r="140">
          <cell r="Y140">
            <v>2017</v>
          </cell>
          <cell r="Z140">
            <v>7</v>
          </cell>
          <cell r="AA140">
            <v>14</v>
          </cell>
          <cell r="AB140">
            <v>302.91041999999999</v>
          </cell>
          <cell r="AC140">
            <v>316.5</v>
          </cell>
        </row>
        <row r="141">
          <cell r="Y141">
            <v>2017</v>
          </cell>
          <cell r="Z141">
            <v>7</v>
          </cell>
          <cell r="AA141">
            <v>15</v>
          </cell>
          <cell r="AB141">
            <v>189.03681499999996</v>
          </cell>
          <cell r="AC141">
            <v>195.3</v>
          </cell>
        </row>
        <row r="142">
          <cell r="Y142">
            <v>2017</v>
          </cell>
          <cell r="Z142">
            <v>7</v>
          </cell>
          <cell r="AA142">
            <v>16</v>
          </cell>
          <cell r="AB142">
            <v>165.96770406250002</v>
          </cell>
          <cell r="AC142">
            <v>167.0625</v>
          </cell>
        </row>
        <row r="143">
          <cell r="Y143">
            <v>2017</v>
          </cell>
          <cell r="Z143">
            <v>7</v>
          </cell>
          <cell r="AA143">
            <v>17</v>
          </cell>
          <cell r="AB143">
            <v>206.44924562499992</v>
          </cell>
          <cell r="AC143">
            <v>192.375</v>
          </cell>
        </row>
        <row r="144">
          <cell r="Y144">
            <v>2017</v>
          </cell>
          <cell r="Z144">
            <v>7</v>
          </cell>
          <cell r="AA144">
            <v>18</v>
          </cell>
          <cell r="AB144">
            <v>375.45015366666661</v>
          </cell>
          <cell r="AC144">
            <v>179.85</v>
          </cell>
        </row>
        <row r="145">
          <cell r="Y145">
            <v>2017</v>
          </cell>
          <cell r="Z145">
            <v>7</v>
          </cell>
          <cell r="AA145">
            <v>19</v>
          </cell>
          <cell r="AB145">
            <v>130.23333333333332</v>
          </cell>
          <cell r="AC145">
            <v>13.7</v>
          </cell>
        </row>
        <row r="146">
          <cell r="Y146">
            <v>2017</v>
          </cell>
          <cell r="Z146">
            <v>8</v>
          </cell>
          <cell r="AA146">
            <v>1</v>
          </cell>
          <cell r="AB146">
            <v>281.41361406249996</v>
          </cell>
          <cell r="AC146">
            <v>0</v>
          </cell>
        </row>
        <row r="147">
          <cell r="Y147">
            <v>2017</v>
          </cell>
          <cell r="Z147">
            <v>8</v>
          </cell>
          <cell r="AA147">
            <v>2</v>
          </cell>
          <cell r="AB147">
            <v>202.81792299999998</v>
          </cell>
          <cell r="AC147">
            <v>0</v>
          </cell>
        </row>
        <row r="148">
          <cell r="Y148">
            <v>2017</v>
          </cell>
          <cell r="Z148">
            <v>8</v>
          </cell>
          <cell r="AA148">
            <v>3</v>
          </cell>
          <cell r="AB148">
            <v>231.45697241379301</v>
          </cell>
          <cell r="AC148">
            <v>0</v>
          </cell>
        </row>
        <row r="149">
          <cell r="Y149">
            <v>2017</v>
          </cell>
          <cell r="Z149">
            <v>8</v>
          </cell>
          <cell r="AA149">
            <v>4</v>
          </cell>
          <cell r="AB149">
            <v>180.58213034482745</v>
          </cell>
          <cell r="AC149">
            <v>0</v>
          </cell>
        </row>
        <row r="150">
          <cell r="Y150">
            <v>2017</v>
          </cell>
          <cell r="Z150">
            <v>8</v>
          </cell>
          <cell r="AA150">
            <v>5</v>
          </cell>
          <cell r="AB150">
            <v>285.67312258064516</v>
          </cell>
          <cell r="AC150">
            <v>75.08064516129032</v>
          </cell>
        </row>
        <row r="151">
          <cell r="Y151">
            <v>2017</v>
          </cell>
          <cell r="Z151">
            <v>8</v>
          </cell>
          <cell r="AA151">
            <v>6</v>
          </cell>
          <cell r="AB151">
            <v>269.4523948275862</v>
          </cell>
          <cell r="AC151">
            <v>78.017241379310349</v>
          </cell>
        </row>
        <row r="152">
          <cell r="Y152">
            <v>2017</v>
          </cell>
          <cell r="Z152">
            <v>8</v>
          </cell>
          <cell r="AA152">
            <v>7</v>
          </cell>
          <cell r="AB152">
            <v>267.26868103448271</v>
          </cell>
          <cell r="AC152">
            <v>77.84482758620689</v>
          </cell>
        </row>
        <row r="153">
          <cell r="Y153">
            <v>2017</v>
          </cell>
          <cell r="Z153">
            <v>8</v>
          </cell>
          <cell r="AA153">
            <v>8</v>
          </cell>
          <cell r="AB153">
            <v>229.52606103448267</v>
          </cell>
          <cell r="AC153">
            <v>72.15517241379311</v>
          </cell>
        </row>
        <row r="154">
          <cell r="Y154">
            <v>2017</v>
          </cell>
          <cell r="Z154">
            <v>8</v>
          </cell>
          <cell r="AA154">
            <v>9</v>
          </cell>
          <cell r="AB154">
            <v>182.74882241379302</v>
          </cell>
          <cell r="AC154">
            <v>62.586206896551722</v>
          </cell>
        </row>
        <row r="155">
          <cell r="Y155">
            <v>2017</v>
          </cell>
          <cell r="Z155">
            <v>8</v>
          </cell>
          <cell r="AA155">
            <v>10</v>
          </cell>
          <cell r="AB155">
            <v>311.10496064516116</v>
          </cell>
          <cell r="AC155">
            <v>85.806451612903231</v>
          </cell>
        </row>
        <row r="156">
          <cell r="Y156">
            <v>2017</v>
          </cell>
          <cell r="Z156">
            <v>8</v>
          </cell>
          <cell r="AA156">
            <v>11</v>
          </cell>
          <cell r="AB156">
            <v>222.08952931034486</v>
          </cell>
          <cell r="AC156">
            <v>69.396551724137936</v>
          </cell>
        </row>
        <row r="157">
          <cell r="Y157">
            <v>2017</v>
          </cell>
          <cell r="Z157">
            <v>8</v>
          </cell>
          <cell r="AA157">
            <v>12</v>
          </cell>
          <cell r="AB157">
            <v>232.61698896551721</v>
          </cell>
          <cell r="AC157">
            <v>70.431034482758619</v>
          </cell>
        </row>
        <row r="158">
          <cell r="Y158">
            <v>2017</v>
          </cell>
          <cell r="Z158">
            <v>8</v>
          </cell>
          <cell r="AA158">
            <v>13</v>
          </cell>
          <cell r="AB158">
            <v>151.72905724137925</v>
          </cell>
          <cell r="AC158">
            <v>51.46551724137931</v>
          </cell>
        </row>
        <row r="159">
          <cell r="Y159">
            <v>2017</v>
          </cell>
          <cell r="Z159">
            <v>8</v>
          </cell>
          <cell r="AA159">
            <v>14</v>
          </cell>
          <cell r="AB159">
            <v>300.00699586206872</v>
          </cell>
          <cell r="AC159">
            <v>90.862068965517238</v>
          </cell>
        </row>
        <row r="160">
          <cell r="Y160">
            <v>2017</v>
          </cell>
          <cell r="Z160">
            <v>8</v>
          </cell>
          <cell r="AA160">
            <v>15</v>
          </cell>
          <cell r="AB160">
            <v>188.36394032258056</v>
          </cell>
          <cell r="AC160">
            <v>52.5</v>
          </cell>
        </row>
        <row r="161">
          <cell r="Y161">
            <v>2017</v>
          </cell>
          <cell r="Z161">
            <v>8</v>
          </cell>
          <cell r="AA161">
            <v>16</v>
          </cell>
          <cell r="AB161">
            <v>158.39751896551724</v>
          </cell>
          <cell r="AC161">
            <v>50.862068965517238</v>
          </cell>
        </row>
        <row r="162">
          <cell r="Y162">
            <v>2017</v>
          </cell>
          <cell r="Z162">
            <v>8</v>
          </cell>
          <cell r="AA162">
            <v>17</v>
          </cell>
          <cell r="AB162">
            <v>188.54428103448274</v>
          </cell>
          <cell r="AC162">
            <v>58.793103448275865</v>
          </cell>
        </row>
        <row r="163">
          <cell r="Y163">
            <v>2017</v>
          </cell>
          <cell r="Z163">
            <v>8</v>
          </cell>
          <cell r="AA163">
            <v>18</v>
          </cell>
          <cell r="AB163">
            <v>340.42042620689659</v>
          </cell>
          <cell r="AC163">
            <v>103.27586206896552</v>
          </cell>
        </row>
        <row r="164">
          <cell r="Y164">
            <v>2017</v>
          </cell>
          <cell r="Z164">
            <v>8</v>
          </cell>
          <cell r="AA164">
            <v>19</v>
          </cell>
          <cell r="AB164">
            <v>131.41379310344828</v>
          </cell>
          <cell r="AC164">
            <v>35.086206896551722</v>
          </cell>
        </row>
        <row r="165">
          <cell r="Y165">
            <v>2017</v>
          </cell>
          <cell r="Z165">
            <v>9</v>
          </cell>
          <cell r="AA165">
            <v>1</v>
          </cell>
          <cell r="AB165">
            <v>313.10752833333328</v>
          </cell>
          <cell r="AC165">
            <v>70.583333333333329</v>
          </cell>
        </row>
        <row r="166">
          <cell r="Y166">
            <v>2017</v>
          </cell>
          <cell r="Z166">
            <v>9</v>
          </cell>
          <cell r="AA166">
            <v>2</v>
          </cell>
          <cell r="AB166">
            <v>214.24843233333331</v>
          </cell>
          <cell r="AC166">
            <v>49.5</v>
          </cell>
        </row>
        <row r="167">
          <cell r="Y167">
            <v>2017</v>
          </cell>
          <cell r="Z167">
            <v>9</v>
          </cell>
          <cell r="AA167">
            <v>3</v>
          </cell>
          <cell r="AB167">
            <v>228.62108181818192</v>
          </cell>
          <cell r="AC167">
            <v>155.60606060606059</v>
          </cell>
        </row>
        <row r="168">
          <cell r="Y168">
            <v>2017</v>
          </cell>
          <cell r="Z168">
            <v>9</v>
          </cell>
          <cell r="AA168">
            <v>4</v>
          </cell>
          <cell r="AB168">
            <v>199.08138151515143</v>
          </cell>
          <cell r="AC168">
            <v>288.63636363636363</v>
          </cell>
        </row>
        <row r="169">
          <cell r="Y169">
            <v>2017</v>
          </cell>
          <cell r="Z169">
            <v>9</v>
          </cell>
          <cell r="AA169">
            <v>5</v>
          </cell>
          <cell r="AB169">
            <v>269.0539451612903</v>
          </cell>
          <cell r="AC169">
            <v>555.59677419354841</v>
          </cell>
        </row>
        <row r="170">
          <cell r="Y170">
            <v>2017</v>
          </cell>
          <cell r="Z170">
            <v>9</v>
          </cell>
          <cell r="AA170">
            <v>6</v>
          </cell>
          <cell r="AB170">
            <v>248.25806451612902</v>
          </cell>
          <cell r="AC170">
            <v>708.12903225806451</v>
          </cell>
        </row>
        <row r="171">
          <cell r="Y171">
            <v>2017</v>
          </cell>
          <cell r="Z171">
            <v>9</v>
          </cell>
          <cell r="AA171">
            <v>7</v>
          </cell>
          <cell r="AB171">
            <v>281.08097878787873</v>
          </cell>
          <cell r="AC171">
            <v>670.40909090909088</v>
          </cell>
        </row>
        <row r="172">
          <cell r="Y172">
            <v>2017</v>
          </cell>
          <cell r="Z172">
            <v>9</v>
          </cell>
          <cell r="AA172">
            <v>8</v>
          </cell>
          <cell r="AB172">
            <v>244.76359333333332</v>
          </cell>
          <cell r="AC172">
            <v>647.5454545454545</v>
          </cell>
        </row>
        <row r="173">
          <cell r="Y173">
            <v>2017</v>
          </cell>
          <cell r="Z173">
            <v>9</v>
          </cell>
          <cell r="AA173">
            <v>9</v>
          </cell>
          <cell r="AB173">
            <v>192.58187242424239</v>
          </cell>
          <cell r="AC173">
            <v>561</v>
          </cell>
        </row>
        <row r="174">
          <cell r="Y174">
            <v>2017</v>
          </cell>
          <cell r="Z174">
            <v>9</v>
          </cell>
          <cell r="AA174">
            <v>10</v>
          </cell>
          <cell r="AB174">
            <v>332.71715354838705</v>
          </cell>
          <cell r="AC174">
            <v>871.11290322580646</v>
          </cell>
        </row>
        <row r="175">
          <cell r="Y175">
            <v>2017</v>
          </cell>
          <cell r="Z175">
            <v>9</v>
          </cell>
          <cell r="AA175">
            <v>11</v>
          </cell>
          <cell r="AB175">
            <v>247.77703806451609</v>
          </cell>
          <cell r="AC175">
            <v>657.24193548387098</v>
          </cell>
        </row>
        <row r="176">
          <cell r="Y176">
            <v>2017</v>
          </cell>
          <cell r="Z176">
            <v>9</v>
          </cell>
          <cell r="AA176">
            <v>12</v>
          </cell>
          <cell r="AB176">
            <v>258.93654606060602</v>
          </cell>
          <cell r="AC176">
            <v>650.78787878787875</v>
          </cell>
        </row>
        <row r="177">
          <cell r="Y177">
            <v>2017</v>
          </cell>
          <cell r="Z177">
            <v>9</v>
          </cell>
          <cell r="AA177">
            <v>13</v>
          </cell>
          <cell r="AB177">
            <v>187.9039681818181</v>
          </cell>
          <cell r="AC177">
            <v>473.5151515151515</v>
          </cell>
        </row>
        <row r="178">
          <cell r="Y178">
            <v>2017</v>
          </cell>
          <cell r="Z178">
            <v>9</v>
          </cell>
          <cell r="AA178">
            <v>14</v>
          </cell>
          <cell r="AB178">
            <v>322.79795878787877</v>
          </cell>
          <cell r="AC178">
            <v>836.72727272727275</v>
          </cell>
        </row>
        <row r="179">
          <cell r="Y179">
            <v>2017</v>
          </cell>
          <cell r="Z179">
            <v>9</v>
          </cell>
          <cell r="AA179">
            <v>15</v>
          </cell>
          <cell r="AB179">
            <v>193.31636967741929</v>
          </cell>
          <cell r="AC179">
            <v>546</v>
          </cell>
        </row>
        <row r="180">
          <cell r="Y180">
            <v>2017</v>
          </cell>
          <cell r="Z180">
            <v>9</v>
          </cell>
          <cell r="AA180">
            <v>16</v>
          </cell>
          <cell r="AB180">
            <v>167.67202645161282</v>
          </cell>
          <cell r="AC180">
            <v>493.16129032258067</v>
          </cell>
        </row>
        <row r="181">
          <cell r="Y181">
            <v>2017</v>
          </cell>
          <cell r="Z181">
            <v>9</v>
          </cell>
          <cell r="AA181">
            <v>17</v>
          </cell>
          <cell r="AB181">
            <v>206.98358636363633</v>
          </cell>
          <cell r="AC181">
            <v>536.5454545454545</v>
          </cell>
        </row>
        <row r="182">
          <cell r="Y182">
            <v>2017</v>
          </cell>
          <cell r="Z182">
            <v>9</v>
          </cell>
          <cell r="AA182">
            <v>18</v>
          </cell>
          <cell r="AB182">
            <v>387.86663787878786</v>
          </cell>
          <cell r="AC182">
            <v>948.60606060606062</v>
          </cell>
        </row>
        <row r="183">
          <cell r="Y183">
            <v>2017</v>
          </cell>
          <cell r="Z183">
            <v>9</v>
          </cell>
          <cell r="AA183">
            <v>19</v>
          </cell>
          <cell r="AB183">
            <v>142.93939393939394</v>
          </cell>
          <cell r="AC183">
            <v>326.969696969697</v>
          </cell>
        </row>
        <row r="184">
          <cell r="Y184">
            <v>2017</v>
          </cell>
          <cell r="Z184">
            <v>10</v>
          </cell>
          <cell r="AA184">
            <v>1</v>
          </cell>
          <cell r="AB184">
            <v>360.87697812499988</v>
          </cell>
          <cell r="AC184">
            <v>1217.125</v>
          </cell>
        </row>
        <row r="185">
          <cell r="Y185">
            <v>2017</v>
          </cell>
          <cell r="Z185">
            <v>10</v>
          </cell>
          <cell r="AA185">
            <v>2</v>
          </cell>
          <cell r="AB185">
            <v>233.40793843749998</v>
          </cell>
          <cell r="AC185">
            <v>848.859375</v>
          </cell>
        </row>
        <row r="186">
          <cell r="Y186">
            <v>2017</v>
          </cell>
          <cell r="Z186">
            <v>10</v>
          </cell>
          <cell r="AA186">
            <v>3</v>
          </cell>
          <cell r="AB186">
            <v>268.86602448275858</v>
          </cell>
          <cell r="AC186">
            <v>1130.5172413793102</v>
          </cell>
        </row>
        <row r="187">
          <cell r="Y187">
            <v>2017</v>
          </cell>
          <cell r="Z187">
            <v>10</v>
          </cell>
          <cell r="AA187">
            <v>4</v>
          </cell>
          <cell r="AB187">
            <v>204.71295655172412</v>
          </cell>
          <cell r="AC187">
            <v>1007.6551724137931</v>
          </cell>
        </row>
        <row r="188">
          <cell r="Y188">
            <v>2017</v>
          </cell>
          <cell r="Z188">
            <v>10</v>
          </cell>
          <cell r="AA188">
            <v>5</v>
          </cell>
          <cell r="AB188">
            <v>291.75967758620692</v>
          </cell>
          <cell r="AC188">
            <v>985.4655172413793</v>
          </cell>
        </row>
        <row r="189">
          <cell r="Y189">
            <v>2017</v>
          </cell>
          <cell r="Z189">
            <v>10</v>
          </cell>
          <cell r="AA189">
            <v>6</v>
          </cell>
          <cell r="AB189">
            <v>291.97159516129034</v>
          </cell>
          <cell r="AC189">
            <v>912.48387096774195</v>
          </cell>
        </row>
        <row r="190">
          <cell r="Y190">
            <v>2017</v>
          </cell>
          <cell r="Z190">
            <v>10</v>
          </cell>
          <cell r="AA190">
            <v>7</v>
          </cell>
          <cell r="AB190">
            <v>287.17912068965518</v>
          </cell>
          <cell r="AC190">
            <v>1028.6896551724137</v>
          </cell>
        </row>
        <row r="191">
          <cell r="Y191">
            <v>2017</v>
          </cell>
          <cell r="Z191">
            <v>10</v>
          </cell>
          <cell r="AA191">
            <v>8</v>
          </cell>
          <cell r="AB191">
            <v>261.54912206896546</v>
          </cell>
          <cell r="AC191">
            <v>1396.9655172413793</v>
          </cell>
        </row>
        <row r="192">
          <cell r="Y192">
            <v>2017</v>
          </cell>
          <cell r="Z192">
            <v>10</v>
          </cell>
          <cell r="AA192">
            <v>9</v>
          </cell>
          <cell r="AB192">
            <v>222.07015206896546</v>
          </cell>
          <cell r="AC192">
            <v>1577.1724137931035</v>
          </cell>
        </row>
        <row r="193">
          <cell r="Y193">
            <v>2017</v>
          </cell>
          <cell r="Z193">
            <v>10</v>
          </cell>
          <cell r="AA193">
            <v>10</v>
          </cell>
          <cell r="AB193">
            <v>384.56401517241369</v>
          </cell>
          <cell r="AC193">
            <v>2691.6206896551726</v>
          </cell>
        </row>
        <row r="194">
          <cell r="Y194">
            <v>2017</v>
          </cell>
          <cell r="Z194">
            <v>10</v>
          </cell>
          <cell r="AA194">
            <v>11</v>
          </cell>
          <cell r="AB194">
            <v>332.82835838709667</v>
          </cell>
          <cell r="AC194">
            <v>2299.6451612903224</v>
          </cell>
        </row>
        <row r="195">
          <cell r="Y195">
            <v>2017</v>
          </cell>
          <cell r="Z195">
            <v>10</v>
          </cell>
          <cell r="AA195">
            <v>12</v>
          </cell>
          <cell r="AB195">
            <v>333.29473034482743</v>
          </cell>
          <cell r="AC195">
            <v>2834.4827586206898</v>
          </cell>
        </row>
        <row r="196">
          <cell r="Y196">
            <v>2017</v>
          </cell>
          <cell r="Z196">
            <v>10</v>
          </cell>
          <cell r="AA196">
            <v>13</v>
          </cell>
          <cell r="AB196">
            <v>242.6864727586206</v>
          </cell>
          <cell r="AC196">
            <v>2196.1034482758619</v>
          </cell>
        </row>
        <row r="197">
          <cell r="Y197">
            <v>2017</v>
          </cell>
          <cell r="Z197">
            <v>10</v>
          </cell>
          <cell r="AA197">
            <v>14</v>
          </cell>
          <cell r="AB197">
            <v>426.58699689655151</v>
          </cell>
          <cell r="AC197">
            <v>4072.5517241379312</v>
          </cell>
        </row>
        <row r="198">
          <cell r="Y198">
            <v>2017</v>
          </cell>
          <cell r="Z198">
            <v>10</v>
          </cell>
          <cell r="AA198">
            <v>15</v>
          </cell>
          <cell r="AB198">
            <v>287.78627793103442</v>
          </cell>
          <cell r="AC198">
            <v>2540.5517241379312</v>
          </cell>
        </row>
        <row r="199">
          <cell r="Y199">
            <v>2017</v>
          </cell>
          <cell r="Z199">
            <v>10</v>
          </cell>
          <cell r="AA199">
            <v>16</v>
          </cell>
          <cell r="AB199">
            <v>277.03902419354841</v>
          </cell>
          <cell r="AC199">
            <v>2470.516129032258</v>
          </cell>
        </row>
        <row r="200">
          <cell r="Y200">
            <v>2017</v>
          </cell>
          <cell r="Z200">
            <v>10</v>
          </cell>
          <cell r="AA200">
            <v>17</v>
          </cell>
          <cell r="AB200">
            <v>376.01113413793115</v>
          </cell>
          <cell r="AC200">
            <v>3302.0689655172414</v>
          </cell>
        </row>
        <row r="201">
          <cell r="Y201">
            <v>2017</v>
          </cell>
          <cell r="Z201">
            <v>10</v>
          </cell>
          <cell r="AA201">
            <v>18</v>
          </cell>
          <cell r="AB201">
            <v>633.11711758620697</v>
          </cell>
          <cell r="AC201">
            <v>6707.7931034482763</v>
          </cell>
        </row>
        <row r="202">
          <cell r="Y202">
            <v>2017</v>
          </cell>
          <cell r="Z202">
            <v>10</v>
          </cell>
          <cell r="AA202">
            <v>19</v>
          </cell>
          <cell r="AB202">
            <v>264.24137931034483</v>
          </cell>
          <cell r="AC202">
            <v>2504.3103448275861</v>
          </cell>
        </row>
        <row r="203">
          <cell r="Y203">
            <v>2017</v>
          </cell>
          <cell r="Z203">
            <v>11</v>
          </cell>
          <cell r="AA203">
            <v>1</v>
          </cell>
          <cell r="AB203">
            <v>1058.5206858620693</v>
          </cell>
          <cell r="AC203">
            <v>8445</v>
          </cell>
        </row>
        <row r="204">
          <cell r="Y204">
            <v>2017</v>
          </cell>
          <cell r="Z204">
            <v>11</v>
          </cell>
          <cell r="AA204">
            <v>2</v>
          </cell>
          <cell r="AB204">
            <v>787.52087896551745</v>
          </cell>
          <cell r="AC204">
            <v>6571.9655172413795</v>
          </cell>
        </row>
        <row r="205">
          <cell r="Y205">
            <v>2017</v>
          </cell>
          <cell r="Z205">
            <v>11</v>
          </cell>
          <cell r="AA205">
            <v>3</v>
          </cell>
          <cell r="AB205">
            <v>1001.434832758621</v>
          </cell>
          <cell r="AC205">
            <v>9386.7931034482754</v>
          </cell>
        </row>
        <row r="206">
          <cell r="Y206">
            <v>2017</v>
          </cell>
          <cell r="Z206">
            <v>11</v>
          </cell>
          <cell r="AA206">
            <v>4</v>
          </cell>
          <cell r="AB206">
            <v>901.52812448275859</v>
          </cell>
          <cell r="AC206">
            <v>9769.6551724137935</v>
          </cell>
        </row>
        <row r="207">
          <cell r="Y207">
            <v>2017</v>
          </cell>
          <cell r="Z207">
            <v>11</v>
          </cell>
          <cell r="AA207">
            <v>5</v>
          </cell>
          <cell r="AB207">
            <v>1278.6895241935483</v>
          </cell>
          <cell r="AC207">
            <v>12988.467741935483</v>
          </cell>
        </row>
        <row r="208">
          <cell r="Y208">
            <v>2017</v>
          </cell>
          <cell r="Z208">
            <v>11</v>
          </cell>
          <cell r="AA208">
            <v>6</v>
          </cell>
          <cell r="AB208">
            <v>1373.7776844827586</v>
          </cell>
          <cell r="AC208">
            <v>13994.844827586207</v>
          </cell>
        </row>
        <row r="209">
          <cell r="Y209">
            <v>2017</v>
          </cell>
          <cell r="Z209">
            <v>11</v>
          </cell>
          <cell r="AA209">
            <v>7</v>
          </cell>
          <cell r="AB209">
            <v>1416.565829310345</v>
          </cell>
          <cell r="AC209">
            <v>15118.103448275862</v>
          </cell>
        </row>
        <row r="210">
          <cell r="Y210">
            <v>2017</v>
          </cell>
          <cell r="Z210">
            <v>11</v>
          </cell>
          <cell r="AA210">
            <v>8</v>
          </cell>
          <cell r="AB210">
            <v>1305.4196737931038</v>
          </cell>
          <cell r="AC210">
            <v>14351.793103448275</v>
          </cell>
        </row>
        <row r="211">
          <cell r="Y211">
            <v>2017</v>
          </cell>
          <cell r="Z211">
            <v>11</v>
          </cell>
          <cell r="AA211">
            <v>9</v>
          </cell>
          <cell r="AB211">
            <v>1139.8246396551724</v>
          </cell>
          <cell r="AC211">
            <v>12870.310344827587</v>
          </cell>
        </row>
        <row r="212">
          <cell r="Y212">
            <v>2017</v>
          </cell>
          <cell r="Z212">
            <v>11</v>
          </cell>
          <cell r="AA212">
            <v>10</v>
          </cell>
          <cell r="AB212">
            <v>2079.6388083870975</v>
          </cell>
          <cell r="AC212">
            <v>20561.032258064515</v>
          </cell>
        </row>
        <row r="213">
          <cell r="Y213">
            <v>2017</v>
          </cell>
          <cell r="Z213">
            <v>11</v>
          </cell>
          <cell r="AA213">
            <v>11</v>
          </cell>
          <cell r="AB213">
            <v>1753.1267055172414</v>
          </cell>
          <cell r="AC213">
            <v>16938.241379310344</v>
          </cell>
        </row>
        <row r="214">
          <cell r="Y214">
            <v>2017</v>
          </cell>
          <cell r="Z214">
            <v>11</v>
          </cell>
          <cell r="AA214">
            <v>12</v>
          </cell>
          <cell r="AB214">
            <v>1720.2422596551726</v>
          </cell>
          <cell r="AC214">
            <v>17875.103448275862</v>
          </cell>
        </row>
        <row r="215">
          <cell r="Y215">
            <v>2017</v>
          </cell>
          <cell r="Z215">
            <v>11</v>
          </cell>
          <cell r="AA215">
            <v>13</v>
          </cell>
          <cell r="AB215">
            <v>1477.457386206896</v>
          </cell>
          <cell r="AC215">
            <v>13923.103448275862</v>
          </cell>
        </row>
        <row r="216">
          <cell r="Y216">
            <v>2017</v>
          </cell>
          <cell r="Z216">
            <v>11</v>
          </cell>
          <cell r="AA216">
            <v>14</v>
          </cell>
          <cell r="AB216">
            <v>2442.1034868965517</v>
          </cell>
          <cell r="AC216">
            <v>24840</v>
          </cell>
        </row>
        <row r="217">
          <cell r="Y217">
            <v>2017</v>
          </cell>
          <cell r="Z217">
            <v>11</v>
          </cell>
          <cell r="AA217">
            <v>15</v>
          </cell>
          <cell r="AB217">
            <v>1766.5133790322584</v>
          </cell>
          <cell r="AC217">
            <v>16450</v>
          </cell>
        </row>
        <row r="218">
          <cell r="Y218">
            <v>2017</v>
          </cell>
          <cell r="Z218">
            <v>11</v>
          </cell>
          <cell r="AA218">
            <v>16</v>
          </cell>
          <cell r="AB218">
            <v>1701.2307113793102</v>
          </cell>
          <cell r="AC218">
            <v>15711.206896551725</v>
          </cell>
        </row>
        <row r="219">
          <cell r="Y219">
            <v>2017</v>
          </cell>
          <cell r="Z219">
            <v>11</v>
          </cell>
          <cell r="AA219">
            <v>17</v>
          </cell>
          <cell r="AB219">
            <v>2048.0240531034474</v>
          </cell>
          <cell r="AC219">
            <v>18502.448275862069</v>
          </cell>
        </row>
        <row r="220">
          <cell r="Y220">
            <v>2017</v>
          </cell>
          <cell r="Z220">
            <v>11</v>
          </cell>
          <cell r="AA220">
            <v>18</v>
          </cell>
          <cell r="AB220">
            <v>3044.9087418181821</v>
          </cell>
          <cell r="AC220">
            <v>31762.416666666668</v>
          </cell>
        </row>
        <row r="221">
          <cell r="Y221">
            <v>2017</v>
          </cell>
          <cell r="Z221">
            <v>11</v>
          </cell>
          <cell r="AA221">
            <v>19</v>
          </cell>
          <cell r="AB221">
            <v>1149.7878787878788</v>
          </cell>
          <cell r="AC221">
            <v>10814.962121212122</v>
          </cell>
        </row>
        <row r="222">
          <cell r="Y222">
            <v>2017</v>
          </cell>
          <cell r="Z222">
            <v>12</v>
          </cell>
          <cell r="AA222">
            <v>1</v>
          </cell>
          <cell r="AB222">
            <v>2767.2052310344834</v>
          </cell>
          <cell r="AC222">
            <v>23192.172413793105</v>
          </cell>
        </row>
        <row r="223">
          <cell r="Y223">
            <v>2017</v>
          </cell>
          <cell r="Z223">
            <v>12</v>
          </cell>
          <cell r="AA223">
            <v>2</v>
          </cell>
          <cell r="AB223">
            <v>1950.5150800000001</v>
          </cell>
          <cell r="AC223">
            <v>16093.793103448275</v>
          </cell>
        </row>
        <row r="224">
          <cell r="Y224">
            <v>2017</v>
          </cell>
          <cell r="Z224">
            <v>12</v>
          </cell>
          <cell r="AA224">
            <v>3</v>
          </cell>
          <cell r="AB224">
            <v>2474.2776334482783</v>
          </cell>
          <cell r="AC224">
            <v>20939.767241379312</v>
          </cell>
        </row>
        <row r="225">
          <cell r="Y225">
            <v>2017</v>
          </cell>
          <cell r="Z225">
            <v>12</v>
          </cell>
          <cell r="AA225">
            <v>4</v>
          </cell>
          <cell r="AB225">
            <v>2070.5209212903242</v>
          </cell>
          <cell r="AC225">
            <v>20323.08870967742</v>
          </cell>
        </row>
        <row r="226">
          <cell r="Y226">
            <v>2017</v>
          </cell>
          <cell r="Z226">
            <v>12</v>
          </cell>
          <cell r="AA226">
            <v>5</v>
          </cell>
          <cell r="AB226">
            <v>2408.6249175862072</v>
          </cell>
          <cell r="AC226">
            <v>24008.53448275862</v>
          </cell>
        </row>
        <row r="227">
          <cell r="Y227">
            <v>2017</v>
          </cell>
          <cell r="Z227">
            <v>12</v>
          </cell>
          <cell r="AA227">
            <v>6</v>
          </cell>
          <cell r="AB227">
            <v>2466.3449131034513</v>
          </cell>
          <cell r="AC227">
            <v>23383.060344827587</v>
          </cell>
        </row>
        <row r="228">
          <cell r="Y228">
            <v>2017</v>
          </cell>
          <cell r="Z228">
            <v>12</v>
          </cell>
          <cell r="AA228">
            <v>7</v>
          </cell>
          <cell r="AB228">
            <v>2534.4486279310386</v>
          </cell>
          <cell r="AC228">
            <v>23880.439655172413</v>
          </cell>
        </row>
        <row r="229">
          <cell r="Y229">
            <v>2017</v>
          </cell>
          <cell r="Z229">
            <v>12</v>
          </cell>
          <cell r="AA229">
            <v>8</v>
          </cell>
          <cell r="AB229">
            <v>2161.0435137931036</v>
          </cell>
          <cell r="AC229">
            <v>22103.21551724138</v>
          </cell>
        </row>
        <row r="230">
          <cell r="Y230">
            <v>2017</v>
          </cell>
          <cell r="Z230">
            <v>12</v>
          </cell>
          <cell r="AA230">
            <v>9</v>
          </cell>
          <cell r="AB230">
            <v>1921.2936358064558</v>
          </cell>
          <cell r="AC230">
            <v>19470</v>
          </cell>
        </row>
        <row r="231">
          <cell r="Y231">
            <v>2017</v>
          </cell>
          <cell r="Z231">
            <v>12</v>
          </cell>
          <cell r="AA231">
            <v>10</v>
          </cell>
          <cell r="AB231">
            <v>3122.0675317241439</v>
          </cell>
          <cell r="AC231">
            <v>28519.603448275862</v>
          </cell>
        </row>
        <row r="232">
          <cell r="Y232">
            <v>2017</v>
          </cell>
          <cell r="Z232">
            <v>12</v>
          </cell>
          <cell r="AA232">
            <v>11</v>
          </cell>
          <cell r="AB232">
            <v>2474.35932551724</v>
          </cell>
          <cell r="AC232">
            <v>21678.646551724138</v>
          </cell>
        </row>
        <row r="233">
          <cell r="Y233">
            <v>2017</v>
          </cell>
          <cell r="Z233">
            <v>12</v>
          </cell>
          <cell r="AA233">
            <v>12</v>
          </cell>
          <cell r="AB233">
            <v>2501.7323006896581</v>
          </cell>
          <cell r="AC233">
            <v>23144.172413793105</v>
          </cell>
        </row>
        <row r="234">
          <cell r="Y234">
            <v>2017</v>
          </cell>
          <cell r="Z234">
            <v>12</v>
          </cell>
          <cell r="AA234">
            <v>13</v>
          </cell>
          <cell r="AB234">
            <v>2193.9015351724183</v>
          </cell>
          <cell r="AC234">
            <v>17778.646551724138</v>
          </cell>
        </row>
        <row r="235">
          <cell r="Y235">
            <v>2017</v>
          </cell>
          <cell r="Z235">
            <v>12</v>
          </cell>
          <cell r="AA235">
            <v>14</v>
          </cell>
          <cell r="AB235">
            <v>3534.0990909677662</v>
          </cell>
          <cell r="AC235">
            <v>29947.298387096773</v>
          </cell>
        </row>
        <row r="236">
          <cell r="Y236">
            <v>2017</v>
          </cell>
          <cell r="Z236">
            <v>12</v>
          </cell>
          <cell r="AA236">
            <v>15</v>
          </cell>
          <cell r="AB236">
            <v>2279.9576168965518</v>
          </cell>
          <cell r="AC236">
            <v>18694.862068965518</v>
          </cell>
        </row>
        <row r="237">
          <cell r="Y237">
            <v>2017</v>
          </cell>
          <cell r="Z237">
            <v>12</v>
          </cell>
          <cell r="AA237">
            <v>16</v>
          </cell>
          <cell r="AB237">
            <v>2091.3568168965635</v>
          </cell>
          <cell r="AC237">
            <v>16932.75</v>
          </cell>
        </row>
        <row r="238">
          <cell r="Y238">
            <v>2017</v>
          </cell>
          <cell r="Z238">
            <v>12</v>
          </cell>
          <cell r="AA238">
            <v>17</v>
          </cell>
          <cell r="AB238">
            <v>2383.3922641379304</v>
          </cell>
          <cell r="AC238">
            <v>19295.327586206895</v>
          </cell>
        </row>
        <row r="239">
          <cell r="Y239">
            <v>2017</v>
          </cell>
          <cell r="Z239">
            <v>12</v>
          </cell>
          <cell r="AA239">
            <v>18</v>
          </cell>
          <cell r="AB239">
            <v>4261.8012648000013</v>
          </cell>
          <cell r="AC239">
            <v>34182.5</v>
          </cell>
        </row>
        <row r="240">
          <cell r="Y240">
            <v>2017</v>
          </cell>
          <cell r="Z240">
            <v>12</v>
          </cell>
          <cell r="AA240">
            <v>19</v>
          </cell>
          <cell r="AB240">
            <v>1670.1034527586221</v>
          </cell>
          <cell r="AC240">
            <v>13720.603448275862</v>
          </cell>
        </row>
      </sheetData>
      <sheetData sheetId="7"/>
      <sheetData sheetId="8"/>
      <sheetData sheetId="9"/>
      <sheetData sheetId="10"/>
      <sheetData sheetId="11"/>
      <sheetData sheetId="12"/>
      <sheetData sheetId="13"/>
      <sheetData sheetId="14">
        <row r="10">
          <cell r="A10">
            <v>1</v>
          </cell>
          <cell r="B10">
            <v>42704</v>
          </cell>
          <cell r="C10">
            <v>34</v>
          </cell>
          <cell r="D10">
            <v>42738</v>
          </cell>
          <cell r="E10">
            <v>28</v>
          </cell>
          <cell r="F10">
            <v>42766</v>
          </cell>
          <cell r="G10">
            <v>29</v>
          </cell>
          <cell r="H10">
            <v>42795</v>
          </cell>
          <cell r="I10">
            <v>30</v>
          </cell>
          <cell r="J10">
            <v>42825</v>
          </cell>
          <cell r="K10">
            <v>32</v>
          </cell>
          <cell r="L10">
            <v>42857</v>
          </cell>
          <cell r="M10">
            <v>30</v>
          </cell>
          <cell r="N10">
            <v>42887</v>
          </cell>
          <cell r="O10">
            <v>29</v>
          </cell>
          <cell r="P10">
            <v>42916</v>
          </cell>
          <cell r="Q10">
            <v>32</v>
          </cell>
          <cell r="R10">
            <v>42948</v>
          </cell>
          <cell r="S10">
            <v>30</v>
          </cell>
          <cell r="T10">
            <v>42978</v>
          </cell>
          <cell r="U10">
            <v>32</v>
          </cell>
          <cell r="V10">
            <v>43010</v>
          </cell>
          <cell r="W10">
            <v>29</v>
          </cell>
          <cell r="X10">
            <v>43039</v>
          </cell>
          <cell r="Y10">
            <v>29</v>
          </cell>
          <cell r="Z10">
            <v>43068</v>
          </cell>
        </row>
        <row r="11">
          <cell r="A11">
            <v>2</v>
          </cell>
        </row>
        <row r="12">
          <cell r="A12">
            <v>3</v>
          </cell>
        </row>
        <row r="13">
          <cell r="A13">
            <v>4</v>
          </cell>
        </row>
        <row r="14">
          <cell r="A14">
            <v>5</v>
          </cell>
        </row>
        <row r="15">
          <cell r="A15">
            <v>6</v>
          </cell>
        </row>
        <row r="16">
          <cell r="A16">
            <v>7</v>
          </cell>
        </row>
        <row r="17">
          <cell r="A17">
            <v>8</v>
          </cell>
        </row>
        <row r="18">
          <cell r="A18">
            <v>9</v>
          </cell>
        </row>
        <row r="19">
          <cell r="A19">
            <v>10</v>
          </cell>
        </row>
        <row r="20">
          <cell r="A20">
            <v>11</v>
          </cell>
        </row>
        <row r="21">
          <cell r="A21">
            <v>12</v>
          </cell>
        </row>
        <row r="22">
          <cell r="A22">
            <v>13</v>
          </cell>
        </row>
        <row r="23">
          <cell r="A23">
            <v>14</v>
          </cell>
        </row>
        <row r="24">
          <cell r="A24">
            <v>15</v>
          </cell>
        </row>
        <row r="25">
          <cell r="A25">
            <v>16</v>
          </cell>
        </row>
        <row r="26">
          <cell r="A26">
            <v>17</v>
          </cell>
        </row>
        <row r="27">
          <cell r="A27">
            <v>18</v>
          </cell>
        </row>
        <row r="28">
          <cell r="A28">
            <v>19</v>
          </cell>
        </row>
        <row r="29">
          <cell r="A29">
            <v>0</v>
          </cell>
        </row>
      </sheetData>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EMO-RS"/>
      <sheetName val="NEMO-SGS"/>
      <sheetName val="SEMO-RS"/>
      <sheetName val="SEMO-SGS"/>
      <sheetName val="WEMO-RS"/>
      <sheetName val="WEMO-SGS"/>
      <sheetName val="Staff HDDs &gt;&gt;&gt;"/>
      <sheetName val="ACT_WX"/>
      <sheetName val="NORM_WX"/>
    </sheetNames>
    <sheetDataSet>
      <sheetData sheetId="0"/>
      <sheetData sheetId="1"/>
      <sheetData sheetId="2"/>
      <sheetData sheetId="3"/>
      <sheetData sheetId="4"/>
      <sheetData sheetId="5"/>
      <sheetData sheetId="6"/>
      <sheetData sheetId="7"/>
      <sheetData sheetId="8">
        <row r="1">
          <cell r="Q1">
            <v>0</v>
          </cell>
          <cell r="R1">
            <v>0</v>
          </cell>
          <cell r="S1">
            <v>0</v>
          </cell>
          <cell r="W1">
            <v>0</v>
          </cell>
        </row>
        <row r="2">
          <cell r="Q2">
            <v>0</v>
          </cell>
          <cell r="R2">
            <v>0</v>
          </cell>
          <cell r="S2">
            <v>0</v>
          </cell>
          <cell r="W2">
            <v>0</v>
          </cell>
        </row>
        <row r="3">
          <cell r="Q3" t="str">
            <v>yyyy</v>
          </cell>
          <cell r="R3" t="str">
            <v>mm</v>
          </cell>
          <cell r="S3" t="str">
            <v>dd</v>
          </cell>
          <cell r="W3" t="str">
            <v>hdd</v>
          </cell>
        </row>
        <row r="4">
          <cell r="B4">
            <v>2016</v>
          </cell>
          <cell r="C4">
            <v>12</v>
          </cell>
          <cell r="D4">
            <v>1</v>
          </cell>
          <cell r="H4">
            <v>30.5</v>
          </cell>
          <cell r="Q4">
            <v>2016</v>
          </cell>
          <cell r="R4">
            <v>12</v>
          </cell>
          <cell r="S4">
            <v>1</v>
          </cell>
          <cell r="W4">
            <v>30</v>
          </cell>
        </row>
        <row r="5">
          <cell r="B5">
            <v>2016</v>
          </cell>
          <cell r="C5">
            <v>12</v>
          </cell>
          <cell r="D5">
            <v>2</v>
          </cell>
          <cell r="H5">
            <v>28</v>
          </cell>
          <cell r="Q5">
            <v>2016</v>
          </cell>
          <cell r="R5">
            <v>12</v>
          </cell>
          <cell r="S5">
            <v>2</v>
          </cell>
          <cell r="W5">
            <v>33.5</v>
          </cell>
        </row>
        <row r="6">
          <cell r="B6">
            <v>2016</v>
          </cell>
          <cell r="C6">
            <v>12</v>
          </cell>
          <cell r="D6">
            <v>3</v>
          </cell>
          <cell r="H6">
            <v>28.5</v>
          </cell>
          <cell r="Q6">
            <v>2016</v>
          </cell>
          <cell r="R6">
            <v>12</v>
          </cell>
          <cell r="S6">
            <v>3</v>
          </cell>
          <cell r="W6">
            <v>30.5</v>
          </cell>
        </row>
        <row r="7">
          <cell r="B7">
            <v>2016</v>
          </cell>
          <cell r="C7">
            <v>12</v>
          </cell>
          <cell r="D7">
            <v>4</v>
          </cell>
          <cell r="H7">
            <v>28</v>
          </cell>
          <cell r="Q7">
            <v>2016</v>
          </cell>
          <cell r="R7">
            <v>12</v>
          </cell>
          <cell r="S7">
            <v>4</v>
          </cell>
          <cell r="W7">
            <v>31</v>
          </cell>
        </row>
        <row r="8">
          <cell r="B8">
            <v>2016</v>
          </cell>
          <cell r="C8">
            <v>12</v>
          </cell>
          <cell r="D8">
            <v>5</v>
          </cell>
          <cell r="H8">
            <v>24.5</v>
          </cell>
          <cell r="Q8">
            <v>2016</v>
          </cell>
          <cell r="R8">
            <v>12</v>
          </cell>
          <cell r="S8">
            <v>5</v>
          </cell>
          <cell r="W8">
            <v>34.5</v>
          </cell>
        </row>
        <row r="9">
          <cell r="B9">
            <v>2016</v>
          </cell>
          <cell r="C9">
            <v>12</v>
          </cell>
          <cell r="D9">
            <v>6</v>
          </cell>
          <cell r="H9">
            <v>32.5</v>
          </cell>
          <cell r="Q9">
            <v>2016</v>
          </cell>
          <cell r="R9">
            <v>12</v>
          </cell>
          <cell r="S9">
            <v>6</v>
          </cell>
          <cell r="W9">
            <v>33</v>
          </cell>
        </row>
        <row r="10">
          <cell r="B10">
            <v>2016</v>
          </cell>
          <cell r="C10">
            <v>12</v>
          </cell>
          <cell r="D10">
            <v>7</v>
          </cell>
          <cell r="H10">
            <v>40.5</v>
          </cell>
          <cell r="Q10">
            <v>2016</v>
          </cell>
          <cell r="R10">
            <v>12</v>
          </cell>
          <cell r="S10">
            <v>7</v>
          </cell>
          <cell r="W10">
            <v>34.5</v>
          </cell>
        </row>
        <row r="11">
          <cell r="B11">
            <v>2016</v>
          </cell>
          <cell r="C11">
            <v>12</v>
          </cell>
          <cell r="D11">
            <v>8</v>
          </cell>
          <cell r="H11">
            <v>45.5</v>
          </cell>
          <cell r="Q11">
            <v>2016</v>
          </cell>
          <cell r="R11">
            <v>12</v>
          </cell>
          <cell r="S11">
            <v>8</v>
          </cell>
          <cell r="W11">
            <v>43</v>
          </cell>
        </row>
        <row r="12">
          <cell r="B12">
            <v>2016</v>
          </cell>
          <cell r="C12">
            <v>12</v>
          </cell>
          <cell r="D12">
            <v>9</v>
          </cell>
          <cell r="H12">
            <v>45.5</v>
          </cell>
          <cell r="Q12">
            <v>2016</v>
          </cell>
          <cell r="R12">
            <v>12</v>
          </cell>
          <cell r="S12">
            <v>9</v>
          </cell>
          <cell r="W12">
            <v>48</v>
          </cell>
        </row>
        <row r="13">
          <cell r="B13">
            <v>2016</v>
          </cell>
          <cell r="C13">
            <v>12</v>
          </cell>
          <cell r="D13">
            <v>10</v>
          </cell>
          <cell r="H13">
            <v>33.5</v>
          </cell>
          <cell r="Q13">
            <v>2016</v>
          </cell>
          <cell r="R13">
            <v>12</v>
          </cell>
          <cell r="S13">
            <v>10</v>
          </cell>
          <cell r="W13">
            <v>47.5</v>
          </cell>
        </row>
        <row r="14">
          <cell r="B14">
            <v>2016</v>
          </cell>
          <cell r="C14">
            <v>12</v>
          </cell>
          <cell r="D14">
            <v>11</v>
          </cell>
          <cell r="H14">
            <v>33</v>
          </cell>
          <cell r="Q14">
            <v>2016</v>
          </cell>
          <cell r="R14">
            <v>12</v>
          </cell>
          <cell r="S14">
            <v>11</v>
          </cell>
          <cell r="W14">
            <v>38</v>
          </cell>
        </row>
        <row r="15">
          <cell r="B15">
            <v>2016</v>
          </cell>
          <cell r="C15">
            <v>12</v>
          </cell>
          <cell r="D15">
            <v>12</v>
          </cell>
          <cell r="H15">
            <v>42.5</v>
          </cell>
          <cell r="Q15">
            <v>2016</v>
          </cell>
          <cell r="R15">
            <v>12</v>
          </cell>
          <cell r="S15">
            <v>12</v>
          </cell>
          <cell r="W15">
            <v>38.5</v>
          </cell>
        </row>
        <row r="16">
          <cell r="B16">
            <v>2016</v>
          </cell>
          <cell r="C16">
            <v>12</v>
          </cell>
          <cell r="D16">
            <v>13</v>
          </cell>
          <cell r="H16">
            <v>43.5</v>
          </cell>
          <cell r="Q16">
            <v>2016</v>
          </cell>
          <cell r="R16">
            <v>12</v>
          </cell>
          <cell r="S16">
            <v>13</v>
          </cell>
          <cell r="W16">
            <v>44</v>
          </cell>
        </row>
        <row r="17">
          <cell r="B17">
            <v>2016</v>
          </cell>
          <cell r="C17">
            <v>12</v>
          </cell>
          <cell r="D17">
            <v>14</v>
          </cell>
          <cell r="H17">
            <v>44</v>
          </cell>
          <cell r="Q17">
            <v>2016</v>
          </cell>
          <cell r="R17">
            <v>12</v>
          </cell>
          <cell r="S17">
            <v>14</v>
          </cell>
          <cell r="W17">
            <v>49</v>
          </cell>
        </row>
        <row r="18">
          <cell r="B18">
            <v>2016</v>
          </cell>
          <cell r="C18">
            <v>12</v>
          </cell>
          <cell r="D18">
            <v>15</v>
          </cell>
          <cell r="H18">
            <v>44.5</v>
          </cell>
          <cell r="Q18">
            <v>2016</v>
          </cell>
          <cell r="R18">
            <v>12</v>
          </cell>
          <cell r="S18">
            <v>15</v>
          </cell>
          <cell r="W18">
            <v>50.5</v>
          </cell>
        </row>
        <row r="19">
          <cell r="B19">
            <v>2016</v>
          </cell>
          <cell r="C19">
            <v>12</v>
          </cell>
          <cell r="D19">
            <v>16</v>
          </cell>
          <cell r="H19">
            <v>37.5</v>
          </cell>
          <cell r="Q19">
            <v>2016</v>
          </cell>
          <cell r="R19">
            <v>12</v>
          </cell>
          <cell r="S19">
            <v>16</v>
          </cell>
          <cell r="W19">
            <v>53.5</v>
          </cell>
        </row>
        <row r="20">
          <cell r="B20">
            <v>2016</v>
          </cell>
          <cell r="C20">
            <v>12</v>
          </cell>
          <cell r="D20">
            <v>17</v>
          </cell>
          <cell r="H20">
            <v>49</v>
          </cell>
          <cell r="Q20">
            <v>2016</v>
          </cell>
          <cell r="R20">
            <v>12</v>
          </cell>
          <cell r="S20">
            <v>17</v>
          </cell>
          <cell r="W20">
            <v>44.5</v>
          </cell>
        </row>
        <row r="21">
          <cell r="B21">
            <v>2016</v>
          </cell>
          <cell r="C21">
            <v>12</v>
          </cell>
          <cell r="D21">
            <v>18</v>
          </cell>
          <cell r="H21">
            <v>66.5</v>
          </cell>
          <cell r="Q21">
            <v>2016</v>
          </cell>
          <cell r="R21">
            <v>12</v>
          </cell>
          <cell r="S21">
            <v>18</v>
          </cell>
          <cell r="W21">
            <v>59</v>
          </cell>
        </row>
        <row r="22">
          <cell r="B22">
            <v>2016</v>
          </cell>
          <cell r="C22">
            <v>12</v>
          </cell>
          <cell r="D22">
            <v>19</v>
          </cell>
          <cell r="H22">
            <v>54</v>
          </cell>
          <cell r="Q22">
            <v>2016</v>
          </cell>
          <cell r="R22">
            <v>12</v>
          </cell>
          <cell r="S22">
            <v>19</v>
          </cell>
          <cell r="W22">
            <v>66.5</v>
          </cell>
        </row>
        <row r="23">
          <cell r="B23">
            <v>2016</v>
          </cell>
          <cell r="C23">
            <v>12</v>
          </cell>
          <cell r="D23">
            <v>20</v>
          </cell>
          <cell r="H23">
            <v>37</v>
          </cell>
          <cell r="Q23">
            <v>2016</v>
          </cell>
          <cell r="R23">
            <v>12</v>
          </cell>
          <cell r="S23">
            <v>20</v>
          </cell>
          <cell r="W23">
            <v>53.5</v>
          </cell>
        </row>
        <row r="24">
          <cell r="B24">
            <v>2016</v>
          </cell>
          <cell r="C24">
            <v>12</v>
          </cell>
          <cell r="D24">
            <v>21</v>
          </cell>
          <cell r="H24">
            <v>30</v>
          </cell>
          <cell r="Q24">
            <v>2016</v>
          </cell>
          <cell r="R24">
            <v>12</v>
          </cell>
          <cell r="S24">
            <v>21</v>
          </cell>
          <cell r="W24">
            <v>39</v>
          </cell>
        </row>
        <row r="25">
          <cell r="B25">
            <v>2016</v>
          </cell>
          <cell r="C25">
            <v>12</v>
          </cell>
          <cell r="D25">
            <v>22</v>
          </cell>
          <cell r="H25">
            <v>33</v>
          </cell>
          <cell r="Q25">
            <v>2016</v>
          </cell>
          <cell r="R25">
            <v>12</v>
          </cell>
          <cell r="S25">
            <v>22</v>
          </cell>
          <cell r="W25">
            <v>31</v>
          </cell>
        </row>
        <row r="26">
          <cell r="B26">
            <v>2016</v>
          </cell>
          <cell r="C26">
            <v>12</v>
          </cell>
          <cell r="D26">
            <v>23</v>
          </cell>
          <cell r="H26">
            <v>24.5</v>
          </cell>
          <cell r="Q26">
            <v>2016</v>
          </cell>
          <cell r="R26">
            <v>12</v>
          </cell>
          <cell r="S26">
            <v>23</v>
          </cell>
          <cell r="W26">
            <v>30</v>
          </cell>
        </row>
        <row r="27">
          <cell r="B27">
            <v>2016</v>
          </cell>
          <cell r="C27">
            <v>12</v>
          </cell>
          <cell r="D27">
            <v>24</v>
          </cell>
          <cell r="H27">
            <v>31.5</v>
          </cell>
          <cell r="Q27">
            <v>2016</v>
          </cell>
          <cell r="R27">
            <v>12</v>
          </cell>
          <cell r="S27">
            <v>24</v>
          </cell>
          <cell r="W27">
            <v>31</v>
          </cell>
        </row>
        <row r="28">
          <cell r="B28">
            <v>2016</v>
          </cell>
          <cell r="C28">
            <v>12</v>
          </cell>
          <cell r="D28">
            <v>25</v>
          </cell>
          <cell r="H28">
            <v>12.5</v>
          </cell>
          <cell r="Q28">
            <v>2016</v>
          </cell>
          <cell r="R28">
            <v>12</v>
          </cell>
          <cell r="S28">
            <v>25</v>
          </cell>
          <cell r="W28">
            <v>30.5</v>
          </cell>
        </row>
        <row r="29">
          <cell r="B29">
            <v>2016</v>
          </cell>
          <cell r="C29">
            <v>12</v>
          </cell>
          <cell r="D29">
            <v>26</v>
          </cell>
          <cell r="H29">
            <v>24.5</v>
          </cell>
          <cell r="Q29">
            <v>2016</v>
          </cell>
          <cell r="R29">
            <v>12</v>
          </cell>
          <cell r="S29">
            <v>26</v>
          </cell>
          <cell r="W29">
            <v>19</v>
          </cell>
        </row>
        <row r="30">
          <cell r="B30">
            <v>2016</v>
          </cell>
          <cell r="C30">
            <v>12</v>
          </cell>
          <cell r="D30">
            <v>27</v>
          </cell>
          <cell r="H30">
            <v>29</v>
          </cell>
          <cell r="Q30">
            <v>2016</v>
          </cell>
          <cell r="R30">
            <v>12</v>
          </cell>
          <cell r="S30">
            <v>27</v>
          </cell>
          <cell r="W30">
            <v>29</v>
          </cell>
        </row>
        <row r="31">
          <cell r="B31">
            <v>2016</v>
          </cell>
          <cell r="C31">
            <v>12</v>
          </cell>
          <cell r="D31">
            <v>28</v>
          </cell>
          <cell r="H31">
            <v>25</v>
          </cell>
          <cell r="Q31">
            <v>2016</v>
          </cell>
          <cell r="R31">
            <v>12</v>
          </cell>
          <cell r="S31">
            <v>28</v>
          </cell>
          <cell r="W31">
            <v>30</v>
          </cell>
        </row>
        <row r="32">
          <cell r="B32">
            <v>2016</v>
          </cell>
          <cell r="C32">
            <v>12</v>
          </cell>
          <cell r="D32">
            <v>29</v>
          </cell>
          <cell r="H32">
            <v>26</v>
          </cell>
          <cell r="Q32">
            <v>2016</v>
          </cell>
          <cell r="R32">
            <v>12</v>
          </cell>
          <cell r="S32">
            <v>29</v>
          </cell>
          <cell r="W32">
            <v>28</v>
          </cell>
        </row>
        <row r="33">
          <cell r="B33">
            <v>2016</v>
          </cell>
          <cell r="C33">
            <v>12</v>
          </cell>
          <cell r="D33">
            <v>30</v>
          </cell>
          <cell r="H33">
            <v>26</v>
          </cell>
          <cell r="Q33">
            <v>2016</v>
          </cell>
          <cell r="R33">
            <v>12</v>
          </cell>
          <cell r="S33">
            <v>30</v>
          </cell>
          <cell r="W33">
            <v>32.5</v>
          </cell>
        </row>
        <row r="34">
          <cell r="B34">
            <v>2016</v>
          </cell>
          <cell r="C34">
            <v>12</v>
          </cell>
          <cell r="D34">
            <v>31</v>
          </cell>
          <cell r="H34">
            <v>31</v>
          </cell>
          <cell r="Q34">
            <v>2016</v>
          </cell>
          <cell r="R34">
            <v>12</v>
          </cell>
          <cell r="S34">
            <v>31</v>
          </cell>
          <cell r="W34">
            <v>29.5</v>
          </cell>
        </row>
        <row r="35">
          <cell r="B35">
            <v>2017</v>
          </cell>
          <cell r="C35">
            <v>1</v>
          </cell>
          <cell r="D35">
            <v>1</v>
          </cell>
          <cell r="H35">
            <v>33.5</v>
          </cell>
          <cell r="Q35">
            <v>2017</v>
          </cell>
          <cell r="R35">
            <v>1</v>
          </cell>
          <cell r="S35">
            <v>1</v>
          </cell>
          <cell r="W35">
            <v>39.5</v>
          </cell>
        </row>
        <row r="36">
          <cell r="B36">
            <v>2017</v>
          </cell>
          <cell r="C36">
            <v>1</v>
          </cell>
          <cell r="D36">
            <v>2</v>
          </cell>
          <cell r="H36">
            <v>25.5</v>
          </cell>
          <cell r="Q36">
            <v>2017</v>
          </cell>
          <cell r="R36">
            <v>1</v>
          </cell>
          <cell r="S36">
            <v>2</v>
          </cell>
          <cell r="W36">
            <v>38.5</v>
          </cell>
        </row>
        <row r="37">
          <cell r="B37">
            <v>2017</v>
          </cell>
          <cell r="C37">
            <v>1</v>
          </cell>
          <cell r="D37">
            <v>3</v>
          </cell>
          <cell r="H37">
            <v>36</v>
          </cell>
          <cell r="Q37">
            <v>2017</v>
          </cell>
          <cell r="R37">
            <v>1</v>
          </cell>
          <cell r="S37">
            <v>3</v>
          </cell>
          <cell r="W37">
            <v>26.5</v>
          </cell>
        </row>
        <row r="38">
          <cell r="B38">
            <v>2017</v>
          </cell>
          <cell r="C38">
            <v>1</v>
          </cell>
          <cell r="D38">
            <v>4</v>
          </cell>
          <cell r="H38">
            <v>49.5</v>
          </cell>
          <cell r="Q38">
            <v>2017</v>
          </cell>
          <cell r="R38">
            <v>1</v>
          </cell>
          <cell r="S38">
            <v>4</v>
          </cell>
          <cell r="W38">
            <v>43.5</v>
          </cell>
        </row>
        <row r="39">
          <cell r="B39">
            <v>2017</v>
          </cell>
          <cell r="C39">
            <v>1</v>
          </cell>
          <cell r="D39">
            <v>5</v>
          </cell>
          <cell r="H39">
            <v>56.5</v>
          </cell>
          <cell r="Q39">
            <v>2017</v>
          </cell>
          <cell r="R39">
            <v>1</v>
          </cell>
          <cell r="S39">
            <v>5</v>
          </cell>
          <cell r="W39">
            <v>52</v>
          </cell>
        </row>
        <row r="40">
          <cell r="B40">
            <v>2017</v>
          </cell>
          <cell r="C40">
            <v>1</v>
          </cell>
          <cell r="D40">
            <v>6</v>
          </cell>
          <cell r="H40">
            <v>60.5</v>
          </cell>
          <cell r="Q40">
            <v>2017</v>
          </cell>
          <cell r="R40">
            <v>1</v>
          </cell>
          <cell r="S40">
            <v>6</v>
          </cell>
          <cell r="W40">
            <v>59.5</v>
          </cell>
        </row>
        <row r="41">
          <cell r="B41">
            <v>2017</v>
          </cell>
          <cell r="C41">
            <v>1</v>
          </cell>
          <cell r="D41">
            <v>7</v>
          </cell>
          <cell r="H41">
            <v>54</v>
          </cell>
          <cell r="Q41">
            <v>2017</v>
          </cell>
          <cell r="R41">
            <v>1</v>
          </cell>
          <cell r="S41">
            <v>7</v>
          </cell>
          <cell r="W41">
            <v>62.5</v>
          </cell>
        </row>
        <row r="42">
          <cell r="B42">
            <v>2017</v>
          </cell>
          <cell r="C42">
            <v>1</v>
          </cell>
          <cell r="D42">
            <v>8</v>
          </cell>
          <cell r="H42">
            <v>45.5</v>
          </cell>
          <cell r="Q42">
            <v>2017</v>
          </cell>
          <cell r="R42">
            <v>1</v>
          </cell>
          <cell r="S42">
            <v>8</v>
          </cell>
          <cell r="W42">
            <v>52</v>
          </cell>
        </row>
        <row r="43">
          <cell r="B43">
            <v>2017</v>
          </cell>
          <cell r="C43">
            <v>1</v>
          </cell>
          <cell r="D43">
            <v>9</v>
          </cell>
          <cell r="H43">
            <v>31.5</v>
          </cell>
          <cell r="Q43">
            <v>2017</v>
          </cell>
          <cell r="R43">
            <v>1</v>
          </cell>
          <cell r="S43">
            <v>9</v>
          </cell>
          <cell r="W43">
            <v>50</v>
          </cell>
        </row>
        <row r="44">
          <cell r="B44">
            <v>2017</v>
          </cell>
          <cell r="C44">
            <v>1</v>
          </cell>
          <cell r="D44">
            <v>10</v>
          </cell>
          <cell r="H44">
            <v>24.5</v>
          </cell>
          <cell r="Q44">
            <v>2017</v>
          </cell>
          <cell r="R44">
            <v>1</v>
          </cell>
          <cell r="S44">
            <v>10</v>
          </cell>
          <cell r="W44">
            <v>31.5</v>
          </cell>
        </row>
        <row r="45">
          <cell r="B45">
            <v>2017</v>
          </cell>
          <cell r="C45">
            <v>1</v>
          </cell>
          <cell r="D45">
            <v>11</v>
          </cell>
          <cell r="H45">
            <v>22.5</v>
          </cell>
          <cell r="Q45">
            <v>2017</v>
          </cell>
          <cell r="R45">
            <v>1</v>
          </cell>
          <cell r="S45">
            <v>11</v>
          </cell>
          <cell r="W45">
            <v>25.5</v>
          </cell>
        </row>
        <row r="46">
          <cell r="B46">
            <v>2017</v>
          </cell>
          <cell r="C46">
            <v>1</v>
          </cell>
          <cell r="D46">
            <v>12</v>
          </cell>
          <cell r="H46">
            <v>41.5</v>
          </cell>
          <cell r="Q46">
            <v>2017</v>
          </cell>
          <cell r="R46">
            <v>1</v>
          </cell>
          <cell r="S46">
            <v>12</v>
          </cell>
          <cell r="W46">
            <v>30.5</v>
          </cell>
        </row>
        <row r="47">
          <cell r="B47">
            <v>2017</v>
          </cell>
          <cell r="C47">
            <v>1</v>
          </cell>
          <cell r="D47">
            <v>13</v>
          </cell>
          <cell r="H47">
            <v>42</v>
          </cell>
          <cell r="Q47">
            <v>2017</v>
          </cell>
          <cell r="R47">
            <v>1</v>
          </cell>
          <cell r="S47">
            <v>13</v>
          </cell>
          <cell r="W47">
            <v>45</v>
          </cell>
        </row>
        <row r="48">
          <cell r="B48">
            <v>2017</v>
          </cell>
          <cell r="C48">
            <v>1</v>
          </cell>
          <cell r="D48">
            <v>14</v>
          </cell>
          <cell r="H48">
            <v>36</v>
          </cell>
          <cell r="Q48">
            <v>2017</v>
          </cell>
          <cell r="R48">
            <v>1</v>
          </cell>
          <cell r="S48">
            <v>14</v>
          </cell>
          <cell r="W48">
            <v>43</v>
          </cell>
        </row>
        <row r="49">
          <cell r="B49">
            <v>2017</v>
          </cell>
          <cell r="C49">
            <v>1</v>
          </cell>
          <cell r="D49">
            <v>15</v>
          </cell>
          <cell r="H49">
            <v>33.5</v>
          </cell>
          <cell r="Q49">
            <v>2017</v>
          </cell>
          <cell r="R49">
            <v>1</v>
          </cell>
          <cell r="S49">
            <v>15</v>
          </cell>
          <cell r="W49">
            <v>38.5</v>
          </cell>
        </row>
        <row r="50">
          <cell r="B50">
            <v>2017</v>
          </cell>
          <cell r="C50">
            <v>1</v>
          </cell>
          <cell r="D50">
            <v>16</v>
          </cell>
          <cell r="H50">
            <v>24</v>
          </cell>
          <cell r="Q50">
            <v>2017</v>
          </cell>
          <cell r="R50">
            <v>1</v>
          </cell>
          <cell r="S50">
            <v>16</v>
          </cell>
          <cell r="W50">
            <v>36</v>
          </cell>
        </row>
        <row r="51">
          <cell r="B51">
            <v>2017</v>
          </cell>
          <cell r="C51">
            <v>1</v>
          </cell>
          <cell r="D51">
            <v>17</v>
          </cell>
          <cell r="H51">
            <v>32.5</v>
          </cell>
          <cell r="Q51">
            <v>2017</v>
          </cell>
          <cell r="R51">
            <v>1</v>
          </cell>
          <cell r="S51">
            <v>17</v>
          </cell>
          <cell r="W51">
            <v>28.5</v>
          </cell>
        </row>
        <row r="52">
          <cell r="B52">
            <v>2017</v>
          </cell>
          <cell r="C52">
            <v>1</v>
          </cell>
          <cell r="D52">
            <v>18</v>
          </cell>
          <cell r="H52">
            <v>28.5</v>
          </cell>
          <cell r="Q52">
            <v>2017</v>
          </cell>
          <cell r="R52">
            <v>1</v>
          </cell>
          <cell r="S52">
            <v>18</v>
          </cell>
          <cell r="W52">
            <v>31.5</v>
          </cell>
        </row>
        <row r="53">
          <cell r="B53">
            <v>2017</v>
          </cell>
          <cell r="C53">
            <v>1</v>
          </cell>
          <cell r="D53">
            <v>19</v>
          </cell>
          <cell r="H53">
            <v>20</v>
          </cell>
          <cell r="Q53">
            <v>2017</v>
          </cell>
          <cell r="R53">
            <v>1</v>
          </cell>
          <cell r="S53">
            <v>19</v>
          </cell>
          <cell r="W53">
            <v>32</v>
          </cell>
        </row>
        <row r="54">
          <cell r="B54">
            <v>2017</v>
          </cell>
          <cell r="C54">
            <v>1</v>
          </cell>
          <cell r="D54">
            <v>20</v>
          </cell>
          <cell r="H54">
            <v>21</v>
          </cell>
          <cell r="Q54">
            <v>2017</v>
          </cell>
          <cell r="R54">
            <v>1</v>
          </cell>
          <cell r="S54">
            <v>20</v>
          </cell>
          <cell r="W54">
            <v>26</v>
          </cell>
        </row>
        <row r="55">
          <cell r="B55">
            <v>2017</v>
          </cell>
          <cell r="C55">
            <v>1</v>
          </cell>
          <cell r="D55">
            <v>21</v>
          </cell>
          <cell r="H55">
            <v>19.5</v>
          </cell>
          <cell r="Q55">
            <v>2017</v>
          </cell>
          <cell r="R55">
            <v>1</v>
          </cell>
          <cell r="S55">
            <v>21</v>
          </cell>
          <cell r="W55">
            <v>23.5</v>
          </cell>
        </row>
        <row r="56">
          <cell r="B56">
            <v>2017</v>
          </cell>
          <cell r="C56">
            <v>1</v>
          </cell>
          <cell r="D56">
            <v>22</v>
          </cell>
          <cell r="H56">
            <v>26</v>
          </cell>
          <cell r="Q56">
            <v>2017</v>
          </cell>
          <cell r="R56">
            <v>1</v>
          </cell>
          <cell r="S56">
            <v>22</v>
          </cell>
          <cell r="W56">
            <v>23</v>
          </cell>
        </row>
        <row r="57">
          <cell r="B57">
            <v>2017</v>
          </cell>
          <cell r="C57">
            <v>1</v>
          </cell>
          <cell r="D57">
            <v>23</v>
          </cell>
          <cell r="H57">
            <v>30.5</v>
          </cell>
          <cell r="Q57">
            <v>2017</v>
          </cell>
          <cell r="R57">
            <v>1</v>
          </cell>
          <cell r="S57">
            <v>23</v>
          </cell>
          <cell r="W57">
            <v>27</v>
          </cell>
        </row>
        <row r="58">
          <cell r="B58">
            <v>2017</v>
          </cell>
          <cell r="C58">
            <v>1</v>
          </cell>
          <cell r="D58">
            <v>24</v>
          </cell>
          <cell r="H58">
            <v>24.5</v>
          </cell>
          <cell r="Q58">
            <v>2017</v>
          </cell>
          <cell r="R58">
            <v>1</v>
          </cell>
          <cell r="S58">
            <v>24</v>
          </cell>
          <cell r="W58">
            <v>32</v>
          </cell>
        </row>
        <row r="59">
          <cell r="B59">
            <v>2017</v>
          </cell>
          <cell r="C59">
            <v>1</v>
          </cell>
          <cell r="D59">
            <v>25</v>
          </cell>
          <cell r="H59">
            <v>32</v>
          </cell>
          <cell r="Q59">
            <v>2017</v>
          </cell>
          <cell r="R59">
            <v>1</v>
          </cell>
          <cell r="S59">
            <v>25</v>
          </cell>
          <cell r="W59">
            <v>30.5</v>
          </cell>
        </row>
        <row r="60">
          <cell r="B60">
            <v>2017</v>
          </cell>
          <cell r="C60">
            <v>1</v>
          </cell>
          <cell r="D60">
            <v>26</v>
          </cell>
          <cell r="H60">
            <v>36</v>
          </cell>
          <cell r="Q60">
            <v>2017</v>
          </cell>
          <cell r="R60">
            <v>1</v>
          </cell>
          <cell r="S60">
            <v>26</v>
          </cell>
          <cell r="W60">
            <v>33</v>
          </cell>
        </row>
        <row r="61">
          <cell r="B61">
            <v>2017</v>
          </cell>
          <cell r="C61">
            <v>1</v>
          </cell>
          <cell r="D61">
            <v>27</v>
          </cell>
          <cell r="H61">
            <v>31.5</v>
          </cell>
          <cell r="Q61">
            <v>2017</v>
          </cell>
          <cell r="R61">
            <v>1</v>
          </cell>
          <cell r="S61">
            <v>27</v>
          </cell>
          <cell r="W61">
            <v>39</v>
          </cell>
        </row>
        <row r="62">
          <cell r="B62">
            <v>2017</v>
          </cell>
          <cell r="C62">
            <v>1</v>
          </cell>
          <cell r="D62">
            <v>28</v>
          </cell>
          <cell r="H62">
            <v>27.5</v>
          </cell>
          <cell r="Q62">
            <v>2017</v>
          </cell>
          <cell r="R62">
            <v>1</v>
          </cell>
          <cell r="S62">
            <v>28</v>
          </cell>
          <cell r="W62">
            <v>36.5</v>
          </cell>
        </row>
        <row r="63">
          <cell r="B63">
            <v>2017</v>
          </cell>
          <cell r="C63">
            <v>1</v>
          </cell>
          <cell r="D63">
            <v>29</v>
          </cell>
          <cell r="H63">
            <v>23</v>
          </cell>
          <cell r="Q63">
            <v>2017</v>
          </cell>
          <cell r="R63">
            <v>1</v>
          </cell>
          <cell r="S63">
            <v>29</v>
          </cell>
          <cell r="W63">
            <v>31.5</v>
          </cell>
        </row>
        <row r="64">
          <cell r="B64">
            <v>2017</v>
          </cell>
          <cell r="C64">
            <v>1</v>
          </cell>
          <cell r="D64">
            <v>30</v>
          </cell>
          <cell r="H64">
            <v>21</v>
          </cell>
          <cell r="Q64">
            <v>2017</v>
          </cell>
          <cell r="R64">
            <v>1</v>
          </cell>
          <cell r="S64">
            <v>30</v>
          </cell>
          <cell r="W64">
            <v>33.5</v>
          </cell>
        </row>
        <row r="65">
          <cell r="B65">
            <v>2017</v>
          </cell>
          <cell r="C65">
            <v>1</v>
          </cell>
          <cell r="D65">
            <v>31</v>
          </cell>
          <cell r="H65">
            <v>24</v>
          </cell>
          <cell r="Q65">
            <v>2017</v>
          </cell>
          <cell r="R65">
            <v>1</v>
          </cell>
          <cell r="S65">
            <v>31</v>
          </cell>
          <cell r="W65">
            <v>26</v>
          </cell>
        </row>
        <row r="66">
          <cell r="B66">
            <v>2017</v>
          </cell>
          <cell r="C66">
            <v>2</v>
          </cell>
          <cell r="D66">
            <v>1</v>
          </cell>
          <cell r="H66">
            <v>32</v>
          </cell>
          <cell r="Q66">
            <v>2017</v>
          </cell>
          <cell r="R66">
            <v>2</v>
          </cell>
          <cell r="S66">
            <v>1</v>
          </cell>
          <cell r="W66">
            <v>25.5</v>
          </cell>
        </row>
        <row r="67">
          <cell r="B67">
            <v>2017</v>
          </cell>
          <cell r="C67">
            <v>2</v>
          </cell>
          <cell r="D67">
            <v>2</v>
          </cell>
          <cell r="H67">
            <v>40.5</v>
          </cell>
          <cell r="Q67">
            <v>2017</v>
          </cell>
          <cell r="R67">
            <v>2</v>
          </cell>
          <cell r="S67">
            <v>2</v>
          </cell>
          <cell r="W67">
            <v>36.5</v>
          </cell>
        </row>
        <row r="68">
          <cell r="B68">
            <v>2017</v>
          </cell>
          <cell r="C68">
            <v>2</v>
          </cell>
          <cell r="D68">
            <v>3</v>
          </cell>
          <cell r="H68">
            <v>38</v>
          </cell>
          <cell r="Q68">
            <v>2017</v>
          </cell>
          <cell r="R68">
            <v>2</v>
          </cell>
          <cell r="S68">
            <v>3</v>
          </cell>
          <cell r="W68">
            <v>43</v>
          </cell>
        </row>
        <row r="69">
          <cell r="B69">
            <v>2017</v>
          </cell>
          <cell r="C69">
            <v>2</v>
          </cell>
          <cell r="D69">
            <v>4</v>
          </cell>
          <cell r="H69">
            <v>31</v>
          </cell>
          <cell r="Q69">
            <v>2017</v>
          </cell>
          <cell r="R69">
            <v>2</v>
          </cell>
          <cell r="S69">
            <v>4</v>
          </cell>
          <cell r="W69">
            <v>40.5</v>
          </cell>
        </row>
        <row r="70">
          <cell r="B70">
            <v>2017</v>
          </cell>
          <cell r="C70">
            <v>2</v>
          </cell>
          <cell r="D70">
            <v>5</v>
          </cell>
          <cell r="H70">
            <v>27.5</v>
          </cell>
          <cell r="Q70">
            <v>2017</v>
          </cell>
          <cell r="R70">
            <v>2</v>
          </cell>
          <cell r="S70">
            <v>5</v>
          </cell>
          <cell r="W70">
            <v>34.75</v>
          </cell>
        </row>
        <row r="71">
          <cell r="B71">
            <v>2017</v>
          </cell>
          <cell r="C71">
            <v>2</v>
          </cell>
          <cell r="D71">
            <v>6</v>
          </cell>
          <cell r="H71">
            <v>21.5</v>
          </cell>
          <cell r="Q71">
            <v>2017</v>
          </cell>
          <cell r="R71">
            <v>2</v>
          </cell>
          <cell r="S71">
            <v>6</v>
          </cell>
          <cell r="W71">
            <v>34.5</v>
          </cell>
        </row>
        <row r="72">
          <cell r="B72">
            <v>2017</v>
          </cell>
          <cell r="C72">
            <v>2</v>
          </cell>
          <cell r="D72">
            <v>7</v>
          </cell>
          <cell r="H72">
            <v>26</v>
          </cell>
          <cell r="Q72">
            <v>2017</v>
          </cell>
          <cell r="R72">
            <v>2</v>
          </cell>
          <cell r="S72">
            <v>7</v>
          </cell>
          <cell r="W72">
            <v>23</v>
          </cell>
        </row>
        <row r="73">
          <cell r="B73">
            <v>2017</v>
          </cell>
          <cell r="C73">
            <v>2</v>
          </cell>
          <cell r="D73">
            <v>8</v>
          </cell>
          <cell r="H73">
            <v>44</v>
          </cell>
          <cell r="Q73">
            <v>2017</v>
          </cell>
          <cell r="R73">
            <v>2</v>
          </cell>
          <cell r="S73">
            <v>8</v>
          </cell>
          <cell r="W73">
            <v>29.5</v>
          </cell>
        </row>
        <row r="74">
          <cell r="B74">
            <v>2017</v>
          </cell>
          <cell r="C74">
            <v>2</v>
          </cell>
          <cell r="D74">
            <v>9</v>
          </cell>
          <cell r="H74">
            <v>41</v>
          </cell>
          <cell r="Q74">
            <v>2017</v>
          </cell>
          <cell r="R74">
            <v>2</v>
          </cell>
          <cell r="S74">
            <v>9</v>
          </cell>
          <cell r="W74">
            <v>48.5</v>
          </cell>
        </row>
        <row r="75">
          <cell r="B75">
            <v>2017</v>
          </cell>
          <cell r="C75">
            <v>2</v>
          </cell>
          <cell r="D75">
            <v>10</v>
          </cell>
          <cell r="H75">
            <v>14.5</v>
          </cell>
          <cell r="Q75">
            <v>2017</v>
          </cell>
          <cell r="R75">
            <v>2</v>
          </cell>
          <cell r="S75">
            <v>10</v>
          </cell>
          <cell r="W75">
            <v>42.5</v>
          </cell>
        </row>
        <row r="76">
          <cell r="B76">
            <v>2017</v>
          </cell>
          <cell r="C76">
            <v>2</v>
          </cell>
          <cell r="D76">
            <v>11</v>
          </cell>
          <cell r="H76">
            <v>8</v>
          </cell>
          <cell r="Q76">
            <v>2017</v>
          </cell>
          <cell r="R76">
            <v>2</v>
          </cell>
          <cell r="S76">
            <v>11</v>
          </cell>
          <cell r="W76">
            <v>21.5</v>
          </cell>
        </row>
        <row r="77">
          <cell r="B77">
            <v>2017</v>
          </cell>
          <cell r="C77">
            <v>2</v>
          </cell>
          <cell r="D77">
            <v>12</v>
          </cell>
          <cell r="H77">
            <v>22.5</v>
          </cell>
          <cell r="Q77">
            <v>2017</v>
          </cell>
          <cell r="R77">
            <v>2</v>
          </cell>
          <cell r="S77">
            <v>12</v>
          </cell>
          <cell r="W77">
            <v>11.5</v>
          </cell>
        </row>
        <row r="78">
          <cell r="B78">
            <v>2017</v>
          </cell>
          <cell r="C78">
            <v>2</v>
          </cell>
          <cell r="D78">
            <v>13</v>
          </cell>
          <cell r="H78">
            <v>26</v>
          </cell>
          <cell r="Q78">
            <v>2017</v>
          </cell>
          <cell r="R78">
            <v>2</v>
          </cell>
          <cell r="S78">
            <v>13</v>
          </cell>
          <cell r="W78">
            <v>29</v>
          </cell>
        </row>
        <row r="79">
          <cell r="B79">
            <v>2017</v>
          </cell>
          <cell r="C79">
            <v>2</v>
          </cell>
          <cell r="D79">
            <v>14</v>
          </cell>
          <cell r="H79">
            <v>21</v>
          </cell>
          <cell r="Q79">
            <v>2017</v>
          </cell>
          <cell r="R79">
            <v>2</v>
          </cell>
          <cell r="S79">
            <v>14</v>
          </cell>
          <cell r="W79">
            <v>30.5</v>
          </cell>
        </row>
        <row r="80">
          <cell r="B80">
            <v>2017</v>
          </cell>
          <cell r="C80">
            <v>2</v>
          </cell>
          <cell r="D80">
            <v>15</v>
          </cell>
          <cell r="H80">
            <v>25.5</v>
          </cell>
          <cell r="Q80">
            <v>2017</v>
          </cell>
          <cell r="R80">
            <v>2</v>
          </cell>
          <cell r="S80">
            <v>15</v>
          </cell>
          <cell r="W80">
            <v>25</v>
          </cell>
        </row>
        <row r="81">
          <cell r="B81">
            <v>2017</v>
          </cell>
          <cell r="C81">
            <v>2</v>
          </cell>
          <cell r="D81">
            <v>16</v>
          </cell>
          <cell r="H81">
            <v>12</v>
          </cell>
          <cell r="Q81">
            <v>2017</v>
          </cell>
          <cell r="R81">
            <v>2</v>
          </cell>
          <cell r="S81">
            <v>16</v>
          </cell>
          <cell r="W81">
            <v>28</v>
          </cell>
        </row>
        <row r="82">
          <cell r="B82">
            <v>2017</v>
          </cell>
          <cell r="C82">
            <v>2</v>
          </cell>
          <cell r="D82">
            <v>17</v>
          </cell>
          <cell r="H82">
            <v>6</v>
          </cell>
          <cell r="Q82">
            <v>2017</v>
          </cell>
          <cell r="R82">
            <v>2</v>
          </cell>
          <cell r="S82">
            <v>17</v>
          </cell>
          <cell r="W82">
            <v>11.5</v>
          </cell>
        </row>
        <row r="83">
          <cell r="B83">
            <v>2017</v>
          </cell>
          <cell r="C83">
            <v>2</v>
          </cell>
          <cell r="D83">
            <v>18</v>
          </cell>
          <cell r="H83">
            <v>10</v>
          </cell>
          <cell r="Q83">
            <v>2017</v>
          </cell>
          <cell r="R83">
            <v>2</v>
          </cell>
          <cell r="S83">
            <v>18</v>
          </cell>
          <cell r="W83">
            <v>7</v>
          </cell>
        </row>
        <row r="84">
          <cell r="B84">
            <v>2017</v>
          </cell>
          <cell r="C84">
            <v>2</v>
          </cell>
          <cell r="D84">
            <v>19</v>
          </cell>
          <cell r="H84">
            <v>6</v>
          </cell>
          <cell r="Q84">
            <v>2017</v>
          </cell>
          <cell r="R84">
            <v>2</v>
          </cell>
          <cell r="S84">
            <v>19</v>
          </cell>
          <cell r="W84">
            <v>8</v>
          </cell>
        </row>
        <row r="85">
          <cell r="B85">
            <v>2017</v>
          </cell>
          <cell r="C85">
            <v>2</v>
          </cell>
          <cell r="D85">
            <v>20</v>
          </cell>
          <cell r="H85">
            <v>2.5</v>
          </cell>
          <cell r="Q85">
            <v>2017</v>
          </cell>
          <cell r="R85">
            <v>2</v>
          </cell>
          <cell r="S85">
            <v>20</v>
          </cell>
          <cell r="W85">
            <v>9</v>
          </cell>
        </row>
        <row r="86">
          <cell r="B86">
            <v>2017</v>
          </cell>
          <cell r="C86">
            <v>2</v>
          </cell>
          <cell r="D86">
            <v>21</v>
          </cell>
          <cell r="H86">
            <v>7.5</v>
          </cell>
          <cell r="Q86">
            <v>2017</v>
          </cell>
          <cell r="R86">
            <v>2</v>
          </cell>
          <cell r="S86">
            <v>21</v>
          </cell>
          <cell r="W86">
            <v>8</v>
          </cell>
        </row>
        <row r="87">
          <cell r="B87">
            <v>2017</v>
          </cell>
          <cell r="C87">
            <v>2</v>
          </cell>
          <cell r="D87">
            <v>22</v>
          </cell>
          <cell r="H87">
            <v>4.5</v>
          </cell>
          <cell r="Q87">
            <v>2017</v>
          </cell>
          <cell r="R87">
            <v>2</v>
          </cell>
          <cell r="S87">
            <v>22</v>
          </cell>
          <cell r="W87">
            <v>6.5</v>
          </cell>
        </row>
        <row r="88">
          <cell r="B88">
            <v>2017</v>
          </cell>
          <cell r="C88">
            <v>2</v>
          </cell>
          <cell r="D88">
            <v>23</v>
          </cell>
          <cell r="H88">
            <v>13.5</v>
          </cell>
          <cell r="Q88">
            <v>2017</v>
          </cell>
          <cell r="R88">
            <v>2</v>
          </cell>
          <cell r="S88">
            <v>23</v>
          </cell>
          <cell r="W88">
            <v>8</v>
          </cell>
        </row>
        <row r="89">
          <cell r="B89">
            <v>2017</v>
          </cell>
          <cell r="C89">
            <v>2</v>
          </cell>
          <cell r="D89">
            <v>24</v>
          </cell>
          <cell r="H89">
            <v>29.5</v>
          </cell>
          <cell r="Q89">
            <v>2017</v>
          </cell>
          <cell r="R89">
            <v>2</v>
          </cell>
          <cell r="S89">
            <v>24</v>
          </cell>
          <cell r="W89">
            <v>20.5</v>
          </cell>
        </row>
        <row r="90">
          <cell r="B90">
            <v>2017</v>
          </cell>
          <cell r="C90">
            <v>2</v>
          </cell>
          <cell r="D90">
            <v>25</v>
          </cell>
          <cell r="H90">
            <v>35</v>
          </cell>
          <cell r="Q90">
            <v>2017</v>
          </cell>
          <cell r="R90">
            <v>2</v>
          </cell>
          <cell r="S90">
            <v>25</v>
          </cell>
          <cell r="W90">
            <v>36</v>
          </cell>
        </row>
        <row r="91">
          <cell r="B91">
            <v>2017</v>
          </cell>
          <cell r="C91">
            <v>2</v>
          </cell>
          <cell r="D91">
            <v>26</v>
          </cell>
          <cell r="H91">
            <v>24.5</v>
          </cell>
          <cell r="Q91">
            <v>2017</v>
          </cell>
          <cell r="R91">
            <v>2</v>
          </cell>
          <cell r="S91">
            <v>26</v>
          </cell>
          <cell r="W91">
            <v>38</v>
          </cell>
        </row>
        <row r="92">
          <cell r="B92">
            <v>2017</v>
          </cell>
          <cell r="C92">
            <v>2</v>
          </cell>
          <cell r="D92">
            <v>27</v>
          </cell>
          <cell r="H92">
            <v>21</v>
          </cell>
          <cell r="Q92">
            <v>2017</v>
          </cell>
          <cell r="R92">
            <v>2</v>
          </cell>
          <cell r="S92">
            <v>27</v>
          </cell>
          <cell r="W92">
            <v>28</v>
          </cell>
        </row>
        <row r="93">
          <cell r="B93">
            <v>2017</v>
          </cell>
          <cell r="C93">
            <v>2</v>
          </cell>
          <cell r="D93">
            <v>28</v>
          </cell>
          <cell r="H93">
            <v>7.5</v>
          </cell>
          <cell r="Q93">
            <v>2017</v>
          </cell>
          <cell r="R93">
            <v>2</v>
          </cell>
          <cell r="S93">
            <v>28</v>
          </cell>
          <cell r="W93">
            <v>23.5</v>
          </cell>
        </row>
        <row r="94">
          <cell r="B94">
            <v>2017</v>
          </cell>
          <cell r="C94">
            <v>3</v>
          </cell>
          <cell r="D94">
            <v>1</v>
          </cell>
          <cell r="H94">
            <v>22.5</v>
          </cell>
          <cell r="Q94">
            <v>2017</v>
          </cell>
          <cell r="R94">
            <v>3</v>
          </cell>
          <cell r="S94">
            <v>1</v>
          </cell>
          <cell r="W94">
            <v>10</v>
          </cell>
        </row>
        <row r="95">
          <cell r="B95">
            <v>2017</v>
          </cell>
          <cell r="C95">
            <v>3</v>
          </cell>
          <cell r="D95">
            <v>2</v>
          </cell>
          <cell r="H95">
            <v>26</v>
          </cell>
          <cell r="Q95">
            <v>2017</v>
          </cell>
          <cell r="R95">
            <v>3</v>
          </cell>
          <cell r="S95">
            <v>2</v>
          </cell>
          <cell r="W95">
            <v>33</v>
          </cell>
        </row>
        <row r="96">
          <cell r="B96">
            <v>2017</v>
          </cell>
          <cell r="C96">
            <v>3</v>
          </cell>
          <cell r="D96">
            <v>3</v>
          </cell>
          <cell r="H96">
            <v>26.5</v>
          </cell>
          <cell r="Q96">
            <v>2017</v>
          </cell>
          <cell r="R96">
            <v>3</v>
          </cell>
          <cell r="S96">
            <v>3</v>
          </cell>
          <cell r="W96">
            <v>36.5</v>
          </cell>
        </row>
        <row r="97">
          <cell r="B97">
            <v>2017</v>
          </cell>
          <cell r="C97">
            <v>3</v>
          </cell>
          <cell r="D97">
            <v>4</v>
          </cell>
          <cell r="H97">
            <v>5</v>
          </cell>
          <cell r="Q97">
            <v>2017</v>
          </cell>
          <cell r="R97">
            <v>3</v>
          </cell>
          <cell r="S97">
            <v>4</v>
          </cell>
          <cell r="W97">
            <v>36</v>
          </cell>
        </row>
        <row r="98">
          <cell r="B98">
            <v>2017</v>
          </cell>
          <cell r="C98">
            <v>3</v>
          </cell>
          <cell r="D98">
            <v>5</v>
          </cell>
          <cell r="H98">
            <v>8</v>
          </cell>
          <cell r="Q98">
            <v>2017</v>
          </cell>
          <cell r="R98">
            <v>3</v>
          </cell>
          <cell r="S98">
            <v>5</v>
          </cell>
          <cell r="W98">
            <v>14</v>
          </cell>
        </row>
        <row r="99">
          <cell r="B99">
            <v>2017</v>
          </cell>
          <cell r="C99">
            <v>3</v>
          </cell>
          <cell r="D99">
            <v>6</v>
          </cell>
          <cell r="H99">
            <v>4</v>
          </cell>
          <cell r="Q99">
            <v>2017</v>
          </cell>
          <cell r="R99">
            <v>3</v>
          </cell>
          <cell r="S99">
            <v>6</v>
          </cell>
          <cell r="W99">
            <v>7.5</v>
          </cell>
        </row>
        <row r="100">
          <cell r="B100">
            <v>2017</v>
          </cell>
          <cell r="C100">
            <v>3</v>
          </cell>
          <cell r="D100">
            <v>7</v>
          </cell>
          <cell r="H100">
            <v>19.5</v>
          </cell>
          <cell r="Q100">
            <v>2017</v>
          </cell>
          <cell r="R100">
            <v>3</v>
          </cell>
          <cell r="S100">
            <v>7</v>
          </cell>
          <cell r="W100">
            <v>11</v>
          </cell>
        </row>
        <row r="101">
          <cell r="B101">
            <v>2017</v>
          </cell>
          <cell r="C101">
            <v>3</v>
          </cell>
          <cell r="D101">
            <v>8</v>
          </cell>
          <cell r="H101">
            <v>15</v>
          </cell>
          <cell r="Q101">
            <v>2017</v>
          </cell>
          <cell r="R101">
            <v>3</v>
          </cell>
          <cell r="S101">
            <v>8</v>
          </cell>
          <cell r="W101">
            <v>19.5</v>
          </cell>
        </row>
        <row r="102">
          <cell r="B102">
            <v>2017</v>
          </cell>
          <cell r="C102">
            <v>3</v>
          </cell>
          <cell r="D102">
            <v>9</v>
          </cell>
          <cell r="H102">
            <v>17.5</v>
          </cell>
          <cell r="Q102">
            <v>2017</v>
          </cell>
          <cell r="R102">
            <v>3</v>
          </cell>
          <cell r="S102">
            <v>9</v>
          </cell>
          <cell r="W102">
            <v>19</v>
          </cell>
        </row>
        <row r="103">
          <cell r="B103">
            <v>2017</v>
          </cell>
          <cell r="C103">
            <v>3</v>
          </cell>
          <cell r="D103">
            <v>10</v>
          </cell>
          <cell r="H103">
            <v>31.5</v>
          </cell>
          <cell r="Q103">
            <v>2017</v>
          </cell>
          <cell r="R103">
            <v>3</v>
          </cell>
          <cell r="S103">
            <v>10</v>
          </cell>
          <cell r="W103">
            <v>28</v>
          </cell>
        </row>
        <row r="104">
          <cell r="B104">
            <v>2017</v>
          </cell>
          <cell r="C104">
            <v>3</v>
          </cell>
          <cell r="D104">
            <v>11</v>
          </cell>
          <cell r="H104">
            <v>35.5</v>
          </cell>
          <cell r="Q104">
            <v>2017</v>
          </cell>
          <cell r="R104">
            <v>3</v>
          </cell>
          <cell r="S104">
            <v>11</v>
          </cell>
          <cell r="W104">
            <v>36.5</v>
          </cell>
        </row>
        <row r="105">
          <cell r="B105">
            <v>2017</v>
          </cell>
          <cell r="C105">
            <v>3</v>
          </cell>
          <cell r="D105">
            <v>12</v>
          </cell>
          <cell r="H105">
            <v>32.5</v>
          </cell>
          <cell r="Q105">
            <v>2017</v>
          </cell>
          <cell r="R105">
            <v>3</v>
          </cell>
          <cell r="S105">
            <v>12</v>
          </cell>
          <cell r="W105">
            <v>39.5</v>
          </cell>
        </row>
        <row r="106">
          <cell r="B106">
            <v>2017</v>
          </cell>
          <cell r="C106">
            <v>3</v>
          </cell>
          <cell r="D106">
            <v>13</v>
          </cell>
          <cell r="H106">
            <v>32</v>
          </cell>
          <cell r="Q106">
            <v>2017</v>
          </cell>
          <cell r="R106">
            <v>3</v>
          </cell>
          <cell r="S106">
            <v>13</v>
          </cell>
          <cell r="W106">
            <v>32.5</v>
          </cell>
        </row>
        <row r="107">
          <cell r="B107">
            <v>2017</v>
          </cell>
          <cell r="C107">
            <v>3</v>
          </cell>
          <cell r="D107">
            <v>14</v>
          </cell>
          <cell r="H107">
            <v>36.5</v>
          </cell>
          <cell r="Q107">
            <v>2017</v>
          </cell>
          <cell r="R107">
            <v>3</v>
          </cell>
          <cell r="S107">
            <v>14</v>
          </cell>
          <cell r="W107">
            <v>38.5</v>
          </cell>
        </row>
        <row r="108">
          <cell r="B108">
            <v>2017</v>
          </cell>
          <cell r="C108">
            <v>3</v>
          </cell>
          <cell r="D108">
            <v>15</v>
          </cell>
          <cell r="H108">
            <v>38</v>
          </cell>
          <cell r="Q108">
            <v>2017</v>
          </cell>
          <cell r="R108">
            <v>3</v>
          </cell>
          <cell r="S108">
            <v>15</v>
          </cell>
          <cell r="W108">
            <v>44</v>
          </cell>
        </row>
        <row r="109">
          <cell r="B109">
            <v>2017</v>
          </cell>
          <cell r="C109">
            <v>3</v>
          </cell>
          <cell r="D109">
            <v>16</v>
          </cell>
          <cell r="H109">
            <v>15</v>
          </cell>
          <cell r="Q109">
            <v>2017</v>
          </cell>
          <cell r="R109">
            <v>3</v>
          </cell>
          <cell r="S109">
            <v>16</v>
          </cell>
          <cell r="W109">
            <v>41</v>
          </cell>
        </row>
        <row r="110">
          <cell r="B110">
            <v>2017</v>
          </cell>
          <cell r="C110">
            <v>3</v>
          </cell>
          <cell r="D110">
            <v>17</v>
          </cell>
          <cell r="H110">
            <v>5</v>
          </cell>
          <cell r="Q110">
            <v>2017</v>
          </cell>
          <cell r="R110">
            <v>3</v>
          </cell>
          <cell r="S110">
            <v>17</v>
          </cell>
          <cell r="W110">
            <v>22.5</v>
          </cell>
        </row>
        <row r="111">
          <cell r="B111">
            <v>2017</v>
          </cell>
          <cell r="C111">
            <v>3</v>
          </cell>
          <cell r="D111">
            <v>18</v>
          </cell>
          <cell r="H111">
            <v>14.5</v>
          </cell>
          <cell r="Q111">
            <v>2017</v>
          </cell>
          <cell r="R111">
            <v>3</v>
          </cell>
          <cell r="S111">
            <v>18</v>
          </cell>
          <cell r="W111">
            <v>14.5</v>
          </cell>
        </row>
        <row r="112">
          <cell r="B112">
            <v>2017</v>
          </cell>
          <cell r="C112">
            <v>3</v>
          </cell>
          <cell r="D112">
            <v>19</v>
          </cell>
          <cell r="H112">
            <v>0</v>
          </cell>
          <cell r="Q112">
            <v>2017</v>
          </cell>
          <cell r="R112">
            <v>3</v>
          </cell>
          <cell r="S112">
            <v>19</v>
          </cell>
          <cell r="W112">
            <v>23</v>
          </cell>
        </row>
        <row r="113">
          <cell r="B113">
            <v>2017</v>
          </cell>
          <cell r="C113">
            <v>3</v>
          </cell>
          <cell r="D113">
            <v>20</v>
          </cell>
          <cell r="H113">
            <v>0</v>
          </cell>
          <cell r="Q113">
            <v>2017</v>
          </cell>
          <cell r="R113">
            <v>3</v>
          </cell>
          <cell r="S113">
            <v>20</v>
          </cell>
          <cell r="W113">
            <v>14.5</v>
          </cell>
        </row>
        <row r="114">
          <cell r="B114">
            <v>2017</v>
          </cell>
          <cell r="C114">
            <v>3</v>
          </cell>
          <cell r="D114">
            <v>21</v>
          </cell>
          <cell r="H114">
            <v>13</v>
          </cell>
          <cell r="Q114">
            <v>2017</v>
          </cell>
          <cell r="R114">
            <v>3</v>
          </cell>
          <cell r="S114">
            <v>21</v>
          </cell>
          <cell r="W114">
            <v>9.5</v>
          </cell>
        </row>
        <row r="115">
          <cell r="B115">
            <v>2017</v>
          </cell>
          <cell r="C115">
            <v>3</v>
          </cell>
          <cell r="D115">
            <v>22</v>
          </cell>
          <cell r="H115">
            <v>19</v>
          </cell>
          <cell r="Q115">
            <v>2017</v>
          </cell>
          <cell r="R115">
            <v>3</v>
          </cell>
          <cell r="S115">
            <v>22</v>
          </cell>
          <cell r="W115">
            <v>22.5</v>
          </cell>
        </row>
        <row r="116">
          <cell r="B116">
            <v>2017</v>
          </cell>
          <cell r="C116">
            <v>3</v>
          </cell>
          <cell r="D116">
            <v>23</v>
          </cell>
          <cell r="H116">
            <v>0</v>
          </cell>
          <cell r="Q116">
            <v>2017</v>
          </cell>
          <cell r="R116">
            <v>3</v>
          </cell>
          <cell r="S116">
            <v>23</v>
          </cell>
          <cell r="W116">
            <v>27.5</v>
          </cell>
        </row>
        <row r="117">
          <cell r="B117">
            <v>2017</v>
          </cell>
          <cell r="C117">
            <v>3</v>
          </cell>
          <cell r="D117">
            <v>24</v>
          </cell>
          <cell r="H117">
            <v>3</v>
          </cell>
          <cell r="Q117">
            <v>2017</v>
          </cell>
          <cell r="R117">
            <v>3</v>
          </cell>
          <cell r="S117">
            <v>24</v>
          </cell>
          <cell r="W117">
            <v>14.5</v>
          </cell>
        </row>
        <row r="118">
          <cell r="B118">
            <v>2017</v>
          </cell>
          <cell r="C118">
            <v>3</v>
          </cell>
          <cell r="D118">
            <v>25</v>
          </cell>
          <cell r="H118">
            <v>14.5</v>
          </cell>
          <cell r="Q118">
            <v>2017</v>
          </cell>
          <cell r="R118">
            <v>3</v>
          </cell>
          <cell r="S118">
            <v>25</v>
          </cell>
          <cell r="W118">
            <v>3</v>
          </cell>
        </row>
        <row r="119">
          <cell r="B119">
            <v>2017</v>
          </cell>
          <cell r="C119">
            <v>3</v>
          </cell>
          <cell r="D119">
            <v>26</v>
          </cell>
          <cell r="H119">
            <v>18</v>
          </cell>
          <cell r="Q119">
            <v>2017</v>
          </cell>
          <cell r="R119">
            <v>3</v>
          </cell>
          <cell r="S119">
            <v>26</v>
          </cell>
          <cell r="W119">
            <v>14.5</v>
          </cell>
        </row>
        <row r="120">
          <cell r="B120">
            <v>2017</v>
          </cell>
          <cell r="C120">
            <v>3</v>
          </cell>
          <cell r="D120">
            <v>27</v>
          </cell>
          <cell r="H120">
            <v>16</v>
          </cell>
          <cell r="Q120">
            <v>2017</v>
          </cell>
          <cell r="R120">
            <v>3</v>
          </cell>
          <cell r="S120">
            <v>27</v>
          </cell>
          <cell r="W120">
            <v>18</v>
          </cell>
        </row>
        <row r="121">
          <cell r="B121">
            <v>2017</v>
          </cell>
          <cell r="C121">
            <v>3</v>
          </cell>
          <cell r="D121">
            <v>28</v>
          </cell>
          <cell r="H121">
            <v>14</v>
          </cell>
          <cell r="Q121">
            <v>2017</v>
          </cell>
          <cell r="R121">
            <v>3</v>
          </cell>
          <cell r="S121">
            <v>28</v>
          </cell>
          <cell r="W121">
            <v>17.5</v>
          </cell>
        </row>
        <row r="122">
          <cell r="B122">
            <v>2017</v>
          </cell>
          <cell r="C122">
            <v>3</v>
          </cell>
          <cell r="D122">
            <v>29</v>
          </cell>
          <cell r="H122">
            <v>13</v>
          </cell>
          <cell r="Q122">
            <v>2017</v>
          </cell>
          <cell r="R122">
            <v>3</v>
          </cell>
          <cell r="S122">
            <v>29</v>
          </cell>
          <cell r="W122">
            <v>15</v>
          </cell>
        </row>
        <row r="123">
          <cell r="B123">
            <v>2017</v>
          </cell>
          <cell r="C123">
            <v>3</v>
          </cell>
          <cell r="D123">
            <v>30</v>
          </cell>
          <cell r="H123">
            <v>16.5</v>
          </cell>
          <cell r="Q123">
            <v>2017</v>
          </cell>
          <cell r="R123">
            <v>3</v>
          </cell>
          <cell r="S123">
            <v>30</v>
          </cell>
          <cell r="W123">
            <v>19.5</v>
          </cell>
        </row>
        <row r="124">
          <cell r="B124">
            <v>2017</v>
          </cell>
          <cell r="C124">
            <v>3</v>
          </cell>
          <cell r="D124">
            <v>31</v>
          </cell>
          <cell r="H124">
            <v>19</v>
          </cell>
          <cell r="Q124">
            <v>2017</v>
          </cell>
          <cell r="R124">
            <v>3</v>
          </cell>
          <cell r="S124">
            <v>31</v>
          </cell>
          <cell r="W124">
            <v>21.5</v>
          </cell>
        </row>
        <row r="125">
          <cell r="B125">
            <v>2017</v>
          </cell>
          <cell r="C125">
            <v>4</v>
          </cell>
          <cell r="D125">
            <v>1</v>
          </cell>
          <cell r="H125">
            <v>19</v>
          </cell>
          <cell r="Q125">
            <v>2017</v>
          </cell>
          <cell r="R125">
            <v>4</v>
          </cell>
          <cell r="S125">
            <v>1</v>
          </cell>
          <cell r="W125">
            <v>24.5</v>
          </cell>
        </row>
        <row r="126">
          <cell r="B126">
            <v>2017</v>
          </cell>
          <cell r="C126">
            <v>4</v>
          </cell>
          <cell r="D126">
            <v>2</v>
          </cell>
          <cell r="H126">
            <v>8.5</v>
          </cell>
          <cell r="Q126">
            <v>2017</v>
          </cell>
          <cell r="R126">
            <v>4</v>
          </cell>
          <cell r="S126">
            <v>2</v>
          </cell>
          <cell r="W126">
            <v>20.5</v>
          </cell>
        </row>
        <row r="127">
          <cell r="B127">
            <v>2017</v>
          </cell>
          <cell r="C127">
            <v>4</v>
          </cell>
          <cell r="D127">
            <v>3</v>
          </cell>
          <cell r="H127">
            <v>9.5</v>
          </cell>
          <cell r="Q127">
            <v>2017</v>
          </cell>
          <cell r="R127">
            <v>4</v>
          </cell>
          <cell r="S127">
            <v>3</v>
          </cell>
          <cell r="W127">
            <v>12</v>
          </cell>
        </row>
        <row r="128">
          <cell r="B128">
            <v>2017</v>
          </cell>
          <cell r="C128">
            <v>4</v>
          </cell>
          <cell r="D128">
            <v>4</v>
          </cell>
          <cell r="H128">
            <v>15.5</v>
          </cell>
          <cell r="Q128">
            <v>2017</v>
          </cell>
          <cell r="R128">
            <v>4</v>
          </cell>
          <cell r="S128">
            <v>4</v>
          </cell>
          <cell r="W128">
            <v>12.5</v>
          </cell>
        </row>
        <row r="129">
          <cell r="B129">
            <v>2017</v>
          </cell>
          <cell r="C129">
            <v>4</v>
          </cell>
          <cell r="D129">
            <v>5</v>
          </cell>
          <cell r="H129">
            <v>18</v>
          </cell>
          <cell r="Q129">
            <v>2017</v>
          </cell>
          <cell r="R129">
            <v>4</v>
          </cell>
          <cell r="S129">
            <v>5</v>
          </cell>
          <cell r="W129">
            <v>16</v>
          </cell>
        </row>
        <row r="130">
          <cell r="B130">
            <v>2017</v>
          </cell>
          <cell r="C130">
            <v>4</v>
          </cell>
          <cell r="D130">
            <v>6</v>
          </cell>
          <cell r="H130">
            <v>15.5</v>
          </cell>
          <cell r="Q130">
            <v>2017</v>
          </cell>
          <cell r="R130">
            <v>4</v>
          </cell>
          <cell r="S130">
            <v>6</v>
          </cell>
          <cell r="W130">
            <v>23.5</v>
          </cell>
        </row>
        <row r="131">
          <cell r="B131">
            <v>2017</v>
          </cell>
          <cell r="C131">
            <v>4</v>
          </cell>
          <cell r="D131">
            <v>7</v>
          </cell>
          <cell r="H131">
            <v>15</v>
          </cell>
          <cell r="Q131">
            <v>2017</v>
          </cell>
          <cell r="R131">
            <v>4</v>
          </cell>
          <cell r="S131">
            <v>7</v>
          </cell>
          <cell r="W131">
            <v>21</v>
          </cell>
        </row>
        <row r="132">
          <cell r="B132">
            <v>2017</v>
          </cell>
          <cell r="C132">
            <v>4</v>
          </cell>
          <cell r="D132">
            <v>8</v>
          </cell>
          <cell r="H132">
            <v>0</v>
          </cell>
          <cell r="Q132">
            <v>2017</v>
          </cell>
          <cell r="R132">
            <v>4</v>
          </cell>
          <cell r="S132">
            <v>8</v>
          </cell>
          <cell r="W132">
            <v>19</v>
          </cell>
        </row>
        <row r="133">
          <cell r="B133">
            <v>2017</v>
          </cell>
          <cell r="C133">
            <v>4</v>
          </cell>
          <cell r="D133">
            <v>9</v>
          </cell>
          <cell r="H133">
            <v>0</v>
          </cell>
          <cell r="Q133">
            <v>2017</v>
          </cell>
          <cell r="R133">
            <v>4</v>
          </cell>
          <cell r="S133">
            <v>9</v>
          </cell>
          <cell r="W133">
            <v>5</v>
          </cell>
        </row>
        <row r="134">
          <cell r="B134">
            <v>2017</v>
          </cell>
          <cell r="C134">
            <v>4</v>
          </cell>
          <cell r="D134">
            <v>10</v>
          </cell>
          <cell r="H134">
            <v>9</v>
          </cell>
          <cell r="Q134">
            <v>2017</v>
          </cell>
          <cell r="R134">
            <v>4</v>
          </cell>
          <cell r="S134">
            <v>10</v>
          </cell>
          <cell r="W134">
            <v>0</v>
          </cell>
        </row>
        <row r="135">
          <cell r="B135">
            <v>2017</v>
          </cell>
          <cell r="C135">
            <v>4</v>
          </cell>
          <cell r="D135">
            <v>11</v>
          </cell>
          <cell r="H135">
            <v>13.5</v>
          </cell>
          <cell r="Q135">
            <v>2017</v>
          </cell>
          <cell r="R135">
            <v>4</v>
          </cell>
          <cell r="S135">
            <v>11</v>
          </cell>
          <cell r="W135">
            <v>9.5</v>
          </cell>
        </row>
        <row r="136">
          <cell r="B136">
            <v>2017</v>
          </cell>
          <cell r="C136">
            <v>4</v>
          </cell>
          <cell r="D136">
            <v>12</v>
          </cell>
          <cell r="H136">
            <v>4</v>
          </cell>
          <cell r="Q136">
            <v>2017</v>
          </cell>
          <cell r="R136">
            <v>4</v>
          </cell>
          <cell r="S136">
            <v>12</v>
          </cell>
          <cell r="W136">
            <v>15.5</v>
          </cell>
        </row>
        <row r="137">
          <cell r="B137">
            <v>2017</v>
          </cell>
          <cell r="C137">
            <v>4</v>
          </cell>
          <cell r="D137">
            <v>13</v>
          </cell>
          <cell r="H137">
            <v>0</v>
          </cell>
          <cell r="Q137">
            <v>2017</v>
          </cell>
          <cell r="R137">
            <v>4</v>
          </cell>
          <cell r="S137">
            <v>13</v>
          </cell>
          <cell r="W137">
            <v>9.5</v>
          </cell>
        </row>
        <row r="138">
          <cell r="B138">
            <v>2017</v>
          </cell>
          <cell r="C138">
            <v>4</v>
          </cell>
          <cell r="D138">
            <v>14</v>
          </cell>
          <cell r="H138">
            <v>0</v>
          </cell>
          <cell r="Q138">
            <v>2017</v>
          </cell>
          <cell r="R138">
            <v>4</v>
          </cell>
          <cell r="S138">
            <v>14</v>
          </cell>
          <cell r="W138">
            <v>0</v>
          </cell>
        </row>
        <row r="139">
          <cell r="B139">
            <v>2017</v>
          </cell>
          <cell r="C139">
            <v>4</v>
          </cell>
          <cell r="D139">
            <v>15</v>
          </cell>
          <cell r="H139">
            <v>0</v>
          </cell>
          <cell r="Q139">
            <v>2017</v>
          </cell>
          <cell r="R139">
            <v>4</v>
          </cell>
          <cell r="S139">
            <v>15</v>
          </cell>
          <cell r="W139">
            <v>0</v>
          </cell>
        </row>
        <row r="140">
          <cell r="B140">
            <v>2017</v>
          </cell>
          <cell r="C140">
            <v>4</v>
          </cell>
          <cell r="D140">
            <v>16</v>
          </cell>
          <cell r="H140">
            <v>4</v>
          </cell>
          <cell r="Q140">
            <v>2017</v>
          </cell>
          <cell r="R140">
            <v>4</v>
          </cell>
          <cell r="S140">
            <v>16</v>
          </cell>
          <cell r="W140">
            <v>0</v>
          </cell>
        </row>
        <row r="141">
          <cell r="B141">
            <v>2017</v>
          </cell>
          <cell r="C141">
            <v>4</v>
          </cell>
          <cell r="D141">
            <v>17</v>
          </cell>
          <cell r="H141">
            <v>4</v>
          </cell>
          <cell r="Q141">
            <v>2017</v>
          </cell>
          <cell r="R141">
            <v>4</v>
          </cell>
          <cell r="S141">
            <v>17</v>
          </cell>
          <cell r="W141">
            <v>6</v>
          </cell>
        </row>
        <row r="142">
          <cell r="B142">
            <v>2017</v>
          </cell>
          <cell r="C142">
            <v>4</v>
          </cell>
          <cell r="D142">
            <v>18</v>
          </cell>
          <cell r="H142">
            <v>0</v>
          </cell>
          <cell r="Q142">
            <v>2017</v>
          </cell>
          <cell r="R142">
            <v>4</v>
          </cell>
          <cell r="S142">
            <v>18</v>
          </cell>
          <cell r="W142">
            <v>6.5</v>
          </cell>
        </row>
        <row r="143">
          <cell r="B143">
            <v>2017</v>
          </cell>
          <cell r="C143">
            <v>4</v>
          </cell>
          <cell r="D143">
            <v>19</v>
          </cell>
          <cell r="H143">
            <v>0</v>
          </cell>
          <cell r="Q143">
            <v>2017</v>
          </cell>
          <cell r="R143">
            <v>4</v>
          </cell>
          <cell r="S143">
            <v>19</v>
          </cell>
          <cell r="W143">
            <v>2</v>
          </cell>
        </row>
        <row r="144">
          <cell r="B144">
            <v>2017</v>
          </cell>
          <cell r="C144">
            <v>4</v>
          </cell>
          <cell r="D144">
            <v>20</v>
          </cell>
          <cell r="H144">
            <v>5</v>
          </cell>
          <cell r="Q144">
            <v>2017</v>
          </cell>
          <cell r="R144">
            <v>4</v>
          </cell>
          <cell r="S144">
            <v>20</v>
          </cell>
          <cell r="W144">
            <v>0</v>
          </cell>
        </row>
        <row r="145">
          <cell r="B145">
            <v>2017</v>
          </cell>
          <cell r="C145">
            <v>4</v>
          </cell>
          <cell r="D145">
            <v>21</v>
          </cell>
          <cell r="H145">
            <v>14.5</v>
          </cell>
          <cell r="Q145">
            <v>2017</v>
          </cell>
          <cell r="R145">
            <v>4</v>
          </cell>
          <cell r="S145">
            <v>21</v>
          </cell>
          <cell r="W145">
            <v>9.5</v>
          </cell>
        </row>
        <row r="146">
          <cell r="B146">
            <v>2017</v>
          </cell>
          <cell r="C146">
            <v>4</v>
          </cell>
          <cell r="D146">
            <v>22</v>
          </cell>
          <cell r="H146">
            <v>9.5</v>
          </cell>
          <cell r="Q146">
            <v>2017</v>
          </cell>
          <cell r="R146">
            <v>4</v>
          </cell>
          <cell r="S146">
            <v>22</v>
          </cell>
          <cell r="W146">
            <v>16</v>
          </cell>
        </row>
        <row r="147">
          <cell r="B147">
            <v>2017</v>
          </cell>
          <cell r="C147">
            <v>4</v>
          </cell>
          <cell r="D147">
            <v>23</v>
          </cell>
          <cell r="H147">
            <v>8.5</v>
          </cell>
          <cell r="Q147">
            <v>2017</v>
          </cell>
          <cell r="R147">
            <v>4</v>
          </cell>
          <cell r="S147">
            <v>23</v>
          </cell>
          <cell r="W147">
            <v>15</v>
          </cell>
        </row>
        <row r="148">
          <cell r="B148">
            <v>2017</v>
          </cell>
          <cell r="C148">
            <v>4</v>
          </cell>
          <cell r="D148">
            <v>24</v>
          </cell>
          <cell r="H148">
            <v>7</v>
          </cell>
          <cell r="Q148">
            <v>2017</v>
          </cell>
          <cell r="R148">
            <v>4</v>
          </cell>
          <cell r="S148">
            <v>24</v>
          </cell>
          <cell r="W148">
            <v>12</v>
          </cell>
        </row>
        <row r="149">
          <cell r="B149">
            <v>2017</v>
          </cell>
          <cell r="C149">
            <v>4</v>
          </cell>
          <cell r="D149">
            <v>25</v>
          </cell>
          <cell r="H149">
            <v>4.5</v>
          </cell>
          <cell r="Q149">
            <v>2017</v>
          </cell>
          <cell r="R149">
            <v>4</v>
          </cell>
          <cell r="S149">
            <v>25</v>
          </cell>
          <cell r="W149">
            <v>3</v>
          </cell>
        </row>
        <row r="150">
          <cell r="B150">
            <v>2017</v>
          </cell>
          <cell r="C150">
            <v>4</v>
          </cell>
          <cell r="D150">
            <v>26</v>
          </cell>
          <cell r="H150">
            <v>19.5</v>
          </cell>
          <cell r="Q150">
            <v>2017</v>
          </cell>
          <cell r="R150">
            <v>4</v>
          </cell>
          <cell r="S150">
            <v>26</v>
          </cell>
          <cell r="W150">
            <v>3</v>
          </cell>
        </row>
        <row r="151">
          <cell r="B151">
            <v>2017</v>
          </cell>
          <cell r="C151">
            <v>4</v>
          </cell>
          <cell r="D151">
            <v>27</v>
          </cell>
          <cell r="H151">
            <v>12.5</v>
          </cell>
          <cell r="Q151">
            <v>2017</v>
          </cell>
          <cell r="R151">
            <v>4</v>
          </cell>
          <cell r="S151">
            <v>27</v>
          </cell>
          <cell r="W151">
            <v>19</v>
          </cell>
        </row>
        <row r="152">
          <cell r="B152">
            <v>2017</v>
          </cell>
          <cell r="C152">
            <v>4</v>
          </cell>
          <cell r="D152">
            <v>28</v>
          </cell>
          <cell r="H152">
            <v>14</v>
          </cell>
          <cell r="Q152">
            <v>2017</v>
          </cell>
          <cell r="R152">
            <v>4</v>
          </cell>
          <cell r="S152">
            <v>28</v>
          </cell>
          <cell r="W152">
            <v>16.5</v>
          </cell>
        </row>
        <row r="153">
          <cell r="B153">
            <v>2017</v>
          </cell>
          <cell r="C153">
            <v>4</v>
          </cell>
          <cell r="D153">
            <v>29</v>
          </cell>
          <cell r="H153">
            <v>19.5</v>
          </cell>
          <cell r="Q153">
            <v>2017</v>
          </cell>
          <cell r="R153">
            <v>4</v>
          </cell>
          <cell r="S153">
            <v>29</v>
          </cell>
          <cell r="W153">
            <v>19</v>
          </cell>
        </row>
        <row r="154">
          <cell r="B154">
            <v>2017</v>
          </cell>
          <cell r="C154">
            <v>4</v>
          </cell>
          <cell r="D154">
            <v>30</v>
          </cell>
          <cell r="H154">
            <v>14.5</v>
          </cell>
          <cell r="Q154">
            <v>2017</v>
          </cell>
          <cell r="R154">
            <v>4</v>
          </cell>
          <cell r="S154">
            <v>30</v>
          </cell>
          <cell r="W154">
            <v>20.5</v>
          </cell>
        </row>
        <row r="155">
          <cell r="B155">
            <v>2017</v>
          </cell>
          <cell r="C155">
            <v>5</v>
          </cell>
          <cell r="D155">
            <v>1</v>
          </cell>
          <cell r="H155">
            <v>15.5</v>
          </cell>
          <cell r="Q155">
            <v>2017</v>
          </cell>
          <cell r="R155">
            <v>5</v>
          </cell>
          <cell r="S155">
            <v>1</v>
          </cell>
          <cell r="W155">
            <v>17</v>
          </cell>
        </row>
        <row r="156">
          <cell r="B156">
            <v>2017</v>
          </cell>
          <cell r="C156">
            <v>5</v>
          </cell>
          <cell r="D156">
            <v>2</v>
          </cell>
          <cell r="H156">
            <v>8.5</v>
          </cell>
          <cell r="Q156">
            <v>2017</v>
          </cell>
          <cell r="R156">
            <v>5</v>
          </cell>
          <cell r="S156">
            <v>2</v>
          </cell>
          <cell r="W156">
            <v>20</v>
          </cell>
        </row>
        <row r="157">
          <cell r="B157">
            <v>2017</v>
          </cell>
          <cell r="C157">
            <v>5</v>
          </cell>
          <cell r="D157">
            <v>3</v>
          </cell>
          <cell r="H157">
            <v>17</v>
          </cell>
          <cell r="Q157">
            <v>2017</v>
          </cell>
          <cell r="R157">
            <v>5</v>
          </cell>
          <cell r="S157">
            <v>3</v>
          </cell>
          <cell r="W157">
            <v>11.5</v>
          </cell>
        </row>
        <row r="158">
          <cell r="B158">
            <v>2017</v>
          </cell>
          <cell r="C158">
            <v>5</v>
          </cell>
          <cell r="D158">
            <v>4</v>
          </cell>
          <cell r="H158">
            <v>12</v>
          </cell>
          <cell r="Q158">
            <v>2017</v>
          </cell>
          <cell r="R158">
            <v>5</v>
          </cell>
          <cell r="S158">
            <v>4</v>
          </cell>
          <cell r="W158">
            <v>19</v>
          </cell>
        </row>
        <row r="159">
          <cell r="B159">
            <v>2017</v>
          </cell>
          <cell r="C159">
            <v>5</v>
          </cell>
          <cell r="D159">
            <v>5</v>
          </cell>
          <cell r="H159">
            <v>7</v>
          </cell>
          <cell r="Q159">
            <v>2017</v>
          </cell>
          <cell r="R159">
            <v>5</v>
          </cell>
          <cell r="S159">
            <v>5</v>
          </cell>
          <cell r="W159">
            <v>12</v>
          </cell>
        </row>
        <row r="160">
          <cell r="B160">
            <v>2017</v>
          </cell>
          <cell r="C160">
            <v>5</v>
          </cell>
          <cell r="D160">
            <v>6</v>
          </cell>
          <cell r="H160">
            <v>0</v>
          </cell>
          <cell r="Q160">
            <v>2017</v>
          </cell>
          <cell r="R160">
            <v>5</v>
          </cell>
          <cell r="S160">
            <v>6</v>
          </cell>
          <cell r="W160">
            <v>7</v>
          </cell>
        </row>
        <row r="161">
          <cell r="B161">
            <v>2017</v>
          </cell>
          <cell r="C161">
            <v>5</v>
          </cell>
          <cell r="D161">
            <v>7</v>
          </cell>
          <cell r="H161">
            <v>1</v>
          </cell>
          <cell r="Q161">
            <v>2017</v>
          </cell>
          <cell r="R161">
            <v>5</v>
          </cell>
          <cell r="S161">
            <v>7</v>
          </cell>
          <cell r="W161">
            <v>10</v>
          </cell>
        </row>
        <row r="162">
          <cell r="B162">
            <v>2017</v>
          </cell>
          <cell r="C162">
            <v>5</v>
          </cell>
          <cell r="D162">
            <v>8</v>
          </cell>
          <cell r="H162">
            <v>0</v>
          </cell>
          <cell r="Q162">
            <v>2017</v>
          </cell>
          <cell r="R162">
            <v>5</v>
          </cell>
          <cell r="S162">
            <v>8</v>
          </cell>
          <cell r="W162">
            <v>5</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2.5</v>
          </cell>
          <cell r="Q165">
            <v>2017</v>
          </cell>
          <cell r="R165">
            <v>5</v>
          </cell>
          <cell r="S165">
            <v>11</v>
          </cell>
          <cell r="W165">
            <v>0</v>
          </cell>
        </row>
        <row r="166">
          <cell r="B166">
            <v>2017</v>
          </cell>
          <cell r="C166">
            <v>5</v>
          </cell>
          <cell r="D166">
            <v>12</v>
          </cell>
          <cell r="H166">
            <v>3</v>
          </cell>
          <cell r="Q166">
            <v>2017</v>
          </cell>
          <cell r="R166">
            <v>5</v>
          </cell>
          <cell r="S166">
            <v>12</v>
          </cell>
          <cell r="W166">
            <v>5.5</v>
          </cell>
        </row>
        <row r="167">
          <cell r="B167">
            <v>2017</v>
          </cell>
          <cell r="C167">
            <v>5</v>
          </cell>
          <cell r="D167">
            <v>13</v>
          </cell>
          <cell r="H167">
            <v>1</v>
          </cell>
          <cell r="Q167">
            <v>2017</v>
          </cell>
          <cell r="R167">
            <v>5</v>
          </cell>
          <cell r="S167">
            <v>13</v>
          </cell>
          <cell r="W167">
            <v>5.5</v>
          </cell>
        </row>
        <row r="168">
          <cell r="B168">
            <v>2017</v>
          </cell>
          <cell r="C168">
            <v>5</v>
          </cell>
          <cell r="D168">
            <v>14</v>
          </cell>
          <cell r="H168">
            <v>0</v>
          </cell>
          <cell r="Q168">
            <v>2017</v>
          </cell>
          <cell r="R168">
            <v>5</v>
          </cell>
          <cell r="S168">
            <v>14</v>
          </cell>
          <cell r="W168">
            <v>0</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1</v>
          </cell>
          <cell r="Q173">
            <v>2017</v>
          </cell>
          <cell r="R173">
            <v>5</v>
          </cell>
          <cell r="S173">
            <v>19</v>
          </cell>
          <cell r="W173">
            <v>0</v>
          </cell>
        </row>
        <row r="174">
          <cell r="B174">
            <v>2017</v>
          </cell>
          <cell r="C174">
            <v>5</v>
          </cell>
          <cell r="D174">
            <v>20</v>
          </cell>
          <cell r="H174">
            <v>9</v>
          </cell>
          <cell r="Q174">
            <v>2017</v>
          </cell>
          <cell r="R174">
            <v>5</v>
          </cell>
          <cell r="S174">
            <v>20</v>
          </cell>
          <cell r="W174">
            <v>10.5</v>
          </cell>
        </row>
        <row r="175">
          <cell r="B175">
            <v>2017</v>
          </cell>
          <cell r="C175">
            <v>5</v>
          </cell>
          <cell r="D175">
            <v>21</v>
          </cell>
          <cell r="H175">
            <v>8</v>
          </cell>
          <cell r="Q175">
            <v>2017</v>
          </cell>
          <cell r="R175">
            <v>5</v>
          </cell>
          <cell r="S175">
            <v>21</v>
          </cell>
          <cell r="W175">
            <v>5</v>
          </cell>
        </row>
        <row r="176">
          <cell r="B176">
            <v>2017</v>
          </cell>
          <cell r="C176">
            <v>5</v>
          </cell>
          <cell r="D176">
            <v>22</v>
          </cell>
          <cell r="H176">
            <v>7</v>
          </cell>
          <cell r="Q176">
            <v>2017</v>
          </cell>
          <cell r="R176">
            <v>5</v>
          </cell>
          <cell r="S176">
            <v>22</v>
          </cell>
          <cell r="W176">
            <v>9</v>
          </cell>
        </row>
        <row r="177">
          <cell r="B177">
            <v>2017</v>
          </cell>
          <cell r="C177">
            <v>5</v>
          </cell>
          <cell r="D177">
            <v>23</v>
          </cell>
          <cell r="H177">
            <v>6.5</v>
          </cell>
          <cell r="Q177">
            <v>2017</v>
          </cell>
          <cell r="R177">
            <v>5</v>
          </cell>
          <cell r="S177">
            <v>23</v>
          </cell>
          <cell r="W177">
            <v>8.5</v>
          </cell>
        </row>
        <row r="178">
          <cell r="B178">
            <v>2017</v>
          </cell>
          <cell r="C178">
            <v>5</v>
          </cell>
          <cell r="D178">
            <v>24</v>
          </cell>
          <cell r="H178">
            <v>8</v>
          </cell>
          <cell r="Q178">
            <v>2017</v>
          </cell>
          <cell r="R178">
            <v>5</v>
          </cell>
          <cell r="S178">
            <v>24</v>
          </cell>
          <cell r="W178">
            <v>10.5</v>
          </cell>
        </row>
        <row r="179">
          <cell r="B179">
            <v>2017</v>
          </cell>
          <cell r="C179">
            <v>5</v>
          </cell>
          <cell r="D179">
            <v>25</v>
          </cell>
          <cell r="H179">
            <v>4</v>
          </cell>
          <cell r="Q179">
            <v>2017</v>
          </cell>
          <cell r="R179">
            <v>5</v>
          </cell>
          <cell r="S179">
            <v>25</v>
          </cell>
          <cell r="W179">
            <v>11.5</v>
          </cell>
        </row>
        <row r="180">
          <cell r="B180">
            <v>2017</v>
          </cell>
          <cell r="C180">
            <v>5</v>
          </cell>
          <cell r="D180">
            <v>26</v>
          </cell>
          <cell r="H180">
            <v>0</v>
          </cell>
          <cell r="Q180">
            <v>2017</v>
          </cell>
          <cell r="R180">
            <v>5</v>
          </cell>
          <cell r="S180">
            <v>26</v>
          </cell>
          <cell r="W180">
            <v>7</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v>
          </cell>
        </row>
        <row r="185">
          <cell r="B185">
            <v>2017</v>
          </cell>
          <cell r="C185">
            <v>5</v>
          </cell>
          <cell r="D185">
            <v>31</v>
          </cell>
          <cell r="H185">
            <v>0</v>
          </cell>
          <cell r="Q185">
            <v>2017</v>
          </cell>
          <cell r="R185">
            <v>5</v>
          </cell>
          <cell r="S185">
            <v>31</v>
          </cell>
          <cell r="W185">
            <v>0.5</v>
          </cell>
        </row>
        <row r="186">
          <cell r="B186">
            <v>2017</v>
          </cell>
          <cell r="C186">
            <v>6</v>
          </cell>
          <cell r="D186">
            <v>1</v>
          </cell>
          <cell r="H186">
            <v>0</v>
          </cell>
          <cell r="Q186">
            <v>2017</v>
          </cell>
          <cell r="R186">
            <v>6</v>
          </cell>
          <cell r="S186">
            <v>1</v>
          </cell>
          <cell r="W186">
            <v>2.5</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v>
          </cell>
          <cell r="Q209">
            <v>2017</v>
          </cell>
          <cell r="R209">
            <v>6</v>
          </cell>
          <cell r="S209">
            <v>24</v>
          </cell>
          <cell r="W209">
            <v>0</v>
          </cell>
        </row>
        <row r="210">
          <cell r="B210">
            <v>2017</v>
          </cell>
          <cell r="C210">
            <v>6</v>
          </cell>
          <cell r="D210">
            <v>25</v>
          </cell>
          <cell r="H210">
            <v>0</v>
          </cell>
          <cell r="Q210">
            <v>2017</v>
          </cell>
          <cell r="R210">
            <v>6</v>
          </cell>
          <cell r="S210">
            <v>25</v>
          </cell>
          <cell r="W210">
            <v>1.5</v>
          </cell>
        </row>
        <row r="211">
          <cell r="B211">
            <v>2017</v>
          </cell>
          <cell r="C211">
            <v>6</v>
          </cell>
          <cell r="D211">
            <v>26</v>
          </cell>
          <cell r="H211">
            <v>1.5</v>
          </cell>
          <cell r="Q211">
            <v>2017</v>
          </cell>
          <cell r="R211">
            <v>6</v>
          </cell>
          <cell r="S211">
            <v>26</v>
          </cell>
          <cell r="W211">
            <v>3</v>
          </cell>
        </row>
        <row r="212">
          <cell r="B212">
            <v>2017</v>
          </cell>
          <cell r="C212">
            <v>6</v>
          </cell>
          <cell r="D212">
            <v>27</v>
          </cell>
          <cell r="H212">
            <v>0</v>
          </cell>
          <cell r="Q212">
            <v>2017</v>
          </cell>
          <cell r="R212">
            <v>6</v>
          </cell>
          <cell r="S212">
            <v>27</v>
          </cell>
          <cell r="W212">
            <v>3.5</v>
          </cell>
        </row>
        <row r="213">
          <cell r="B213">
            <v>2017</v>
          </cell>
          <cell r="C213">
            <v>6</v>
          </cell>
          <cell r="D213">
            <v>28</v>
          </cell>
          <cell r="H213">
            <v>0</v>
          </cell>
          <cell r="Q213">
            <v>2017</v>
          </cell>
          <cell r="R213">
            <v>6</v>
          </cell>
          <cell r="S213">
            <v>28</v>
          </cell>
          <cell r="W213">
            <v>1</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v>
          </cell>
          <cell r="Q246">
            <v>2017</v>
          </cell>
          <cell r="R246">
            <v>7</v>
          </cell>
          <cell r="S246">
            <v>31</v>
          </cell>
          <cell r="W246">
            <v>0</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4</v>
          </cell>
          <cell r="Q251">
            <v>2017</v>
          </cell>
          <cell r="R251">
            <v>8</v>
          </cell>
          <cell r="S251">
            <v>5</v>
          </cell>
          <cell r="W251">
            <v>2.5</v>
          </cell>
        </row>
        <row r="252">
          <cell r="B252">
            <v>2017</v>
          </cell>
          <cell r="C252">
            <v>8</v>
          </cell>
          <cell r="D252">
            <v>6</v>
          </cell>
          <cell r="H252">
            <v>0</v>
          </cell>
          <cell r="Q252">
            <v>2017</v>
          </cell>
          <cell r="R252">
            <v>8</v>
          </cell>
          <cell r="S252">
            <v>6</v>
          </cell>
          <cell r="W252">
            <v>0</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0</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0</v>
          </cell>
        </row>
        <row r="279">
          <cell r="B279">
            <v>2017</v>
          </cell>
          <cell r="C279">
            <v>9</v>
          </cell>
          <cell r="D279">
            <v>2</v>
          </cell>
          <cell r="H279">
            <v>0</v>
          </cell>
          <cell r="Q279">
            <v>2017</v>
          </cell>
          <cell r="R279">
            <v>9</v>
          </cell>
          <cell r="S279">
            <v>2</v>
          </cell>
          <cell r="W279">
            <v>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2.5</v>
          </cell>
          <cell r="Q282">
            <v>2017</v>
          </cell>
          <cell r="R282">
            <v>9</v>
          </cell>
          <cell r="S282">
            <v>5</v>
          </cell>
          <cell r="W282">
            <v>0</v>
          </cell>
        </row>
        <row r="283">
          <cell r="B283">
            <v>2017</v>
          </cell>
          <cell r="C283">
            <v>9</v>
          </cell>
          <cell r="D283">
            <v>6</v>
          </cell>
          <cell r="H283">
            <v>5</v>
          </cell>
          <cell r="Q283">
            <v>2017</v>
          </cell>
          <cell r="R283">
            <v>9</v>
          </cell>
          <cell r="S283">
            <v>6</v>
          </cell>
          <cell r="W283">
            <v>6</v>
          </cell>
        </row>
        <row r="284">
          <cell r="B284">
            <v>2017</v>
          </cell>
          <cell r="C284">
            <v>9</v>
          </cell>
          <cell r="D284">
            <v>7</v>
          </cell>
          <cell r="H284">
            <v>3.5</v>
          </cell>
          <cell r="Q284">
            <v>2017</v>
          </cell>
          <cell r="R284">
            <v>9</v>
          </cell>
          <cell r="S284">
            <v>7</v>
          </cell>
          <cell r="W284">
            <v>8.5</v>
          </cell>
        </row>
        <row r="285">
          <cell r="B285">
            <v>2017</v>
          </cell>
          <cell r="C285">
            <v>9</v>
          </cell>
          <cell r="D285">
            <v>8</v>
          </cell>
          <cell r="H285">
            <v>0</v>
          </cell>
          <cell r="Q285">
            <v>2017</v>
          </cell>
          <cell r="R285">
            <v>9</v>
          </cell>
          <cell r="S285">
            <v>8</v>
          </cell>
          <cell r="W285">
            <v>6</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v>
          </cell>
          <cell r="Q288">
            <v>2017</v>
          </cell>
          <cell r="R288">
            <v>9</v>
          </cell>
          <cell r="S288">
            <v>11</v>
          </cell>
          <cell r="W288">
            <v>0</v>
          </cell>
        </row>
        <row r="289">
          <cell r="B289">
            <v>2017</v>
          </cell>
          <cell r="C289">
            <v>9</v>
          </cell>
          <cell r="D289">
            <v>12</v>
          </cell>
          <cell r="H289">
            <v>0</v>
          </cell>
          <cell r="Q289">
            <v>2017</v>
          </cell>
          <cell r="R289">
            <v>9</v>
          </cell>
          <cell r="S289">
            <v>12</v>
          </cell>
          <cell r="W289">
            <v>1</v>
          </cell>
        </row>
        <row r="290">
          <cell r="B290">
            <v>2017</v>
          </cell>
          <cell r="C290">
            <v>9</v>
          </cell>
          <cell r="D290">
            <v>13</v>
          </cell>
          <cell r="H290">
            <v>0</v>
          </cell>
          <cell r="Q290">
            <v>2017</v>
          </cell>
          <cell r="R290">
            <v>9</v>
          </cell>
          <cell r="S290">
            <v>13</v>
          </cell>
          <cell r="W290">
            <v>0</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v>
          </cell>
          <cell r="Q294">
            <v>2017</v>
          </cell>
          <cell r="R294">
            <v>9</v>
          </cell>
          <cell r="S294">
            <v>17</v>
          </cell>
          <cell r="W294">
            <v>0</v>
          </cell>
        </row>
        <row r="295">
          <cell r="B295">
            <v>2017</v>
          </cell>
          <cell r="C295">
            <v>9</v>
          </cell>
          <cell r="D295">
            <v>18</v>
          </cell>
          <cell r="H295">
            <v>0</v>
          </cell>
          <cell r="Q295">
            <v>2017</v>
          </cell>
          <cell r="R295">
            <v>9</v>
          </cell>
          <cell r="S295">
            <v>18</v>
          </cell>
          <cell r="W295">
            <v>0.5</v>
          </cell>
        </row>
        <row r="296">
          <cell r="B296">
            <v>2017</v>
          </cell>
          <cell r="C296">
            <v>9</v>
          </cell>
          <cell r="D296">
            <v>19</v>
          </cell>
          <cell r="H296">
            <v>0</v>
          </cell>
          <cell r="Q296">
            <v>2017</v>
          </cell>
          <cell r="R296">
            <v>9</v>
          </cell>
          <cell r="S296">
            <v>19</v>
          </cell>
          <cell r="W296">
            <v>0</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2</v>
          </cell>
          <cell r="Q303">
            <v>2017</v>
          </cell>
          <cell r="R303">
            <v>9</v>
          </cell>
          <cell r="S303">
            <v>26</v>
          </cell>
          <cell r="W303">
            <v>0</v>
          </cell>
        </row>
        <row r="304">
          <cell r="B304">
            <v>2017</v>
          </cell>
          <cell r="C304">
            <v>9</v>
          </cell>
          <cell r="D304">
            <v>27</v>
          </cell>
          <cell r="H304">
            <v>3</v>
          </cell>
          <cell r="Q304">
            <v>2017</v>
          </cell>
          <cell r="R304">
            <v>9</v>
          </cell>
          <cell r="S304">
            <v>27</v>
          </cell>
          <cell r="W304">
            <v>0</v>
          </cell>
        </row>
        <row r="305">
          <cell r="B305">
            <v>2017</v>
          </cell>
          <cell r="C305">
            <v>9</v>
          </cell>
          <cell r="D305">
            <v>28</v>
          </cell>
          <cell r="H305">
            <v>1.5</v>
          </cell>
          <cell r="Q305">
            <v>2017</v>
          </cell>
          <cell r="R305">
            <v>9</v>
          </cell>
          <cell r="S305">
            <v>28</v>
          </cell>
          <cell r="W305">
            <v>8.5</v>
          </cell>
        </row>
        <row r="306">
          <cell r="B306">
            <v>2017</v>
          </cell>
          <cell r="C306">
            <v>9</v>
          </cell>
          <cell r="D306">
            <v>29</v>
          </cell>
          <cell r="H306">
            <v>0</v>
          </cell>
          <cell r="Q306">
            <v>2017</v>
          </cell>
          <cell r="R306">
            <v>9</v>
          </cell>
          <cell r="S306">
            <v>29</v>
          </cell>
          <cell r="W306">
            <v>4.5</v>
          </cell>
        </row>
        <row r="307">
          <cell r="B307">
            <v>2017</v>
          </cell>
          <cell r="C307">
            <v>9</v>
          </cell>
          <cell r="D307">
            <v>30</v>
          </cell>
          <cell r="H307">
            <v>0</v>
          </cell>
          <cell r="Q307">
            <v>2017</v>
          </cell>
          <cell r="R307">
            <v>9</v>
          </cell>
          <cell r="S307">
            <v>30</v>
          </cell>
          <cell r="W307">
            <v>1.5</v>
          </cell>
        </row>
        <row r="308">
          <cell r="B308">
            <v>2017</v>
          </cell>
          <cell r="C308">
            <v>10</v>
          </cell>
          <cell r="D308">
            <v>1</v>
          </cell>
          <cell r="H308">
            <v>0</v>
          </cell>
          <cell r="Q308">
            <v>2017</v>
          </cell>
          <cell r="R308">
            <v>10</v>
          </cell>
          <cell r="S308">
            <v>1</v>
          </cell>
          <cell r="W308">
            <v>4.5</v>
          </cell>
        </row>
        <row r="309">
          <cell r="B309">
            <v>2017</v>
          </cell>
          <cell r="C309">
            <v>10</v>
          </cell>
          <cell r="D309">
            <v>2</v>
          </cell>
          <cell r="H309">
            <v>0</v>
          </cell>
          <cell r="Q309">
            <v>2017</v>
          </cell>
          <cell r="R309">
            <v>10</v>
          </cell>
          <cell r="S309">
            <v>2</v>
          </cell>
          <cell r="W309">
            <v>0.5</v>
          </cell>
        </row>
        <row r="310">
          <cell r="B310">
            <v>2017</v>
          </cell>
          <cell r="C310">
            <v>10</v>
          </cell>
          <cell r="D310">
            <v>3</v>
          </cell>
          <cell r="H310">
            <v>0</v>
          </cell>
          <cell r="Q310">
            <v>2017</v>
          </cell>
          <cell r="R310">
            <v>10</v>
          </cell>
          <cell r="S310">
            <v>3</v>
          </cell>
          <cell r="W310">
            <v>0</v>
          </cell>
        </row>
        <row r="311">
          <cell r="B311">
            <v>2017</v>
          </cell>
          <cell r="C311">
            <v>10</v>
          </cell>
          <cell r="D311">
            <v>4</v>
          </cell>
          <cell r="H311">
            <v>2</v>
          </cell>
          <cell r="Q311">
            <v>2017</v>
          </cell>
          <cell r="R311">
            <v>10</v>
          </cell>
          <cell r="S311">
            <v>4</v>
          </cell>
          <cell r="W311">
            <v>0</v>
          </cell>
        </row>
        <row r="312">
          <cell r="B312">
            <v>2017</v>
          </cell>
          <cell r="C312">
            <v>10</v>
          </cell>
          <cell r="D312">
            <v>5</v>
          </cell>
          <cell r="H312">
            <v>0</v>
          </cell>
          <cell r="Q312">
            <v>2017</v>
          </cell>
          <cell r="R312">
            <v>10</v>
          </cell>
          <cell r="S312">
            <v>5</v>
          </cell>
          <cell r="W312">
            <v>2.5</v>
          </cell>
        </row>
        <row r="313">
          <cell r="B313">
            <v>2017</v>
          </cell>
          <cell r="C313">
            <v>10</v>
          </cell>
          <cell r="D313">
            <v>6</v>
          </cell>
          <cell r="H313">
            <v>0</v>
          </cell>
          <cell r="Q313">
            <v>2017</v>
          </cell>
          <cell r="R313">
            <v>10</v>
          </cell>
          <cell r="S313">
            <v>6</v>
          </cell>
          <cell r="W313">
            <v>1</v>
          </cell>
        </row>
        <row r="314">
          <cell r="B314">
            <v>2017</v>
          </cell>
          <cell r="C314">
            <v>10</v>
          </cell>
          <cell r="D314">
            <v>7</v>
          </cell>
          <cell r="H314">
            <v>0.5</v>
          </cell>
          <cell r="Q314">
            <v>2017</v>
          </cell>
          <cell r="R314">
            <v>10</v>
          </cell>
          <cell r="S314">
            <v>7</v>
          </cell>
          <cell r="W314">
            <v>1</v>
          </cell>
        </row>
        <row r="315">
          <cell r="B315">
            <v>2017</v>
          </cell>
          <cell r="C315">
            <v>10</v>
          </cell>
          <cell r="D315">
            <v>8</v>
          </cell>
          <cell r="H315">
            <v>0.5</v>
          </cell>
          <cell r="Q315">
            <v>2017</v>
          </cell>
          <cell r="R315">
            <v>10</v>
          </cell>
          <cell r="S315">
            <v>8</v>
          </cell>
          <cell r="W315">
            <v>6</v>
          </cell>
        </row>
        <row r="316">
          <cell r="B316">
            <v>2017</v>
          </cell>
          <cell r="C316">
            <v>10</v>
          </cell>
          <cell r="D316">
            <v>9</v>
          </cell>
          <cell r="H316">
            <v>0</v>
          </cell>
          <cell r="Q316">
            <v>2017</v>
          </cell>
          <cell r="R316">
            <v>10</v>
          </cell>
          <cell r="S316">
            <v>9</v>
          </cell>
          <cell r="W316">
            <v>0</v>
          </cell>
        </row>
        <row r="317">
          <cell r="B317">
            <v>2017</v>
          </cell>
          <cell r="C317">
            <v>10</v>
          </cell>
          <cell r="D317">
            <v>10</v>
          </cell>
          <cell r="H317">
            <v>16.5</v>
          </cell>
          <cell r="Q317">
            <v>2017</v>
          </cell>
          <cell r="R317">
            <v>10</v>
          </cell>
          <cell r="S317">
            <v>10</v>
          </cell>
          <cell r="W317">
            <v>1.5</v>
          </cell>
        </row>
        <row r="318">
          <cell r="B318">
            <v>2017</v>
          </cell>
          <cell r="C318">
            <v>10</v>
          </cell>
          <cell r="D318">
            <v>11</v>
          </cell>
          <cell r="H318">
            <v>11.5</v>
          </cell>
          <cell r="Q318">
            <v>2017</v>
          </cell>
          <cell r="R318">
            <v>10</v>
          </cell>
          <cell r="S318">
            <v>11</v>
          </cell>
          <cell r="W318">
            <v>16</v>
          </cell>
        </row>
        <row r="319">
          <cell r="B319">
            <v>2017</v>
          </cell>
          <cell r="C319">
            <v>10</v>
          </cell>
          <cell r="D319">
            <v>12</v>
          </cell>
          <cell r="H319">
            <v>7.5</v>
          </cell>
          <cell r="Q319">
            <v>2017</v>
          </cell>
          <cell r="R319">
            <v>10</v>
          </cell>
          <cell r="S319">
            <v>12</v>
          </cell>
          <cell r="W319">
            <v>15</v>
          </cell>
        </row>
        <row r="320">
          <cell r="B320">
            <v>2017</v>
          </cell>
          <cell r="C320">
            <v>10</v>
          </cell>
          <cell r="D320">
            <v>13</v>
          </cell>
          <cell r="H320">
            <v>0</v>
          </cell>
          <cell r="Q320">
            <v>2017</v>
          </cell>
          <cell r="R320">
            <v>10</v>
          </cell>
          <cell r="S320">
            <v>13</v>
          </cell>
          <cell r="W320">
            <v>10.5</v>
          </cell>
        </row>
        <row r="321">
          <cell r="B321">
            <v>2017</v>
          </cell>
          <cell r="C321">
            <v>10</v>
          </cell>
          <cell r="D321">
            <v>14</v>
          </cell>
          <cell r="H321">
            <v>0</v>
          </cell>
          <cell r="Q321">
            <v>2017</v>
          </cell>
          <cell r="R321">
            <v>10</v>
          </cell>
          <cell r="S321">
            <v>14</v>
          </cell>
          <cell r="W321">
            <v>0</v>
          </cell>
        </row>
        <row r="322">
          <cell r="B322">
            <v>2017</v>
          </cell>
          <cell r="C322">
            <v>10</v>
          </cell>
          <cell r="D322">
            <v>15</v>
          </cell>
          <cell r="H322">
            <v>13</v>
          </cell>
          <cell r="Q322">
            <v>2017</v>
          </cell>
          <cell r="R322">
            <v>10</v>
          </cell>
          <cell r="S322">
            <v>15</v>
          </cell>
          <cell r="W322">
            <v>0</v>
          </cell>
        </row>
        <row r="323">
          <cell r="B323">
            <v>2017</v>
          </cell>
          <cell r="C323">
            <v>10</v>
          </cell>
          <cell r="D323">
            <v>16</v>
          </cell>
          <cell r="H323">
            <v>12.5</v>
          </cell>
          <cell r="Q323">
            <v>2017</v>
          </cell>
          <cell r="R323">
            <v>10</v>
          </cell>
          <cell r="S323">
            <v>16</v>
          </cell>
          <cell r="W323">
            <v>15.5</v>
          </cell>
        </row>
        <row r="324">
          <cell r="B324">
            <v>2017</v>
          </cell>
          <cell r="C324">
            <v>10</v>
          </cell>
          <cell r="D324">
            <v>17</v>
          </cell>
          <cell r="H324">
            <v>7</v>
          </cell>
          <cell r="Q324">
            <v>2017</v>
          </cell>
          <cell r="R324">
            <v>10</v>
          </cell>
          <cell r="S324">
            <v>17</v>
          </cell>
          <cell r="W324">
            <v>11.5</v>
          </cell>
        </row>
        <row r="325">
          <cell r="B325">
            <v>2017</v>
          </cell>
          <cell r="C325">
            <v>10</v>
          </cell>
          <cell r="D325">
            <v>18</v>
          </cell>
          <cell r="H325">
            <v>2</v>
          </cell>
          <cell r="Q325">
            <v>2017</v>
          </cell>
          <cell r="R325">
            <v>10</v>
          </cell>
          <cell r="S325">
            <v>18</v>
          </cell>
          <cell r="W325">
            <v>6.5</v>
          </cell>
        </row>
        <row r="326">
          <cell r="B326">
            <v>2017</v>
          </cell>
          <cell r="C326">
            <v>10</v>
          </cell>
          <cell r="D326">
            <v>19</v>
          </cell>
          <cell r="H326">
            <v>2</v>
          </cell>
          <cell r="Q326">
            <v>2017</v>
          </cell>
          <cell r="R326">
            <v>10</v>
          </cell>
          <cell r="S326">
            <v>19</v>
          </cell>
          <cell r="W326">
            <v>4.5</v>
          </cell>
        </row>
        <row r="327">
          <cell r="B327">
            <v>2017</v>
          </cell>
          <cell r="C327">
            <v>10</v>
          </cell>
          <cell r="D327">
            <v>20</v>
          </cell>
          <cell r="H327">
            <v>0.5</v>
          </cell>
          <cell r="Q327">
            <v>2017</v>
          </cell>
          <cell r="R327">
            <v>10</v>
          </cell>
          <cell r="S327">
            <v>20</v>
          </cell>
          <cell r="W327">
            <v>2</v>
          </cell>
        </row>
        <row r="328">
          <cell r="B328">
            <v>2017</v>
          </cell>
          <cell r="C328">
            <v>10</v>
          </cell>
          <cell r="D328">
            <v>21</v>
          </cell>
          <cell r="H328">
            <v>2</v>
          </cell>
          <cell r="Q328">
            <v>2017</v>
          </cell>
          <cell r="R328">
            <v>10</v>
          </cell>
          <cell r="S328">
            <v>21</v>
          </cell>
          <cell r="W328">
            <v>0.5</v>
          </cell>
        </row>
        <row r="329">
          <cell r="B329">
            <v>2017</v>
          </cell>
          <cell r="C329">
            <v>10</v>
          </cell>
          <cell r="D329">
            <v>22</v>
          </cell>
          <cell r="H329">
            <v>10.5</v>
          </cell>
          <cell r="Q329">
            <v>2017</v>
          </cell>
          <cell r="R329">
            <v>10</v>
          </cell>
          <cell r="S329">
            <v>22</v>
          </cell>
          <cell r="W329">
            <v>1</v>
          </cell>
        </row>
        <row r="330">
          <cell r="B330">
            <v>2017</v>
          </cell>
          <cell r="C330">
            <v>10</v>
          </cell>
          <cell r="D330">
            <v>23</v>
          </cell>
          <cell r="H330">
            <v>10.5</v>
          </cell>
          <cell r="Q330">
            <v>2017</v>
          </cell>
          <cell r="R330">
            <v>10</v>
          </cell>
          <cell r="S330">
            <v>23</v>
          </cell>
          <cell r="W330">
            <v>14</v>
          </cell>
        </row>
        <row r="331">
          <cell r="B331">
            <v>2017</v>
          </cell>
          <cell r="C331">
            <v>10</v>
          </cell>
          <cell r="D331">
            <v>24</v>
          </cell>
          <cell r="H331">
            <v>18</v>
          </cell>
          <cell r="Q331">
            <v>2017</v>
          </cell>
          <cell r="R331">
            <v>10</v>
          </cell>
          <cell r="S331">
            <v>24</v>
          </cell>
          <cell r="W331">
            <v>11.5</v>
          </cell>
        </row>
        <row r="332">
          <cell r="B332">
            <v>2017</v>
          </cell>
          <cell r="C332">
            <v>10</v>
          </cell>
          <cell r="D332">
            <v>25</v>
          </cell>
          <cell r="H332">
            <v>12.5</v>
          </cell>
          <cell r="Q332">
            <v>2017</v>
          </cell>
          <cell r="R332">
            <v>10</v>
          </cell>
          <cell r="S332">
            <v>25</v>
          </cell>
          <cell r="W332">
            <v>20.5</v>
          </cell>
        </row>
        <row r="333">
          <cell r="B333">
            <v>2017</v>
          </cell>
          <cell r="C333">
            <v>10</v>
          </cell>
          <cell r="D333">
            <v>26</v>
          </cell>
          <cell r="H333">
            <v>9.5</v>
          </cell>
          <cell r="Q333">
            <v>2017</v>
          </cell>
          <cell r="R333">
            <v>10</v>
          </cell>
          <cell r="S333">
            <v>26</v>
          </cell>
          <cell r="W333">
            <v>14.5</v>
          </cell>
        </row>
        <row r="334">
          <cell r="B334">
            <v>2017</v>
          </cell>
          <cell r="C334">
            <v>10</v>
          </cell>
          <cell r="D334">
            <v>27</v>
          </cell>
          <cell r="H334">
            <v>26</v>
          </cell>
          <cell r="Q334">
            <v>2017</v>
          </cell>
          <cell r="R334">
            <v>10</v>
          </cell>
          <cell r="S334">
            <v>27</v>
          </cell>
          <cell r="W334">
            <v>13</v>
          </cell>
        </row>
        <row r="335">
          <cell r="B335">
            <v>2017</v>
          </cell>
          <cell r="C335">
            <v>10</v>
          </cell>
          <cell r="D335">
            <v>28</v>
          </cell>
          <cell r="H335">
            <v>27</v>
          </cell>
          <cell r="Q335">
            <v>2017</v>
          </cell>
          <cell r="R335">
            <v>10</v>
          </cell>
          <cell r="S335">
            <v>28</v>
          </cell>
          <cell r="W335">
            <v>30</v>
          </cell>
        </row>
        <row r="336">
          <cell r="B336">
            <v>2017</v>
          </cell>
          <cell r="C336">
            <v>10</v>
          </cell>
          <cell r="D336">
            <v>29</v>
          </cell>
          <cell r="H336">
            <v>21</v>
          </cell>
          <cell r="Q336">
            <v>2017</v>
          </cell>
          <cell r="R336">
            <v>10</v>
          </cell>
          <cell r="S336">
            <v>29</v>
          </cell>
          <cell r="W336">
            <v>32.5</v>
          </cell>
        </row>
        <row r="337">
          <cell r="B337">
            <v>2017</v>
          </cell>
          <cell r="C337">
            <v>10</v>
          </cell>
          <cell r="D337">
            <v>30</v>
          </cell>
          <cell r="H337">
            <v>21</v>
          </cell>
          <cell r="Q337">
            <v>2017</v>
          </cell>
          <cell r="R337">
            <v>10</v>
          </cell>
          <cell r="S337">
            <v>30</v>
          </cell>
          <cell r="W337">
            <v>24</v>
          </cell>
        </row>
        <row r="338">
          <cell r="B338">
            <v>2017</v>
          </cell>
          <cell r="C338">
            <v>10</v>
          </cell>
          <cell r="D338">
            <v>31</v>
          </cell>
          <cell r="H338">
            <v>33.5</v>
          </cell>
          <cell r="Q338">
            <v>2017</v>
          </cell>
          <cell r="R338">
            <v>10</v>
          </cell>
          <cell r="S338">
            <v>31</v>
          </cell>
          <cell r="W338">
            <v>26.5</v>
          </cell>
        </row>
        <row r="339">
          <cell r="B339">
            <v>2017</v>
          </cell>
          <cell r="C339">
            <v>11</v>
          </cell>
          <cell r="D339">
            <v>1</v>
          </cell>
          <cell r="H339">
            <v>24</v>
          </cell>
          <cell r="Q339">
            <v>2017</v>
          </cell>
          <cell r="R339">
            <v>11</v>
          </cell>
          <cell r="S339">
            <v>1</v>
          </cell>
          <cell r="W339">
            <v>33</v>
          </cell>
        </row>
        <row r="340">
          <cell r="B340">
            <v>2017</v>
          </cell>
          <cell r="C340">
            <v>11</v>
          </cell>
          <cell r="D340">
            <v>2</v>
          </cell>
          <cell r="H340">
            <v>18.5</v>
          </cell>
          <cell r="Q340">
            <v>2017</v>
          </cell>
          <cell r="R340">
            <v>11</v>
          </cell>
          <cell r="S340">
            <v>2</v>
          </cell>
          <cell r="W340">
            <v>24.5</v>
          </cell>
        </row>
        <row r="341">
          <cell r="B341">
            <v>2017</v>
          </cell>
          <cell r="C341">
            <v>11</v>
          </cell>
          <cell r="D341">
            <v>3</v>
          </cell>
          <cell r="H341">
            <v>21.5</v>
          </cell>
          <cell r="Q341">
            <v>2017</v>
          </cell>
          <cell r="R341">
            <v>11</v>
          </cell>
          <cell r="S341">
            <v>3</v>
          </cell>
          <cell r="W341">
            <v>23.5</v>
          </cell>
        </row>
        <row r="342">
          <cell r="B342">
            <v>2017</v>
          </cell>
          <cell r="C342">
            <v>11</v>
          </cell>
          <cell r="D342">
            <v>4</v>
          </cell>
          <cell r="H342">
            <v>17</v>
          </cell>
          <cell r="Q342">
            <v>2017</v>
          </cell>
          <cell r="R342">
            <v>11</v>
          </cell>
          <cell r="S342">
            <v>4</v>
          </cell>
          <cell r="W342">
            <v>23</v>
          </cell>
        </row>
        <row r="343">
          <cell r="B343">
            <v>2017</v>
          </cell>
          <cell r="C343">
            <v>11</v>
          </cell>
          <cell r="D343">
            <v>5</v>
          </cell>
          <cell r="H343">
            <v>20.5</v>
          </cell>
          <cell r="Q343">
            <v>2017</v>
          </cell>
          <cell r="R343">
            <v>11</v>
          </cell>
          <cell r="S343">
            <v>5</v>
          </cell>
          <cell r="W343">
            <v>16.5</v>
          </cell>
        </row>
        <row r="344">
          <cell r="B344">
            <v>2017</v>
          </cell>
          <cell r="C344">
            <v>11</v>
          </cell>
          <cell r="D344">
            <v>6</v>
          </cell>
          <cell r="H344">
            <v>27.5</v>
          </cell>
          <cell r="Q344">
            <v>2017</v>
          </cell>
          <cell r="R344">
            <v>11</v>
          </cell>
          <cell r="S344">
            <v>6</v>
          </cell>
          <cell r="W344">
            <v>24</v>
          </cell>
        </row>
        <row r="345">
          <cell r="B345">
            <v>2017</v>
          </cell>
          <cell r="C345">
            <v>11</v>
          </cell>
          <cell r="D345">
            <v>7</v>
          </cell>
          <cell r="H345">
            <v>26</v>
          </cell>
          <cell r="Q345">
            <v>2017</v>
          </cell>
          <cell r="R345">
            <v>11</v>
          </cell>
          <cell r="S345">
            <v>7</v>
          </cell>
          <cell r="W345">
            <v>30</v>
          </cell>
        </row>
        <row r="346">
          <cell r="B346">
            <v>2017</v>
          </cell>
          <cell r="C346">
            <v>11</v>
          </cell>
          <cell r="D346">
            <v>8</v>
          </cell>
          <cell r="H346">
            <v>26</v>
          </cell>
          <cell r="Q346">
            <v>2017</v>
          </cell>
          <cell r="R346">
            <v>11</v>
          </cell>
          <cell r="S346">
            <v>8</v>
          </cell>
          <cell r="W346">
            <v>31</v>
          </cell>
        </row>
        <row r="347">
          <cell r="B347">
            <v>2017</v>
          </cell>
          <cell r="C347">
            <v>11</v>
          </cell>
          <cell r="D347">
            <v>9</v>
          </cell>
          <cell r="H347">
            <v>28</v>
          </cell>
          <cell r="Q347">
            <v>2017</v>
          </cell>
          <cell r="R347">
            <v>11</v>
          </cell>
          <cell r="S347">
            <v>9</v>
          </cell>
          <cell r="W347">
            <v>29.5</v>
          </cell>
        </row>
        <row r="348">
          <cell r="B348">
            <v>2017</v>
          </cell>
          <cell r="C348">
            <v>11</v>
          </cell>
          <cell r="D348">
            <v>10</v>
          </cell>
          <cell r="H348">
            <v>34.5</v>
          </cell>
          <cell r="Q348">
            <v>2017</v>
          </cell>
          <cell r="R348">
            <v>11</v>
          </cell>
          <cell r="S348">
            <v>10</v>
          </cell>
          <cell r="W348">
            <v>35</v>
          </cell>
        </row>
        <row r="349">
          <cell r="B349">
            <v>2017</v>
          </cell>
          <cell r="C349">
            <v>11</v>
          </cell>
          <cell r="D349">
            <v>11</v>
          </cell>
          <cell r="H349">
            <v>23</v>
          </cell>
          <cell r="Q349">
            <v>2017</v>
          </cell>
          <cell r="R349">
            <v>11</v>
          </cell>
          <cell r="S349">
            <v>11</v>
          </cell>
          <cell r="W349">
            <v>38.5</v>
          </cell>
        </row>
        <row r="350">
          <cell r="B350">
            <v>2017</v>
          </cell>
          <cell r="C350">
            <v>11</v>
          </cell>
          <cell r="D350">
            <v>12</v>
          </cell>
          <cell r="H350">
            <v>23.5</v>
          </cell>
          <cell r="Q350">
            <v>2017</v>
          </cell>
          <cell r="R350">
            <v>11</v>
          </cell>
          <cell r="S350">
            <v>12</v>
          </cell>
          <cell r="W350">
            <v>23.5</v>
          </cell>
        </row>
        <row r="351">
          <cell r="B351">
            <v>2017</v>
          </cell>
          <cell r="C351">
            <v>11</v>
          </cell>
          <cell r="D351">
            <v>13</v>
          </cell>
          <cell r="H351">
            <v>22</v>
          </cell>
          <cell r="Q351">
            <v>2017</v>
          </cell>
          <cell r="R351">
            <v>11</v>
          </cell>
          <cell r="S351">
            <v>13</v>
          </cell>
          <cell r="W351">
            <v>28</v>
          </cell>
        </row>
        <row r="352">
          <cell r="B352">
            <v>2017</v>
          </cell>
          <cell r="C352">
            <v>11</v>
          </cell>
          <cell r="D352">
            <v>14</v>
          </cell>
          <cell r="H352">
            <v>13.5</v>
          </cell>
          <cell r="Q352">
            <v>2017</v>
          </cell>
          <cell r="R352">
            <v>11</v>
          </cell>
          <cell r="S352">
            <v>14</v>
          </cell>
          <cell r="W352">
            <v>28</v>
          </cell>
        </row>
        <row r="353">
          <cell r="B353">
            <v>2017</v>
          </cell>
          <cell r="C353">
            <v>11</v>
          </cell>
          <cell r="D353">
            <v>15</v>
          </cell>
          <cell r="H353">
            <v>19</v>
          </cell>
          <cell r="Q353">
            <v>2017</v>
          </cell>
          <cell r="R353">
            <v>11</v>
          </cell>
          <cell r="S353">
            <v>15</v>
          </cell>
          <cell r="W353">
            <v>18</v>
          </cell>
        </row>
        <row r="354">
          <cell r="B354">
            <v>2017</v>
          </cell>
          <cell r="C354">
            <v>11</v>
          </cell>
          <cell r="D354">
            <v>16</v>
          </cell>
          <cell r="H354">
            <v>25</v>
          </cell>
          <cell r="Q354">
            <v>2017</v>
          </cell>
          <cell r="R354">
            <v>11</v>
          </cell>
          <cell r="S354">
            <v>16</v>
          </cell>
          <cell r="W354">
            <v>25.5</v>
          </cell>
        </row>
        <row r="355">
          <cell r="B355">
            <v>2017</v>
          </cell>
          <cell r="C355">
            <v>11</v>
          </cell>
          <cell r="D355">
            <v>17</v>
          </cell>
          <cell r="H355">
            <v>7</v>
          </cell>
          <cell r="Q355">
            <v>2017</v>
          </cell>
          <cell r="R355">
            <v>11</v>
          </cell>
          <cell r="S355">
            <v>17</v>
          </cell>
          <cell r="W355">
            <v>31</v>
          </cell>
        </row>
        <row r="356">
          <cell r="B356">
            <v>2017</v>
          </cell>
          <cell r="C356">
            <v>11</v>
          </cell>
          <cell r="D356">
            <v>18</v>
          </cell>
          <cell r="H356">
            <v>18.5</v>
          </cell>
          <cell r="Q356">
            <v>2017</v>
          </cell>
          <cell r="R356">
            <v>11</v>
          </cell>
          <cell r="S356">
            <v>18</v>
          </cell>
          <cell r="W356">
            <v>17.5</v>
          </cell>
        </row>
        <row r="357">
          <cell r="B357">
            <v>2017</v>
          </cell>
          <cell r="C357">
            <v>11</v>
          </cell>
          <cell r="D357">
            <v>19</v>
          </cell>
          <cell r="H357">
            <v>26</v>
          </cell>
          <cell r="Q357">
            <v>2017</v>
          </cell>
          <cell r="R357">
            <v>11</v>
          </cell>
          <cell r="S357">
            <v>19</v>
          </cell>
          <cell r="W357">
            <v>30.5</v>
          </cell>
        </row>
        <row r="358">
          <cell r="B358">
            <v>2017</v>
          </cell>
          <cell r="C358">
            <v>11</v>
          </cell>
          <cell r="D358">
            <v>20</v>
          </cell>
          <cell r="H358">
            <v>12.5</v>
          </cell>
          <cell r="Q358">
            <v>2017</v>
          </cell>
          <cell r="R358">
            <v>11</v>
          </cell>
          <cell r="S358">
            <v>20</v>
          </cell>
          <cell r="W358">
            <v>30</v>
          </cell>
        </row>
        <row r="359">
          <cell r="B359">
            <v>2017</v>
          </cell>
          <cell r="C359">
            <v>11</v>
          </cell>
          <cell r="D359">
            <v>21</v>
          </cell>
          <cell r="H359">
            <v>27.5</v>
          </cell>
          <cell r="Q359">
            <v>2017</v>
          </cell>
          <cell r="R359">
            <v>11</v>
          </cell>
          <cell r="S359">
            <v>21</v>
          </cell>
          <cell r="W359">
            <v>16</v>
          </cell>
        </row>
        <row r="360">
          <cell r="B360">
            <v>2017</v>
          </cell>
          <cell r="C360">
            <v>11</v>
          </cell>
          <cell r="D360">
            <v>22</v>
          </cell>
          <cell r="H360">
            <v>36.5</v>
          </cell>
          <cell r="Q360">
            <v>2017</v>
          </cell>
          <cell r="R360">
            <v>11</v>
          </cell>
          <cell r="S360">
            <v>22</v>
          </cell>
          <cell r="W360">
            <v>34</v>
          </cell>
        </row>
        <row r="361">
          <cell r="B361">
            <v>2017</v>
          </cell>
          <cell r="C361">
            <v>11</v>
          </cell>
          <cell r="D361">
            <v>23</v>
          </cell>
          <cell r="H361">
            <v>16.5</v>
          </cell>
          <cell r="Q361">
            <v>2017</v>
          </cell>
          <cell r="R361">
            <v>11</v>
          </cell>
          <cell r="S361">
            <v>23</v>
          </cell>
          <cell r="W361">
            <v>36</v>
          </cell>
        </row>
        <row r="362">
          <cell r="B362">
            <v>2017</v>
          </cell>
          <cell r="C362">
            <v>11</v>
          </cell>
          <cell r="D362">
            <v>24</v>
          </cell>
          <cell r="H362">
            <v>4</v>
          </cell>
          <cell r="Q362">
            <v>2017</v>
          </cell>
          <cell r="R362">
            <v>11</v>
          </cell>
          <cell r="S362">
            <v>24</v>
          </cell>
          <cell r="W362">
            <v>24.25</v>
          </cell>
        </row>
        <row r="363">
          <cell r="B363">
            <v>2017</v>
          </cell>
          <cell r="C363">
            <v>11</v>
          </cell>
          <cell r="D363">
            <v>25</v>
          </cell>
          <cell r="H363">
            <v>16</v>
          </cell>
          <cell r="Q363">
            <v>2017</v>
          </cell>
          <cell r="R363">
            <v>11</v>
          </cell>
          <cell r="S363">
            <v>25</v>
          </cell>
          <cell r="W363">
            <v>12</v>
          </cell>
        </row>
        <row r="364">
          <cell r="B364">
            <v>2017</v>
          </cell>
          <cell r="C364">
            <v>11</v>
          </cell>
          <cell r="D364">
            <v>26</v>
          </cell>
          <cell r="H364">
            <v>14.5</v>
          </cell>
          <cell r="Q364">
            <v>2017</v>
          </cell>
          <cell r="R364">
            <v>11</v>
          </cell>
          <cell r="S364">
            <v>26</v>
          </cell>
          <cell r="W364">
            <v>19.5</v>
          </cell>
        </row>
        <row r="365">
          <cell r="B365">
            <v>2017</v>
          </cell>
          <cell r="C365">
            <v>11</v>
          </cell>
          <cell r="D365">
            <v>27</v>
          </cell>
          <cell r="H365">
            <v>10</v>
          </cell>
          <cell r="Q365">
            <v>2017</v>
          </cell>
          <cell r="R365">
            <v>11</v>
          </cell>
          <cell r="S365">
            <v>27</v>
          </cell>
          <cell r="W365">
            <v>20.5</v>
          </cell>
        </row>
        <row r="366">
          <cell r="B366">
            <v>2017</v>
          </cell>
          <cell r="C366">
            <v>11</v>
          </cell>
          <cell r="D366">
            <v>28</v>
          </cell>
          <cell r="H366">
            <v>12</v>
          </cell>
          <cell r="Q366">
            <v>2017</v>
          </cell>
          <cell r="R366">
            <v>11</v>
          </cell>
          <cell r="S366">
            <v>28</v>
          </cell>
          <cell r="W366">
            <v>11</v>
          </cell>
        </row>
        <row r="367">
          <cell r="B367">
            <v>2017</v>
          </cell>
          <cell r="C367">
            <v>11</v>
          </cell>
          <cell r="D367">
            <v>29</v>
          </cell>
          <cell r="H367">
            <v>17</v>
          </cell>
          <cell r="Q367">
            <v>2017</v>
          </cell>
          <cell r="R367">
            <v>11</v>
          </cell>
          <cell r="S367">
            <v>29</v>
          </cell>
          <cell r="W367">
            <v>20.5</v>
          </cell>
        </row>
        <row r="368">
          <cell r="B368">
            <v>2017</v>
          </cell>
          <cell r="C368">
            <v>11</v>
          </cell>
          <cell r="D368">
            <v>30</v>
          </cell>
          <cell r="H368">
            <v>18</v>
          </cell>
          <cell r="Q368">
            <v>2017</v>
          </cell>
          <cell r="R368">
            <v>11</v>
          </cell>
          <cell r="S368">
            <v>30</v>
          </cell>
          <cell r="W368">
            <v>28</v>
          </cell>
        </row>
        <row r="369">
          <cell r="B369">
            <v>2017</v>
          </cell>
          <cell r="C369">
            <v>12</v>
          </cell>
          <cell r="D369">
            <v>1</v>
          </cell>
          <cell r="H369">
            <v>22.5</v>
          </cell>
          <cell r="Q369">
            <v>2017</v>
          </cell>
          <cell r="R369">
            <v>12</v>
          </cell>
          <cell r="S369">
            <v>1</v>
          </cell>
          <cell r="W369">
            <v>26</v>
          </cell>
        </row>
        <row r="370">
          <cell r="B370">
            <v>2017</v>
          </cell>
          <cell r="C370">
            <v>12</v>
          </cell>
          <cell r="D370">
            <v>2</v>
          </cell>
          <cell r="H370">
            <v>16.5</v>
          </cell>
          <cell r="Q370">
            <v>2017</v>
          </cell>
          <cell r="R370">
            <v>12</v>
          </cell>
          <cell r="S370">
            <v>2</v>
          </cell>
          <cell r="W370">
            <v>25</v>
          </cell>
        </row>
        <row r="371">
          <cell r="B371">
            <v>2017</v>
          </cell>
          <cell r="C371">
            <v>12</v>
          </cell>
          <cell r="D371">
            <v>3</v>
          </cell>
          <cell r="H371">
            <v>12</v>
          </cell>
          <cell r="Q371">
            <v>2017</v>
          </cell>
          <cell r="R371">
            <v>12</v>
          </cell>
          <cell r="S371">
            <v>3</v>
          </cell>
          <cell r="W371">
            <v>20.5</v>
          </cell>
        </row>
        <row r="372">
          <cell r="B372">
            <v>2017</v>
          </cell>
          <cell r="C372">
            <v>12</v>
          </cell>
          <cell r="D372">
            <v>4</v>
          </cell>
          <cell r="H372">
            <v>13</v>
          </cell>
          <cell r="Q372">
            <v>2017</v>
          </cell>
          <cell r="R372">
            <v>12</v>
          </cell>
          <cell r="S372">
            <v>4</v>
          </cell>
          <cell r="W372">
            <v>16.5</v>
          </cell>
        </row>
        <row r="373">
          <cell r="B373">
            <v>2017</v>
          </cell>
          <cell r="C373">
            <v>12</v>
          </cell>
          <cell r="D373">
            <v>5</v>
          </cell>
          <cell r="H373">
            <v>29.5</v>
          </cell>
          <cell r="Q373">
            <v>2017</v>
          </cell>
          <cell r="R373">
            <v>12</v>
          </cell>
          <cell r="S373">
            <v>5</v>
          </cell>
          <cell r="W373">
            <v>18</v>
          </cell>
        </row>
        <row r="374">
          <cell r="B374">
            <v>2017</v>
          </cell>
          <cell r="C374">
            <v>12</v>
          </cell>
          <cell r="D374">
            <v>6</v>
          </cell>
          <cell r="H374">
            <v>30.5</v>
          </cell>
          <cell r="Q374">
            <v>2017</v>
          </cell>
          <cell r="R374">
            <v>12</v>
          </cell>
          <cell r="S374">
            <v>6</v>
          </cell>
          <cell r="W374">
            <v>31.5</v>
          </cell>
        </row>
        <row r="375">
          <cell r="B375">
            <v>2017</v>
          </cell>
          <cell r="C375">
            <v>12</v>
          </cell>
          <cell r="D375">
            <v>7</v>
          </cell>
          <cell r="H375">
            <v>43</v>
          </cell>
          <cell r="Q375">
            <v>2017</v>
          </cell>
          <cell r="R375">
            <v>12</v>
          </cell>
          <cell r="S375">
            <v>7</v>
          </cell>
          <cell r="W375">
            <v>35.5</v>
          </cell>
        </row>
        <row r="376">
          <cell r="B376">
            <v>2017</v>
          </cell>
          <cell r="C376">
            <v>12</v>
          </cell>
          <cell r="D376">
            <v>8</v>
          </cell>
          <cell r="H376">
            <v>38.5</v>
          </cell>
          <cell r="Q376">
            <v>2017</v>
          </cell>
          <cell r="R376">
            <v>12</v>
          </cell>
          <cell r="S376">
            <v>8</v>
          </cell>
          <cell r="W376">
            <v>42.5</v>
          </cell>
        </row>
        <row r="377">
          <cell r="B377">
            <v>2017</v>
          </cell>
          <cell r="C377">
            <v>12</v>
          </cell>
          <cell r="D377">
            <v>9</v>
          </cell>
          <cell r="H377">
            <v>34</v>
          </cell>
          <cell r="Q377">
            <v>2017</v>
          </cell>
          <cell r="R377">
            <v>12</v>
          </cell>
          <cell r="S377">
            <v>9</v>
          </cell>
          <cell r="W377">
            <v>36.5</v>
          </cell>
        </row>
        <row r="378">
          <cell r="B378">
            <v>2017</v>
          </cell>
          <cell r="C378">
            <v>12</v>
          </cell>
          <cell r="D378">
            <v>10</v>
          </cell>
          <cell r="H378">
            <v>25.5</v>
          </cell>
          <cell r="Q378">
            <v>2017</v>
          </cell>
          <cell r="R378">
            <v>12</v>
          </cell>
          <cell r="S378">
            <v>10</v>
          </cell>
          <cell r="W378">
            <v>40.5</v>
          </cell>
        </row>
        <row r="379">
          <cell r="B379">
            <v>2017</v>
          </cell>
          <cell r="C379">
            <v>12</v>
          </cell>
          <cell r="D379">
            <v>11</v>
          </cell>
          <cell r="H379">
            <v>21.5</v>
          </cell>
          <cell r="Q379">
            <v>2017</v>
          </cell>
          <cell r="R379">
            <v>12</v>
          </cell>
          <cell r="S379">
            <v>11</v>
          </cell>
          <cell r="W379">
            <v>26.5</v>
          </cell>
        </row>
        <row r="380">
          <cell r="B380">
            <v>2017</v>
          </cell>
          <cell r="C380">
            <v>12</v>
          </cell>
          <cell r="D380">
            <v>12</v>
          </cell>
          <cell r="H380">
            <v>36</v>
          </cell>
          <cell r="Q380">
            <v>2017</v>
          </cell>
          <cell r="R380">
            <v>12</v>
          </cell>
          <cell r="S380">
            <v>12</v>
          </cell>
          <cell r="W380">
            <v>32</v>
          </cell>
        </row>
        <row r="381">
          <cell r="B381">
            <v>2017</v>
          </cell>
          <cell r="C381">
            <v>12</v>
          </cell>
          <cell r="D381">
            <v>13</v>
          </cell>
          <cell r="H381">
            <v>18.5</v>
          </cell>
          <cell r="Q381">
            <v>2017</v>
          </cell>
          <cell r="R381">
            <v>12</v>
          </cell>
          <cell r="S381">
            <v>13</v>
          </cell>
          <cell r="W381">
            <v>40.5</v>
          </cell>
        </row>
        <row r="382">
          <cell r="B382">
            <v>2017</v>
          </cell>
          <cell r="C382">
            <v>12</v>
          </cell>
          <cell r="D382">
            <v>14</v>
          </cell>
          <cell r="H382">
            <v>28.5</v>
          </cell>
          <cell r="Q382">
            <v>2017</v>
          </cell>
          <cell r="R382">
            <v>12</v>
          </cell>
          <cell r="S382">
            <v>14</v>
          </cell>
          <cell r="W382">
            <v>25.5</v>
          </cell>
        </row>
        <row r="383">
          <cell r="B383">
            <v>2017</v>
          </cell>
          <cell r="C383">
            <v>12</v>
          </cell>
          <cell r="D383">
            <v>15</v>
          </cell>
          <cell r="H383">
            <v>27.5</v>
          </cell>
          <cell r="Q383">
            <v>2017</v>
          </cell>
          <cell r="R383">
            <v>12</v>
          </cell>
          <cell r="S383">
            <v>15</v>
          </cell>
          <cell r="W383">
            <v>37</v>
          </cell>
        </row>
        <row r="384">
          <cell r="B384">
            <v>2017</v>
          </cell>
          <cell r="C384">
            <v>12</v>
          </cell>
          <cell r="D384">
            <v>16</v>
          </cell>
          <cell r="H384">
            <v>18</v>
          </cell>
          <cell r="Q384">
            <v>2017</v>
          </cell>
          <cell r="R384">
            <v>12</v>
          </cell>
          <cell r="S384">
            <v>16</v>
          </cell>
          <cell r="W384">
            <v>29</v>
          </cell>
        </row>
        <row r="385">
          <cell r="B385">
            <v>2017</v>
          </cell>
          <cell r="C385">
            <v>12</v>
          </cell>
          <cell r="D385">
            <v>17</v>
          </cell>
          <cell r="H385">
            <v>19.5</v>
          </cell>
          <cell r="Q385">
            <v>2017</v>
          </cell>
          <cell r="R385">
            <v>12</v>
          </cell>
          <cell r="S385">
            <v>17</v>
          </cell>
          <cell r="W385">
            <v>19.5</v>
          </cell>
        </row>
        <row r="386">
          <cell r="B386">
            <v>2017</v>
          </cell>
          <cell r="C386">
            <v>12</v>
          </cell>
          <cell r="D386">
            <v>18</v>
          </cell>
          <cell r="H386">
            <v>22</v>
          </cell>
          <cell r="Q386">
            <v>2017</v>
          </cell>
          <cell r="R386">
            <v>12</v>
          </cell>
          <cell r="S386">
            <v>18</v>
          </cell>
          <cell r="W386">
            <v>21.5</v>
          </cell>
        </row>
        <row r="387">
          <cell r="B387">
            <v>2017</v>
          </cell>
          <cell r="C387">
            <v>12</v>
          </cell>
          <cell r="D387">
            <v>19</v>
          </cell>
          <cell r="H387">
            <v>22</v>
          </cell>
          <cell r="Q387">
            <v>2017</v>
          </cell>
          <cell r="R387">
            <v>12</v>
          </cell>
          <cell r="S387">
            <v>19</v>
          </cell>
          <cell r="W387">
            <v>20</v>
          </cell>
        </row>
        <row r="388">
          <cell r="B388">
            <v>2017</v>
          </cell>
          <cell r="C388">
            <v>12</v>
          </cell>
          <cell r="D388">
            <v>20</v>
          </cell>
          <cell r="H388">
            <v>28.5</v>
          </cell>
          <cell r="Q388">
            <v>2017</v>
          </cell>
          <cell r="R388">
            <v>12</v>
          </cell>
          <cell r="S388">
            <v>20</v>
          </cell>
          <cell r="W388">
            <v>26</v>
          </cell>
        </row>
        <row r="389">
          <cell r="B389">
            <v>2017</v>
          </cell>
          <cell r="C389">
            <v>12</v>
          </cell>
          <cell r="D389">
            <v>21</v>
          </cell>
          <cell r="H389">
            <v>22.5</v>
          </cell>
          <cell r="Q389">
            <v>2017</v>
          </cell>
          <cell r="R389">
            <v>12</v>
          </cell>
          <cell r="S389">
            <v>21</v>
          </cell>
          <cell r="W389">
            <v>29</v>
          </cell>
        </row>
        <row r="390">
          <cell r="B390">
            <v>2017</v>
          </cell>
          <cell r="C390">
            <v>12</v>
          </cell>
          <cell r="D390">
            <v>22</v>
          </cell>
          <cell r="H390">
            <v>36</v>
          </cell>
          <cell r="Q390">
            <v>2017</v>
          </cell>
          <cell r="R390">
            <v>12</v>
          </cell>
          <cell r="S390">
            <v>22</v>
          </cell>
          <cell r="W390">
            <v>29</v>
          </cell>
        </row>
        <row r="391">
          <cell r="B391">
            <v>2017</v>
          </cell>
          <cell r="C391">
            <v>12</v>
          </cell>
          <cell r="D391">
            <v>23</v>
          </cell>
          <cell r="H391">
            <v>42</v>
          </cell>
          <cell r="Q391">
            <v>2017</v>
          </cell>
          <cell r="R391">
            <v>12</v>
          </cell>
          <cell r="S391">
            <v>23</v>
          </cell>
          <cell r="W391">
            <v>41</v>
          </cell>
        </row>
        <row r="392">
          <cell r="B392">
            <v>2017</v>
          </cell>
          <cell r="C392">
            <v>12</v>
          </cell>
          <cell r="D392">
            <v>24</v>
          </cell>
          <cell r="H392">
            <v>44.5</v>
          </cell>
          <cell r="Q392">
            <v>2017</v>
          </cell>
          <cell r="R392">
            <v>12</v>
          </cell>
          <cell r="S392">
            <v>24</v>
          </cell>
          <cell r="W392">
            <v>43.5</v>
          </cell>
        </row>
        <row r="393">
          <cell r="B393">
            <v>2017</v>
          </cell>
          <cell r="C393">
            <v>12</v>
          </cell>
          <cell r="D393">
            <v>25</v>
          </cell>
          <cell r="H393">
            <v>45.5</v>
          </cell>
          <cell r="Q393">
            <v>2017</v>
          </cell>
          <cell r="R393">
            <v>12</v>
          </cell>
          <cell r="S393">
            <v>25</v>
          </cell>
          <cell r="W393">
            <v>49.5</v>
          </cell>
        </row>
        <row r="394">
          <cell r="B394">
            <v>2017</v>
          </cell>
          <cell r="C394">
            <v>12</v>
          </cell>
          <cell r="D394">
            <v>26</v>
          </cell>
          <cell r="H394">
            <v>57</v>
          </cell>
          <cell r="Q394">
            <v>2017</v>
          </cell>
          <cell r="R394">
            <v>12</v>
          </cell>
          <cell r="S394">
            <v>26</v>
          </cell>
          <cell r="W394">
            <v>52.5</v>
          </cell>
        </row>
        <row r="395">
          <cell r="B395">
            <v>2017</v>
          </cell>
          <cell r="C395">
            <v>12</v>
          </cell>
          <cell r="D395">
            <v>27</v>
          </cell>
          <cell r="H395">
            <v>61.5</v>
          </cell>
          <cell r="Q395">
            <v>2017</v>
          </cell>
          <cell r="R395">
            <v>12</v>
          </cell>
          <cell r="S395">
            <v>27</v>
          </cell>
          <cell r="W395">
            <v>64.5</v>
          </cell>
        </row>
        <row r="396">
          <cell r="B396">
            <v>2017</v>
          </cell>
          <cell r="C396">
            <v>12</v>
          </cell>
          <cell r="D396">
            <v>28</v>
          </cell>
          <cell r="H396">
            <v>46.5</v>
          </cell>
          <cell r="Q396">
            <v>2017</v>
          </cell>
          <cell r="R396">
            <v>12</v>
          </cell>
          <cell r="S396">
            <v>28</v>
          </cell>
          <cell r="W396">
            <v>66</v>
          </cell>
        </row>
        <row r="397">
          <cell r="B397">
            <v>2017</v>
          </cell>
          <cell r="C397">
            <v>12</v>
          </cell>
          <cell r="D397">
            <v>29</v>
          </cell>
          <cell r="H397">
            <v>41.5</v>
          </cell>
          <cell r="Q397">
            <v>2017</v>
          </cell>
          <cell r="R397">
            <v>12</v>
          </cell>
          <cell r="S397">
            <v>29</v>
          </cell>
          <cell r="W397">
            <v>54</v>
          </cell>
        </row>
        <row r="398">
          <cell r="B398">
            <v>2017</v>
          </cell>
          <cell r="C398">
            <v>12</v>
          </cell>
          <cell r="D398">
            <v>30</v>
          </cell>
          <cell r="H398">
            <v>53</v>
          </cell>
          <cell r="Q398">
            <v>2017</v>
          </cell>
          <cell r="R398">
            <v>12</v>
          </cell>
          <cell r="S398">
            <v>30</v>
          </cell>
          <cell r="W398">
            <v>53.5</v>
          </cell>
        </row>
        <row r="399">
          <cell r="B399">
            <v>2017</v>
          </cell>
          <cell r="C399">
            <v>12</v>
          </cell>
          <cell r="D399">
            <v>31</v>
          </cell>
          <cell r="H399">
            <v>63.5</v>
          </cell>
          <cell r="Q399">
            <v>2017</v>
          </cell>
          <cell r="R399">
            <v>12</v>
          </cell>
          <cell r="S399">
            <v>31</v>
          </cell>
          <cell r="W399">
            <v>66.5</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agedata"/>
      <sheetName val="Sheet2"/>
      <sheetName val="Sheet1"/>
      <sheetName val="UsagePerioddates"/>
    </sheetNames>
    <sheetDataSet>
      <sheetData sheetId="0"/>
      <sheetData sheetId="1"/>
      <sheetData sheetId="2"/>
      <sheetData sheetId="3">
        <row r="2">
          <cell r="A2">
            <v>2007</v>
          </cell>
          <cell r="B2">
            <v>8</v>
          </cell>
        </row>
        <row r="3">
          <cell r="A3">
            <v>2007</v>
          </cell>
          <cell r="B3">
            <v>8</v>
          </cell>
        </row>
        <row r="4">
          <cell r="A4">
            <v>2007</v>
          </cell>
          <cell r="B4">
            <v>9</v>
          </cell>
        </row>
        <row r="5">
          <cell r="A5">
            <v>2007</v>
          </cell>
          <cell r="B5">
            <v>9</v>
          </cell>
        </row>
        <row r="6">
          <cell r="A6">
            <v>2007</v>
          </cell>
          <cell r="B6">
            <v>9</v>
          </cell>
        </row>
        <row r="7">
          <cell r="A7">
            <v>2007</v>
          </cell>
          <cell r="B7">
            <v>9</v>
          </cell>
        </row>
        <row r="8">
          <cell r="A8">
            <v>2007</v>
          </cell>
          <cell r="B8">
            <v>9</v>
          </cell>
        </row>
        <row r="9">
          <cell r="A9">
            <v>2007</v>
          </cell>
          <cell r="B9">
            <v>9</v>
          </cell>
        </row>
        <row r="10">
          <cell r="A10">
            <v>2007</v>
          </cell>
          <cell r="B10">
            <v>9</v>
          </cell>
        </row>
        <row r="11">
          <cell r="A11">
            <v>2007</v>
          </cell>
          <cell r="B11">
            <v>9</v>
          </cell>
        </row>
        <row r="12">
          <cell r="A12">
            <v>2007</v>
          </cell>
          <cell r="B12">
            <v>9</v>
          </cell>
        </row>
        <row r="13">
          <cell r="A13">
            <v>2007</v>
          </cell>
          <cell r="B13">
            <v>9</v>
          </cell>
        </row>
        <row r="14">
          <cell r="A14">
            <v>2007</v>
          </cell>
          <cell r="B14">
            <v>9</v>
          </cell>
        </row>
        <row r="15">
          <cell r="A15">
            <v>2007</v>
          </cell>
          <cell r="B15">
            <v>9</v>
          </cell>
        </row>
        <row r="16">
          <cell r="A16">
            <v>2007</v>
          </cell>
          <cell r="B16">
            <v>9</v>
          </cell>
        </row>
        <row r="17">
          <cell r="A17">
            <v>2007</v>
          </cell>
          <cell r="B17">
            <v>9</v>
          </cell>
        </row>
        <row r="18">
          <cell r="A18">
            <v>2007</v>
          </cell>
          <cell r="B18">
            <v>9</v>
          </cell>
        </row>
        <row r="19">
          <cell r="A19">
            <v>2007</v>
          </cell>
          <cell r="B19">
            <v>9</v>
          </cell>
        </row>
        <row r="20">
          <cell r="A20">
            <v>2007</v>
          </cell>
          <cell r="B20">
            <v>9</v>
          </cell>
        </row>
        <row r="21">
          <cell r="A21">
            <v>2007</v>
          </cell>
          <cell r="B21">
            <v>9</v>
          </cell>
        </row>
        <row r="22">
          <cell r="A22">
            <v>2007</v>
          </cell>
          <cell r="B22">
            <v>9</v>
          </cell>
        </row>
        <row r="23">
          <cell r="A23">
            <v>2007</v>
          </cell>
          <cell r="B23">
            <v>9</v>
          </cell>
        </row>
        <row r="24">
          <cell r="A24">
            <v>2007</v>
          </cell>
          <cell r="B24">
            <v>9</v>
          </cell>
        </row>
        <row r="25">
          <cell r="A25">
            <v>2007</v>
          </cell>
          <cell r="B25">
            <v>9</v>
          </cell>
        </row>
        <row r="26">
          <cell r="A26">
            <v>2007</v>
          </cell>
          <cell r="B26">
            <v>9</v>
          </cell>
        </row>
        <row r="27">
          <cell r="A27">
            <v>2007</v>
          </cell>
          <cell r="B27">
            <v>9</v>
          </cell>
        </row>
        <row r="28">
          <cell r="A28">
            <v>2007</v>
          </cell>
          <cell r="B28">
            <v>9</v>
          </cell>
        </row>
        <row r="29">
          <cell r="A29">
            <v>2007</v>
          </cell>
          <cell r="B29">
            <v>9</v>
          </cell>
        </row>
        <row r="30">
          <cell r="A30">
            <v>2007</v>
          </cell>
          <cell r="B30">
            <v>9</v>
          </cell>
        </row>
        <row r="31">
          <cell r="A31">
            <v>2007</v>
          </cell>
          <cell r="B31">
            <v>9</v>
          </cell>
        </row>
        <row r="32">
          <cell r="A32">
            <v>2007</v>
          </cell>
          <cell r="B32">
            <v>9</v>
          </cell>
        </row>
        <row r="33">
          <cell r="A33">
            <v>2007</v>
          </cell>
          <cell r="B33">
            <v>9</v>
          </cell>
        </row>
        <row r="34">
          <cell r="A34">
            <v>2007</v>
          </cell>
          <cell r="B34">
            <v>9</v>
          </cell>
        </row>
        <row r="35">
          <cell r="A35">
            <v>2007</v>
          </cell>
          <cell r="B35">
            <v>9</v>
          </cell>
        </row>
        <row r="36">
          <cell r="A36">
            <v>2007</v>
          </cell>
          <cell r="B36">
            <v>9</v>
          </cell>
        </row>
        <row r="37">
          <cell r="A37">
            <v>2007</v>
          </cell>
          <cell r="B37">
            <v>9</v>
          </cell>
        </row>
        <row r="38">
          <cell r="A38">
            <v>2007</v>
          </cell>
          <cell r="B38">
            <v>9</v>
          </cell>
        </row>
        <row r="39">
          <cell r="A39">
            <v>2007</v>
          </cell>
          <cell r="B39">
            <v>9</v>
          </cell>
        </row>
        <row r="40">
          <cell r="A40">
            <v>2007</v>
          </cell>
          <cell r="B40">
            <v>9</v>
          </cell>
        </row>
        <row r="41">
          <cell r="A41">
            <v>2007</v>
          </cell>
          <cell r="B41">
            <v>9</v>
          </cell>
        </row>
        <row r="42">
          <cell r="A42">
            <v>2007</v>
          </cell>
          <cell r="B42">
            <v>9</v>
          </cell>
        </row>
        <row r="43">
          <cell r="A43">
            <v>2007</v>
          </cell>
          <cell r="B43">
            <v>9</v>
          </cell>
        </row>
        <row r="44">
          <cell r="A44">
            <v>2007</v>
          </cell>
          <cell r="B44">
            <v>9</v>
          </cell>
        </row>
        <row r="45">
          <cell r="A45">
            <v>2007</v>
          </cell>
          <cell r="B45">
            <v>9</v>
          </cell>
        </row>
        <row r="46">
          <cell r="A46">
            <v>2007</v>
          </cell>
          <cell r="B46">
            <v>9</v>
          </cell>
        </row>
        <row r="47">
          <cell r="A47">
            <v>2007</v>
          </cell>
          <cell r="B47">
            <v>9</v>
          </cell>
        </row>
        <row r="48">
          <cell r="A48">
            <v>2007</v>
          </cell>
          <cell r="B48">
            <v>9</v>
          </cell>
        </row>
        <row r="49">
          <cell r="A49">
            <v>2007</v>
          </cell>
          <cell r="B49">
            <v>9</v>
          </cell>
        </row>
        <row r="50">
          <cell r="A50">
            <v>2007</v>
          </cell>
          <cell r="B50">
            <v>9</v>
          </cell>
        </row>
        <row r="51">
          <cell r="A51">
            <v>2007</v>
          </cell>
          <cell r="B51">
            <v>9</v>
          </cell>
        </row>
        <row r="52">
          <cell r="A52">
            <v>2007</v>
          </cell>
          <cell r="B52">
            <v>9</v>
          </cell>
        </row>
        <row r="53">
          <cell r="A53">
            <v>2007</v>
          </cell>
          <cell r="B53">
            <v>9</v>
          </cell>
        </row>
        <row r="54">
          <cell r="A54">
            <v>2007</v>
          </cell>
          <cell r="B54">
            <v>9</v>
          </cell>
        </row>
        <row r="55">
          <cell r="A55">
            <v>2007</v>
          </cell>
          <cell r="B55">
            <v>9</v>
          </cell>
        </row>
        <row r="56">
          <cell r="A56">
            <v>2007</v>
          </cell>
          <cell r="B56">
            <v>9</v>
          </cell>
        </row>
        <row r="57">
          <cell r="A57">
            <v>2007</v>
          </cell>
          <cell r="B57">
            <v>9</v>
          </cell>
        </row>
        <row r="58">
          <cell r="A58">
            <v>2007</v>
          </cell>
          <cell r="B58">
            <v>9</v>
          </cell>
        </row>
        <row r="59">
          <cell r="A59">
            <v>2007</v>
          </cell>
          <cell r="B59">
            <v>9</v>
          </cell>
        </row>
        <row r="60">
          <cell r="A60">
            <v>2007</v>
          </cell>
          <cell r="B60">
            <v>9</v>
          </cell>
        </row>
        <row r="61">
          <cell r="A61">
            <v>2007</v>
          </cell>
          <cell r="B61">
            <v>9</v>
          </cell>
        </row>
        <row r="62">
          <cell r="A62">
            <v>2007</v>
          </cell>
          <cell r="B62">
            <v>9</v>
          </cell>
        </row>
        <row r="63">
          <cell r="A63">
            <v>2007</v>
          </cell>
          <cell r="B63">
            <v>9</v>
          </cell>
        </row>
        <row r="64">
          <cell r="A64">
            <v>2007</v>
          </cell>
          <cell r="B64">
            <v>9</v>
          </cell>
        </row>
        <row r="65">
          <cell r="A65">
            <v>2007</v>
          </cell>
          <cell r="B65">
            <v>9</v>
          </cell>
        </row>
        <row r="66">
          <cell r="A66">
            <v>2007</v>
          </cell>
          <cell r="B66">
            <v>9</v>
          </cell>
        </row>
        <row r="67">
          <cell r="A67">
            <v>2007</v>
          </cell>
          <cell r="B67">
            <v>9</v>
          </cell>
        </row>
        <row r="68">
          <cell r="A68">
            <v>2007</v>
          </cell>
          <cell r="B68">
            <v>9</v>
          </cell>
        </row>
        <row r="69">
          <cell r="A69">
            <v>2007</v>
          </cell>
          <cell r="B69">
            <v>9</v>
          </cell>
        </row>
        <row r="70">
          <cell r="A70">
            <v>2007</v>
          </cell>
          <cell r="B70">
            <v>9</v>
          </cell>
        </row>
        <row r="71">
          <cell r="A71">
            <v>2007</v>
          </cell>
          <cell r="B71">
            <v>9</v>
          </cell>
        </row>
        <row r="72">
          <cell r="A72">
            <v>2007</v>
          </cell>
          <cell r="B72">
            <v>9</v>
          </cell>
        </row>
        <row r="73">
          <cell r="A73">
            <v>2007</v>
          </cell>
          <cell r="B73">
            <v>9</v>
          </cell>
        </row>
        <row r="74">
          <cell r="A74">
            <v>2007</v>
          </cell>
          <cell r="B74">
            <v>9</v>
          </cell>
        </row>
        <row r="75">
          <cell r="A75">
            <v>2007</v>
          </cell>
          <cell r="B75">
            <v>9</v>
          </cell>
        </row>
        <row r="76">
          <cell r="A76">
            <v>2007</v>
          </cell>
          <cell r="B76">
            <v>9</v>
          </cell>
        </row>
        <row r="77">
          <cell r="A77">
            <v>2007</v>
          </cell>
          <cell r="B77">
            <v>9</v>
          </cell>
        </row>
        <row r="78">
          <cell r="A78">
            <v>2007</v>
          </cell>
          <cell r="B78">
            <v>9</v>
          </cell>
        </row>
        <row r="79">
          <cell r="A79">
            <v>2007</v>
          </cell>
          <cell r="B79">
            <v>9</v>
          </cell>
        </row>
        <row r="80">
          <cell r="A80">
            <v>2007</v>
          </cell>
          <cell r="B80">
            <v>9</v>
          </cell>
        </row>
        <row r="81">
          <cell r="A81">
            <v>2007</v>
          </cell>
          <cell r="B81">
            <v>9</v>
          </cell>
        </row>
        <row r="82">
          <cell r="A82">
            <v>2007</v>
          </cell>
          <cell r="B82">
            <v>9</v>
          </cell>
        </row>
        <row r="83">
          <cell r="A83">
            <v>2007</v>
          </cell>
          <cell r="B83">
            <v>9</v>
          </cell>
        </row>
        <row r="84">
          <cell r="A84">
            <v>2007</v>
          </cell>
          <cell r="B84">
            <v>9</v>
          </cell>
        </row>
        <row r="85">
          <cell r="A85">
            <v>2007</v>
          </cell>
          <cell r="B85">
            <v>9</v>
          </cell>
        </row>
        <row r="86">
          <cell r="A86">
            <v>2007</v>
          </cell>
          <cell r="B86">
            <v>9</v>
          </cell>
        </row>
        <row r="87">
          <cell r="A87">
            <v>2007</v>
          </cell>
          <cell r="B87">
            <v>9</v>
          </cell>
        </row>
        <row r="88">
          <cell r="A88">
            <v>2007</v>
          </cell>
          <cell r="B88">
            <v>9</v>
          </cell>
        </row>
        <row r="89">
          <cell r="A89">
            <v>2007</v>
          </cell>
          <cell r="B89">
            <v>9</v>
          </cell>
        </row>
        <row r="90">
          <cell r="A90">
            <v>2007</v>
          </cell>
          <cell r="B90">
            <v>9</v>
          </cell>
        </row>
        <row r="91">
          <cell r="A91">
            <v>2007</v>
          </cell>
          <cell r="B91">
            <v>9</v>
          </cell>
        </row>
        <row r="92">
          <cell r="A92">
            <v>2007</v>
          </cell>
          <cell r="B92">
            <v>9</v>
          </cell>
        </row>
        <row r="93">
          <cell r="A93">
            <v>2007</v>
          </cell>
          <cell r="B93">
            <v>9</v>
          </cell>
        </row>
        <row r="94">
          <cell r="A94">
            <v>2007</v>
          </cell>
          <cell r="B94">
            <v>9</v>
          </cell>
        </row>
        <row r="95">
          <cell r="A95">
            <v>2007</v>
          </cell>
          <cell r="B95">
            <v>9</v>
          </cell>
        </row>
        <row r="96">
          <cell r="A96">
            <v>2007</v>
          </cell>
          <cell r="B96">
            <v>9</v>
          </cell>
        </row>
        <row r="97">
          <cell r="A97">
            <v>2007</v>
          </cell>
          <cell r="B97">
            <v>9</v>
          </cell>
        </row>
        <row r="98">
          <cell r="A98">
            <v>2007</v>
          </cell>
          <cell r="B98">
            <v>9</v>
          </cell>
        </row>
        <row r="99">
          <cell r="A99">
            <v>2007</v>
          </cell>
          <cell r="B99">
            <v>9</v>
          </cell>
        </row>
        <row r="100">
          <cell r="A100">
            <v>2007</v>
          </cell>
          <cell r="B100">
            <v>9</v>
          </cell>
        </row>
        <row r="101">
          <cell r="A101">
            <v>2007</v>
          </cell>
          <cell r="B101">
            <v>9</v>
          </cell>
        </row>
        <row r="102">
          <cell r="A102">
            <v>2007</v>
          </cell>
          <cell r="B102">
            <v>9</v>
          </cell>
        </row>
        <row r="103">
          <cell r="A103">
            <v>2007</v>
          </cell>
          <cell r="B103">
            <v>9</v>
          </cell>
        </row>
        <row r="104">
          <cell r="A104">
            <v>2007</v>
          </cell>
          <cell r="B104">
            <v>9</v>
          </cell>
        </row>
        <row r="105">
          <cell r="A105">
            <v>2007</v>
          </cell>
          <cell r="B105">
            <v>9</v>
          </cell>
        </row>
        <row r="106">
          <cell r="A106">
            <v>2007</v>
          </cell>
          <cell r="B106">
            <v>9</v>
          </cell>
        </row>
        <row r="107">
          <cell r="A107">
            <v>2007</v>
          </cell>
          <cell r="B107">
            <v>9</v>
          </cell>
        </row>
        <row r="108">
          <cell r="A108">
            <v>2007</v>
          </cell>
          <cell r="B108">
            <v>9</v>
          </cell>
        </row>
        <row r="109">
          <cell r="A109">
            <v>2007</v>
          </cell>
          <cell r="B109">
            <v>9</v>
          </cell>
        </row>
        <row r="110">
          <cell r="A110">
            <v>2007</v>
          </cell>
          <cell r="B110">
            <v>9</v>
          </cell>
        </row>
        <row r="111">
          <cell r="A111">
            <v>2007</v>
          </cell>
          <cell r="B111">
            <v>9</v>
          </cell>
        </row>
        <row r="112">
          <cell r="A112">
            <v>2007</v>
          </cell>
          <cell r="B112">
            <v>9</v>
          </cell>
        </row>
        <row r="113">
          <cell r="A113">
            <v>2007</v>
          </cell>
          <cell r="B113">
            <v>9</v>
          </cell>
        </row>
        <row r="114">
          <cell r="A114">
            <v>2007</v>
          </cell>
          <cell r="B114">
            <v>9</v>
          </cell>
        </row>
        <row r="115">
          <cell r="A115">
            <v>2007</v>
          </cell>
          <cell r="B115">
            <v>9</v>
          </cell>
        </row>
        <row r="116">
          <cell r="A116">
            <v>2007</v>
          </cell>
          <cell r="B116">
            <v>9</v>
          </cell>
        </row>
        <row r="117">
          <cell r="A117">
            <v>2007</v>
          </cell>
          <cell r="B117">
            <v>9</v>
          </cell>
        </row>
        <row r="118">
          <cell r="A118">
            <v>2007</v>
          </cell>
          <cell r="B118">
            <v>9</v>
          </cell>
        </row>
        <row r="119">
          <cell r="A119">
            <v>2007</v>
          </cell>
          <cell r="B119">
            <v>9</v>
          </cell>
        </row>
        <row r="120">
          <cell r="A120">
            <v>2007</v>
          </cell>
          <cell r="B120">
            <v>9</v>
          </cell>
        </row>
        <row r="121">
          <cell r="A121">
            <v>2007</v>
          </cell>
          <cell r="B121">
            <v>9</v>
          </cell>
        </row>
        <row r="122">
          <cell r="A122">
            <v>2007</v>
          </cell>
          <cell r="B122">
            <v>9</v>
          </cell>
        </row>
        <row r="123">
          <cell r="A123">
            <v>2007</v>
          </cell>
          <cell r="B123">
            <v>9</v>
          </cell>
        </row>
        <row r="124">
          <cell r="A124">
            <v>2007</v>
          </cell>
          <cell r="B124">
            <v>9</v>
          </cell>
        </row>
        <row r="125">
          <cell r="A125">
            <v>2007</v>
          </cell>
          <cell r="B125">
            <v>9</v>
          </cell>
        </row>
        <row r="126">
          <cell r="A126">
            <v>2007</v>
          </cell>
          <cell r="B126">
            <v>9</v>
          </cell>
        </row>
        <row r="127">
          <cell r="A127">
            <v>2007</v>
          </cell>
          <cell r="B127">
            <v>9</v>
          </cell>
        </row>
        <row r="128">
          <cell r="A128">
            <v>2007</v>
          </cell>
          <cell r="B128">
            <v>9</v>
          </cell>
        </row>
        <row r="129">
          <cell r="A129">
            <v>2007</v>
          </cell>
          <cell r="B129">
            <v>9</v>
          </cell>
        </row>
        <row r="130">
          <cell r="A130">
            <v>2007</v>
          </cell>
          <cell r="B130">
            <v>9</v>
          </cell>
        </row>
        <row r="131">
          <cell r="A131">
            <v>2007</v>
          </cell>
          <cell r="B131">
            <v>9</v>
          </cell>
        </row>
        <row r="132">
          <cell r="A132">
            <v>2007</v>
          </cell>
          <cell r="B132">
            <v>9</v>
          </cell>
        </row>
        <row r="133">
          <cell r="A133">
            <v>2007</v>
          </cell>
          <cell r="B133">
            <v>9</v>
          </cell>
        </row>
        <row r="134">
          <cell r="A134">
            <v>2007</v>
          </cell>
          <cell r="B134">
            <v>9</v>
          </cell>
        </row>
        <row r="135">
          <cell r="A135">
            <v>2007</v>
          </cell>
          <cell r="B135">
            <v>9</v>
          </cell>
        </row>
        <row r="136">
          <cell r="A136">
            <v>2007</v>
          </cell>
          <cell r="B136">
            <v>9</v>
          </cell>
        </row>
        <row r="137">
          <cell r="A137">
            <v>2007</v>
          </cell>
          <cell r="B137">
            <v>9</v>
          </cell>
        </row>
        <row r="138">
          <cell r="A138">
            <v>2007</v>
          </cell>
          <cell r="B138">
            <v>9</v>
          </cell>
        </row>
        <row r="139">
          <cell r="A139">
            <v>2007</v>
          </cell>
          <cell r="B139">
            <v>9</v>
          </cell>
        </row>
        <row r="140">
          <cell r="A140">
            <v>2007</v>
          </cell>
          <cell r="B140">
            <v>9</v>
          </cell>
        </row>
        <row r="141">
          <cell r="A141">
            <v>2007</v>
          </cell>
          <cell r="B141">
            <v>9</v>
          </cell>
        </row>
        <row r="142">
          <cell r="A142">
            <v>2007</v>
          </cell>
          <cell r="B142">
            <v>9</v>
          </cell>
        </row>
        <row r="143">
          <cell r="A143">
            <v>2007</v>
          </cell>
          <cell r="B143">
            <v>9</v>
          </cell>
        </row>
        <row r="144">
          <cell r="A144">
            <v>2007</v>
          </cell>
          <cell r="B144">
            <v>9</v>
          </cell>
        </row>
        <row r="145">
          <cell r="A145">
            <v>2007</v>
          </cell>
          <cell r="B145">
            <v>9</v>
          </cell>
        </row>
        <row r="146">
          <cell r="A146">
            <v>2007</v>
          </cell>
          <cell r="B146">
            <v>9</v>
          </cell>
        </row>
        <row r="147">
          <cell r="A147">
            <v>2007</v>
          </cell>
          <cell r="B147">
            <v>9</v>
          </cell>
        </row>
        <row r="148">
          <cell r="A148">
            <v>2007</v>
          </cell>
          <cell r="B148">
            <v>9</v>
          </cell>
        </row>
        <row r="149">
          <cell r="A149">
            <v>2007</v>
          </cell>
          <cell r="B149">
            <v>9</v>
          </cell>
        </row>
        <row r="150">
          <cell r="A150">
            <v>2007</v>
          </cell>
          <cell r="B150">
            <v>9</v>
          </cell>
        </row>
        <row r="151">
          <cell r="A151">
            <v>2007</v>
          </cell>
          <cell r="B151">
            <v>9</v>
          </cell>
        </row>
        <row r="152">
          <cell r="A152">
            <v>2007</v>
          </cell>
          <cell r="B152">
            <v>9</v>
          </cell>
        </row>
        <row r="153">
          <cell r="A153">
            <v>2007</v>
          </cell>
          <cell r="B153">
            <v>9</v>
          </cell>
        </row>
        <row r="154">
          <cell r="A154">
            <v>2007</v>
          </cell>
          <cell r="B154">
            <v>9</v>
          </cell>
        </row>
        <row r="155">
          <cell r="A155">
            <v>2007</v>
          </cell>
          <cell r="B155">
            <v>9</v>
          </cell>
        </row>
        <row r="156">
          <cell r="A156">
            <v>2007</v>
          </cell>
          <cell r="B156">
            <v>9</v>
          </cell>
        </row>
        <row r="157">
          <cell r="A157">
            <v>2007</v>
          </cell>
          <cell r="B157">
            <v>9</v>
          </cell>
        </row>
        <row r="158">
          <cell r="A158">
            <v>2007</v>
          </cell>
          <cell r="B158">
            <v>9</v>
          </cell>
        </row>
        <row r="159">
          <cell r="A159">
            <v>2007</v>
          </cell>
          <cell r="B159">
            <v>9</v>
          </cell>
        </row>
        <row r="160">
          <cell r="A160">
            <v>2007</v>
          </cell>
          <cell r="B160">
            <v>9</v>
          </cell>
        </row>
        <row r="161">
          <cell r="A161">
            <v>2007</v>
          </cell>
          <cell r="B161">
            <v>9</v>
          </cell>
        </row>
        <row r="162">
          <cell r="A162">
            <v>2007</v>
          </cell>
          <cell r="B162">
            <v>9</v>
          </cell>
        </row>
        <row r="163">
          <cell r="A163">
            <v>2007</v>
          </cell>
          <cell r="B163">
            <v>9</v>
          </cell>
        </row>
        <row r="164">
          <cell r="A164">
            <v>2007</v>
          </cell>
          <cell r="B164">
            <v>9</v>
          </cell>
        </row>
        <row r="165">
          <cell r="A165">
            <v>2007</v>
          </cell>
          <cell r="B165">
            <v>9</v>
          </cell>
        </row>
        <row r="166">
          <cell r="A166">
            <v>2007</v>
          </cell>
          <cell r="B166">
            <v>9</v>
          </cell>
        </row>
        <row r="167">
          <cell r="A167">
            <v>2007</v>
          </cell>
          <cell r="B167">
            <v>9</v>
          </cell>
        </row>
        <row r="168">
          <cell r="A168">
            <v>2007</v>
          </cell>
          <cell r="B168">
            <v>9</v>
          </cell>
        </row>
        <row r="169">
          <cell r="A169">
            <v>2007</v>
          </cell>
          <cell r="B169">
            <v>9</v>
          </cell>
        </row>
        <row r="170">
          <cell r="A170">
            <v>2007</v>
          </cell>
          <cell r="B170">
            <v>9</v>
          </cell>
        </row>
        <row r="171">
          <cell r="A171">
            <v>2007</v>
          </cell>
          <cell r="B171">
            <v>9</v>
          </cell>
        </row>
        <row r="172">
          <cell r="A172">
            <v>2007</v>
          </cell>
          <cell r="B172">
            <v>10</v>
          </cell>
        </row>
        <row r="173">
          <cell r="A173">
            <v>2007</v>
          </cell>
          <cell r="B173">
            <v>10</v>
          </cell>
        </row>
        <row r="174">
          <cell r="A174">
            <v>2007</v>
          </cell>
          <cell r="B174">
            <v>10</v>
          </cell>
        </row>
        <row r="175">
          <cell r="A175">
            <v>2007</v>
          </cell>
          <cell r="B175">
            <v>10</v>
          </cell>
        </row>
        <row r="176">
          <cell r="A176">
            <v>2007</v>
          </cell>
          <cell r="B176">
            <v>10</v>
          </cell>
        </row>
        <row r="177">
          <cell r="A177">
            <v>2007</v>
          </cell>
          <cell r="B177">
            <v>10</v>
          </cell>
        </row>
        <row r="178">
          <cell r="A178">
            <v>2007</v>
          </cell>
          <cell r="B178">
            <v>10</v>
          </cell>
        </row>
        <row r="179">
          <cell r="A179">
            <v>2007</v>
          </cell>
          <cell r="B179">
            <v>10</v>
          </cell>
        </row>
        <row r="180">
          <cell r="A180">
            <v>2007</v>
          </cell>
          <cell r="B180">
            <v>10</v>
          </cell>
        </row>
        <row r="181">
          <cell r="A181">
            <v>2007</v>
          </cell>
          <cell r="B181">
            <v>10</v>
          </cell>
        </row>
        <row r="182">
          <cell r="A182">
            <v>2007</v>
          </cell>
          <cell r="B182">
            <v>10</v>
          </cell>
        </row>
        <row r="183">
          <cell r="A183">
            <v>2007</v>
          </cell>
          <cell r="B183">
            <v>10</v>
          </cell>
        </row>
        <row r="184">
          <cell r="A184">
            <v>2007</v>
          </cell>
          <cell r="B184">
            <v>10</v>
          </cell>
        </row>
        <row r="185">
          <cell r="A185">
            <v>2007</v>
          </cell>
          <cell r="B185">
            <v>10</v>
          </cell>
        </row>
        <row r="186">
          <cell r="A186">
            <v>2007</v>
          </cell>
          <cell r="B186">
            <v>10</v>
          </cell>
        </row>
        <row r="187">
          <cell r="A187">
            <v>2007</v>
          </cell>
          <cell r="B187">
            <v>10</v>
          </cell>
        </row>
        <row r="188">
          <cell r="A188">
            <v>2007</v>
          </cell>
          <cell r="B188">
            <v>10</v>
          </cell>
        </row>
        <row r="189">
          <cell r="A189">
            <v>2007</v>
          </cell>
          <cell r="B189">
            <v>10</v>
          </cell>
        </row>
        <row r="190">
          <cell r="A190">
            <v>2007</v>
          </cell>
          <cell r="B190">
            <v>10</v>
          </cell>
        </row>
        <row r="191">
          <cell r="A191">
            <v>2007</v>
          </cell>
          <cell r="B191">
            <v>10</v>
          </cell>
        </row>
        <row r="192">
          <cell r="A192">
            <v>2007</v>
          </cell>
          <cell r="B192">
            <v>10</v>
          </cell>
        </row>
        <row r="193">
          <cell r="A193">
            <v>2007</v>
          </cell>
          <cell r="B193">
            <v>10</v>
          </cell>
        </row>
        <row r="194">
          <cell r="A194">
            <v>2007</v>
          </cell>
          <cell r="B194">
            <v>10</v>
          </cell>
        </row>
        <row r="195">
          <cell r="A195">
            <v>2007</v>
          </cell>
          <cell r="B195">
            <v>10</v>
          </cell>
        </row>
        <row r="196">
          <cell r="A196">
            <v>2007</v>
          </cell>
          <cell r="B196">
            <v>10</v>
          </cell>
        </row>
        <row r="197">
          <cell r="A197">
            <v>2007</v>
          </cell>
          <cell r="B197">
            <v>10</v>
          </cell>
        </row>
        <row r="198">
          <cell r="A198">
            <v>2007</v>
          </cell>
          <cell r="B198">
            <v>10</v>
          </cell>
        </row>
        <row r="199">
          <cell r="A199">
            <v>2007</v>
          </cell>
          <cell r="B199">
            <v>10</v>
          </cell>
        </row>
        <row r="200">
          <cell r="A200">
            <v>2007</v>
          </cell>
          <cell r="B200">
            <v>10</v>
          </cell>
        </row>
        <row r="201">
          <cell r="A201">
            <v>2007</v>
          </cell>
          <cell r="B201">
            <v>10</v>
          </cell>
        </row>
        <row r="202">
          <cell r="A202">
            <v>2007</v>
          </cell>
          <cell r="B202">
            <v>10</v>
          </cell>
        </row>
        <row r="203">
          <cell r="A203">
            <v>2007</v>
          </cell>
          <cell r="B203">
            <v>10</v>
          </cell>
        </row>
        <row r="204">
          <cell r="A204">
            <v>2007</v>
          </cell>
          <cell r="B204">
            <v>10</v>
          </cell>
        </row>
        <row r="205">
          <cell r="A205">
            <v>2007</v>
          </cell>
          <cell r="B205">
            <v>10</v>
          </cell>
        </row>
        <row r="206">
          <cell r="A206">
            <v>2007</v>
          </cell>
          <cell r="B206">
            <v>10</v>
          </cell>
        </row>
        <row r="207">
          <cell r="A207">
            <v>2007</v>
          </cell>
          <cell r="B207">
            <v>10</v>
          </cell>
        </row>
        <row r="208">
          <cell r="A208">
            <v>2007</v>
          </cell>
          <cell r="B208">
            <v>10</v>
          </cell>
        </row>
        <row r="209">
          <cell r="A209">
            <v>2007</v>
          </cell>
          <cell r="B209">
            <v>10</v>
          </cell>
        </row>
        <row r="210">
          <cell r="A210">
            <v>2007</v>
          </cell>
          <cell r="B210">
            <v>10</v>
          </cell>
        </row>
        <row r="211">
          <cell r="A211">
            <v>2007</v>
          </cell>
          <cell r="B211">
            <v>10</v>
          </cell>
        </row>
        <row r="212">
          <cell r="A212">
            <v>2007</v>
          </cell>
          <cell r="B212">
            <v>10</v>
          </cell>
        </row>
        <row r="213">
          <cell r="A213">
            <v>2007</v>
          </cell>
          <cell r="B213">
            <v>10</v>
          </cell>
        </row>
        <row r="214">
          <cell r="A214">
            <v>2007</v>
          </cell>
          <cell r="B214">
            <v>10</v>
          </cell>
        </row>
        <row r="215">
          <cell r="A215">
            <v>2007</v>
          </cell>
          <cell r="B215">
            <v>10</v>
          </cell>
        </row>
        <row r="216">
          <cell r="A216">
            <v>2007</v>
          </cell>
          <cell r="B216">
            <v>10</v>
          </cell>
        </row>
        <row r="217">
          <cell r="A217">
            <v>2007</v>
          </cell>
          <cell r="B217">
            <v>10</v>
          </cell>
        </row>
        <row r="218">
          <cell r="A218">
            <v>2007</v>
          </cell>
          <cell r="B218">
            <v>10</v>
          </cell>
        </row>
        <row r="219">
          <cell r="A219">
            <v>2007</v>
          </cell>
          <cell r="B219">
            <v>10</v>
          </cell>
        </row>
        <row r="220">
          <cell r="A220">
            <v>2007</v>
          </cell>
          <cell r="B220">
            <v>10</v>
          </cell>
        </row>
        <row r="221">
          <cell r="A221">
            <v>2007</v>
          </cell>
          <cell r="B221">
            <v>10</v>
          </cell>
        </row>
        <row r="222">
          <cell r="A222">
            <v>2007</v>
          </cell>
          <cell r="B222">
            <v>10</v>
          </cell>
        </row>
        <row r="223">
          <cell r="A223">
            <v>2007</v>
          </cell>
          <cell r="B223">
            <v>10</v>
          </cell>
        </row>
        <row r="224">
          <cell r="A224">
            <v>2007</v>
          </cell>
          <cell r="B224">
            <v>10</v>
          </cell>
        </row>
        <row r="225">
          <cell r="A225">
            <v>2007</v>
          </cell>
          <cell r="B225">
            <v>10</v>
          </cell>
        </row>
        <row r="226">
          <cell r="A226">
            <v>2007</v>
          </cell>
          <cell r="B226">
            <v>10</v>
          </cell>
        </row>
        <row r="227">
          <cell r="A227">
            <v>2007</v>
          </cell>
          <cell r="B227">
            <v>10</v>
          </cell>
        </row>
        <row r="228">
          <cell r="A228">
            <v>2007</v>
          </cell>
          <cell r="B228">
            <v>10</v>
          </cell>
        </row>
        <row r="229">
          <cell r="A229">
            <v>2007</v>
          </cell>
          <cell r="B229">
            <v>10</v>
          </cell>
        </row>
        <row r="230">
          <cell r="A230">
            <v>2007</v>
          </cell>
          <cell r="B230">
            <v>10</v>
          </cell>
        </row>
        <row r="231">
          <cell r="A231">
            <v>2007</v>
          </cell>
          <cell r="B231">
            <v>10</v>
          </cell>
        </row>
        <row r="232">
          <cell r="A232">
            <v>2007</v>
          </cell>
          <cell r="B232">
            <v>10</v>
          </cell>
        </row>
        <row r="233">
          <cell r="A233">
            <v>2007</v>
          </cell>
          <cell r="B233">
            <v>10</v>
          </cell>
        </row>
        <row r="234">
          <cell r="A234">
            <v>2007</v>
          </cell>
          <cell r="B234">
            <v>10</v>
          </cell>
        </row>
        <row r="235">
          <cell r="A235">
            <v>2007</v>
          </cell>
          <cell r="B235">
            <v>10</v>
          </cell>
        </row>
        <row r="236">
          <cell r="A236">
            <v>2007</v>
          </cell>
          <cell r="B236">
            <v>10</v>
          </cell>
        </row>
        <row r="237">
          <cell r="A237">
            <v>2007</v>
          </cell>
          <cell r="B237">
            <v>10</v>
          </cell>
        </row>
        <row r="238">
          <cell r="A238">
            <v>2007</v>
          </cell>
          <cell r="B238">
            <v>10</v>
          </cell>
        </row>
        <row r="239">
          <cell r="A239">
            <v>2007</v>
          </cell>
          <cell r="B239">
            <v>10</v>
          </cell>
        </row>
        <row r="240">
          <cell r="A240">
            <v>2007</v>
          </cell>
          <cell r="B240">
            <v>10</v>
          </cell>
        </row>
        <row r="241">
          <cell r="A241">
            <v>2007</v>
          </cell>
          <cell r="B241">
            <v>10</v>
          </cell>
        </row>
        <row r="242">
          <cell r="A242">
            <v>2007</v>
          </cell>
          <cell r="B242">
            <v>10</v>
          </cell>
        </row>
        <row r="243">
          <cell r="A243">
            <v>2007</v>
          </cell>
          <cell r="B243">
            <v>10</v>
          </cell>
        </row>
        <row r="244">
          <cell r="A244">
            <v>2007</v>
          </cell>
          <cell r="B244">
            <v>10</v>
          </cell>
        </row>
        <row r="245">
          <cell r="A245">
            <v>2007</v>
          </cell>
          <cell r="B245">
            <v>10</v>
          </cell>
        </row>
        <row r="246">
          <cell r="A246">
            <v>2007</v>
          </cell>
          <cell r="B246">
            <v>10</v>
          </cell>
        </row>
        <row r="247">
          <cell r="A247">
            <v>2007</v>
          </cell>
          <cell r="B247">
            <v>10</v>
          </cell>
        </row>
        <row r="248">
          <cell r="A248">
            <v>2007</v>
          </cell>
          <cell r="B248">
            <v>10</v>
          </cell>
        </row>
        <row r="249">
          <cell r="A249">
            <v>2007</v>
          </cell>
          <cell r="B249">
            <v>10</v>
          </cell>
        </row>
        <row r="250">
          <cell r="A250">
            <v>2007</v>
          </cell>
          <cell r="B250">
            <v>10</v>
          </cell>
        </row>
        <row r="251">
          <cell r="A251">
            <v>2007</v>
          </cell>
          <cell r="B251">
            <v>10</v>
          </cell>
        </row>
        <row r="252">
          <cell r="A252">
            <v>2007</v>
          </cell>
          <cell r="B252">
            <v>10</v>
          </cell>
        </row>
        <row r="253">
          <cell r="A253">
            <v>2007</v>
          </cell>
          <cell r="B253">
            <v>10</v>
          </cell>
        </row>
        <row r="254">
          <cell r="A254">
            <v>2007</v>
          </cell>
          <cell r="B254">
            <v>10</v>
          </cell>
        </row>
        <row r="255">
          <cell r="A255">
            <v>2007</v>
          </cell>
          <cell r="B255">
            <v>10</v>
          </cell>
        </row>
        <row r="256">
          <cell r="A256">
            <v>2007</v>
          </cell>
          <cell r="B256">
            <v>10</v>
          </cell>
        </row>
        <row r="257">
          <cell r="A257">
            <v>2007</v>
          </cell>
          <cell r="B257">
            <v>10</v>
          </cell>
        </row>
        <row r="258">
          <cell r="A258">
            <v>2007</v>
          </cell>
          <cell r="B258">
            <v>10</v>
          </cell>
        </row>
        <row r="259">
          <cell r="A259">
            <v>2007</v>
          </cell>
          <cell r="B259">
            <v>10</v>
          </cell>
        </row>
        <row r="260">
          <cell r="A260">
            <v>2007</v>
          </cell>
          <cell r="B260">
            <v>10</v>
          </cell>
        </row>
        <row r="261">
          <cell r="A261">
            <v>2007</v>
          </cell>
          <cell r="B261">
            <v>10</v>
          </cell>
        </row>
        <row r="262">
          <cell r="A262">
            <v>2007</v>
          </cell>
          <cell r="B262">
            <v>10</v>
          </cell>
        </row>
        <row r="263">
          <cell r="A263">
            <v>2007</v>
          </cell>
          <cell r="B263">
            <v>10</v>
          </cell>
        </row>
        <row r="264">
          <cell r="A264">
            <v>2007</v>
          </cell>
          <cell r="B264">
            <v>10</v>
          </cell>
        </row>
        <row r="265">
          <cell r="A265">
            <v>2007</v>
          </cell>
          <cell r="B265">
            <v>10</v>
          </cell>
        </row>
        <row r="266">
          <cell r="A266">
            <v>2007</v>
          </cell>
          <cell r="B266">
            <v>10</v>
          </cell>
        </row>
        <row r="267">
          <cell r="A267">
            <v>2007</v>
          </cell>
          <cell r="B267">
            <v>10</v>
          </cell>
        </row>
        <row r="268">
          <cell r="A268">
            <v>2007</v>
          </cell>
          <cell r="B268">
            <v>10</v>
          </cell>
        </row>
        <row r="269">
          <cell r="A269">
            <v>2007</v>
          </cell>
          <cell r="B269">
            <v>10</v>
          </cell>
        </row>
        <row r="270">
          <cell r="A270">
            <v>2007</v>
          </cell>
          <cell r="B270">
            <v>10</v>
          </cell>
        </row>
        <row r="271">
          <cell r="A271">
            <v>2007</v>
          </cell>
          <cell r="B271">
            <v>10</v>
          </cell>
        </row>
        <row r="272">
          <cell r="A272">
            <v>2007</v>
          </cell>
          <cell r="B272">
            <v>10</v>
          </cell>
        </row>
        <row r="273">
          <cell r="A273">
            <v>2007</v>
          </cell>
          <cell r="B273">
            <v>10</v>
          </cell>
        </row>
        <row r="274">
          <cell r="A274">
            <v>2007</v>
          </cell>
          <cell r="B274">
            <v>10</v>
          </cell>
        </row>
        <row r="275">
          <cell r="A275">
            <v>2007</v>
          </cell>
          <cell r="B275">
            <v>10</v>
          </cell>
        </row>
        <row r="276">
          <cell r="A276">
            <v>2007</v>
          </cell>
          <cell r="B276">
            <v>10</v>
          </cell>
        </row>
        <row r="277">
          <cell r="A277">
            <v>2007</v>
          </cell>
          <cell r="B277">
            <v>10</v>
          </cell>
        </row>
        <row r="278">
          <cell r="A278">
            <v>2007</v>
          </cell>
          <cell r="B278">
            <v>10</v>
          </cell>
        </row>
        <row r="279">
          <cell r="A279">
            <v>2007</v>
          </cell>
          <cell r="B279">
            <v>10</v>
          </cell>
        </row>
        <row r="280">
          <cell r="A280">
            <v>2007</v>
          </cell>
          <cell r="B280">
            <v>10</v>
          </cell>
        </row>
        <row r="281">
          <cell r="A281">
            <v>2007</v>
          </cell>
          <cell r="B281">
            <v>10</v>
          </cell>
        </row>
        <row r="282">
          <cell r="A282">
            <v>2007</v>
          </cell>
          <cell r="B282">
            <v>10</v>
          </cell>
        </row>
        <row r="283">
          <cell r="A283">
            <v>2007</v>
          </cell>
          <cell r="B283">
            <v>10</v>
          </cell>
        </row>
        <row r="284">
          <cell r="A284">
            <v>2007</v>
          </cell>
          <cell r="B284">
            <v>10</v>
          </cell>
        </row>
        <row r="285">
          <cell r="A285">
            <v>2007</v>
          </cell>
          <cell r="B285">
            <v>10</v>
          </cell>
        </row>
        <row r="286">
          <cell r="A286">
            <v>2007</v>
          </cell>
          <cell r="B286">
            <v>10</v>
          </cell>
        </row>
        <row r="287">
          <cell r="A287">
            <v>2007</v>
          </cell>
          <cell r="B287">
            <v>10</v>
          </cell>
        </row>
        <row r="288">
          <cell r="A288">
            <v>2007</v>
          </cell>
          <cell r="B288">
            <v>10</v>
          </cell>
        </row>
        <row r="289">
          <cell r="A289">
            <v>2007</v>
          </cell>
          <cell r="B289">
            <v>10</v>
          </cell>
        </row>
        <row r="290">
          <cell r="A290">
            <v>2007</v>
          </cell>
          <cell r="B290">
            <v>10</v>
          </cell>
        </row>
        <row r="291">
          <cell r="A291">
            <v>2007</v>
          </cell>
          <cell r="B291">
            <v>10</v>
          </cell>
        </row>
        <row r="292">
          <cell r="A292">
            <v>2007</v>
          </cell>
          <cell r="B292">
            <v>10</v>
          </cell>
        </row>
        <row r="293">
          <cell r="A293">
            <v>2007</v>
          </cell>
          <cell r="B293">
            <v>10</v>
          </cell>
        </row>
        <row r="294">
          <cell r="A294">
            <v>2007</v>
          </cell>
          <cell r="B294">
            <v>10</v>
          </cell>
        </row>
        <row r="295">
          <cell r="A295">
            <v>2007</v>
          </cell>
          <cell r="B295">
            <v>10</v>
          </cell>
        </row>
        <row r="296">
          <cell r="A296">
            <v>2007</v>
          </cell>
          <cell r="B296">
            <v>10</v>
          </cell>
        </row>
        <row r="297">
          <cell r="A297">
            <v>2007</v>
          </cell>
          <cell r="B297">
            <v>10</v>
          </cell>
        </row>
        <row r="298">
          <cell r="A298">
            <v>2007</v>
          </cell>
          <cell r="B298">
            <v>10</v>
          </cell>
        </row>
        <row r="299">
          <cell r="A299">
            <v>2007</v>
          </cell>
          <cell r="B299">
            <v>10</v>
          </cell>
        </row>
        <row r="300">
          <cell r="A300">
            <v>2007</v>
          </cell>
          <cell r="B300">
            <v>10</v>
          </cell>
        </row>
        <row r="301">
          <cell r="A301">
            <v>2007</v>
          </cell>
          <cell r="B301">
            <v>10</v>
          </cell>
        </row>
        <row r="302">
          <cell r="A302">
            <v>2007</v>
          </cell>
          <cell r="B302">
            <v>10</v>
          </cell>
        </row>
        <row r="303">
          <cell r="A303">
            <v>2007</v>
          </cell>
          <cell r="B303">
            <v>10</v>
          </cell>
        </row>
        <row r="304">
          <cell r="A304">
            <v>2007</v>
          </cell>
          <cell r="B304">
            <v>10</v>
          </cell>
        </row>
        <row r="305">
          <cell r="A305">
            <v>2007</v>
          </cell>
          <cell r="B305">
            <v>10</v>
          </cell>
        </row>
        <row r="306">
          <cell r="A306">
            <v>2007</v>
          </cell>
          <cell r="B306">
            <v>10</v>
          </cell>
        </row>
        <row r="307">
          <cell r="A307">
            <v>2007</v>
          </cell>
          <cell r="B307">
            <v>10</v>
          </cell>
        </row>
        <row r="308">
          <cell r="A308">
            <v>2007</v>
          </cell>
          <cell r="B308">
            <v>10</v>
          </cell>
        </row>
        <row r="309">
          <cell r="A309">
            <v>2007</v>
          </cell>
          <cell r="B309">
            <v>10</v>
          </cell>
        </row>
        <row r="310">
          <cell r="A310">
            <v>2007</v>
          </cell>
          <cell r="B310">
            <v>10</v>
          </cell>
        </row>
        <row r="311">
          <cell r="A311">
            <v>2007</v>
          </cell>
          <cell r="B311">
            <v>10</v>
          </cell>
        </row>
        <row r="312">
          <cell r="A312">
            <v>2007</v>
          </cell>
          <cell r="B312">
            <v>10</v>
          </cell>
        </row>
        <row r="313">
          <cell r="A313">
            <v>2007</v>
          </cell>
          <cell r="B313">
            <v>10</v>
          </cell>
        </row>
        <row r="314">
          <cell r="A314">
            <v>2007</v>
          </cell>
          <cell r="B314">
            <v>10</v>
          </cell>
        </row>
        <row r="315">
          <cell r="A315">
            <v>2007</v>
          </cell>
          <cell r="B315">
            <v>10</v>
          </cell>
        </row>
        <row r="316">
          <cell r="A316">
            <v>2007</v>
          </cell>
          <cell r="B316">
            <v>10</v>
          </cell>
        </row>
        <row r="317">
          <cell r="A317">
            <v>2007</v>
          </cell>
          <cell r="B317">
            <v>10</v>
          </cell>
        </row>
        <row r="318">
          <cell r="A318">
            <v>2007</v>
          </cell>
          <cell r="B318">
            <v>10</v>
          </cell>
        </row>
        <row r="319">
          <cell r="A319">
            <v>2007</v>
          </cell>
          <cell r="B319">
            <v>10</v>
          </cell>
        </row>
        <row r="320">
          <cell r="A320">
            <v>2007</v>
          </cell>
          <cell r="B320">
            <v>10</v>
          </cell>
        </row>
        <row r="321">
          <cell r="A321">
            <v>2007</v>
          </cell>
          <cell r="B321">
            <v>10</v>
          </cell>
        </row>
        <row r="322">
          <cell r="A322">
            <v>2007</v>
          </cell>
          <cell r="B322">
            <v>10</v>
          </cell>
        </row>
        <row r="323">
          <cell r="A323">
            <v>2007</v>
          </cell>
          <cell r="B323">
            <v>10</v>
          </cell>
        </row>
        <row r="324">
          <cell r="A324">
            <v>2007</v>
          </cell>
          <cell r="B324">
            <v>10</v>
          </cell>
        </row>
        <row r="325">
          <cell r="A325">
            <v>2007</v>
          </cell>
          <cell r="B325">
            <v>10</v>
          </cell>
        </row>
        <row r="326">
          <cell r="A326">
            <v>2007</v>
          </cell>
          <cell r="B326">
            <v>10</v>
          </cell>
        </row>
        <row r="327">
          <cell r="A327">
            <v>2007</v>
          </cell>
          <cell r="B327">
            <v>10</v>
          </cell>
        </row>
        <row r="328">
          <cell r="A328">
            <v>2007</v>
          </cell>
          <cell r="B328">
            <v>10</v>
          </cell>
        </row>
        <row r="329">
          <cell r="A329">
            <v>2007</v>
          </cell>
          <cell r="B329">
            <v>10</v>
          </cell>
        </row>
        <row r="330">
          <cell r="A330">
            <v>2007</v>
          </cell>
          <cell r="B330">
            <v>10</v>
          </cell>
        </row>
        <row r="331">
          <cell r="A331">
            <v>2007</v>
          </cell>
          <cell r="B331">
            <v>10</v>
          </cell>
        </row>
        <row r="332">
          <cell r="A332">
            <v>2007</v>
          </cell>
          <cell r="B332">
            <v>10</v>
          </cell>
        </row>
        <row r="333">
          <cell r="A333">
            <v>2007</v>
          </cell>
          <cell r="B333">
            <v>10</v>
          </cell>
        </row>
        <row r="334">
          <cell r="A334">
            <v>2007</v>
          </cell>
          <cell r="B334">
            <v>10</v>
          </cell>
        </row>
        <row r="335">
          <cell r="A335">
            <v>2007</v>
          </cell>
          <cell r="B335">
            <v>10</v>
          </cell>
        </row>
        <row r="336">
          <cell r="A336">
            <v>2007</v>
          </cell>
          <cell r="B336">
            <v>10</v>
          </cell>
        </row>
        <row r="337">
          <cell r="A337">
            <v>2007</v>
          </cell>
          <cell r="B337">
            <v>10</v>
          </cell>
        </row>
        <row r="338">
          <cell r="A338">
            <v>2007</v>
          </cell>
          <cell r="B338">
            <v>10</v>
          </cell>
        </row>
        <row r="339">
          <cell r="A339">
            <v>2007</v>
          </cell>
          <cell r="B339">
            <v>10</v>
          </cell>
        </row>
        <row r="340">
          <cell r="A340">
            <v>2007</v>
          </cell>
          <cell r="B340">
            <v>10</v>
          </cell>
        </row>
        <row r="341">
          <cell r="A341">
            <v>2007</v>
          </cell>
          <cell r="B341">
            <v>11</v>
          </cell>
        </row>
        <row r="342">
          <cell r="A342">
            <v>2007</v>
          </cell>
          <cell r="B342">
            <v>11</v>
          </cell>
        </row>
        <row r="343">
          <cell r="A343">
            <v>2007</v>
          </cell>
          <cell r="B343">
            <v>11</v>
          </cell>
        </row>
        <row r="344">
          <cell r="A344">
            <v>2007</v>
          </cell>
          <cell r="B344">
            <v>11</v>
          </cell>
        </row>
        <row r="345">
          <cell r="A345">
            <v>2007</v>
          </cell>
          <cell r="B345">
            <v>11</v>
          </cell>
        </row>
        <row r="346">
          <cell r="A346">
            <v>2007</v>
          </cell>
          <cell r="B346">
            <v>11</v>
          </cell>
        </row>
        <row r="347">
          <cell r="A347">
            <v>2007</v>
          </cell>
          <cell r="B347">
            <v>11</v>
          </cell>
        </row>
        <row r="348">
          <cell r="A348">
            <v>2007</v>
          </cell>
          <cell r="B348">
            <v>11</v>
          </cell>
        </row>
        <row r="349">
          <cell r="A349">
            <v>2007</v>
          </cell>
          <cell r="B349">
            <v>11</v>
          </cell>
        </row>
        <row r="350">
          <cell r="A350">
            <v>2007</v>
          </cell>
          <cell r="B350">
            <v>11</v>
          </cell>
        </row>
        <row r="351">
          <cell r="A351">
            <v>2007</v>
          </cell>
          <cell r="B351">
            <v>11</v>
          </cell>
        </row>
        <row r="352">
          <cell r="A352">
            <v>2007</v>
          </cell>
          <cell r="B352">
            <v>11</v>
          </cell>
        </row>
        <row r="353">
          <cell r="A353">
            <v>2007</v>
          </cell>
          <cell r="B353">
            <v>11</v>
          </cell>
        </row>
        <row r="354">
          <cell r="A354">
            <v>2007</v>
          </cell>
          <cell r="B354">
            <v>11</v>
          </cell>
        </row>
        <row r="355">
          <cell r="A355">
            <v>2007</v>
          </cell>
          <cell r="B355">
            <v>11</v>
          </cell>
        </row>
        <row r="356">
          <cell r="A356">
            <v>2007</v>
          </cell>
          <cell r="B356">
            <v>11</v>
          </cell>
        </row>
        <row r="357">
          <cell r="A357">
            <v>2007</v>
          </cell>
          <cell r="B357">
            <v>11</v>
          </cell>
        </row>
        <row r="358">
          <cell r="A358">
            <v>2007</v>
          </cell>
          <cell r="B358">
            <v>11</v>
          </cell>
        </row>
        <row r="359">
          <cell r="A359">
            <v>2007</v>
          </cell>
          <cell r="B359">
            <v>11</v>
          </cell>
        </row>
        <row r="360">
          <cell r="A360">
            <v>2007</v>
          </cell>
          <cell r="B360">
            <v>11</v>
          </cell>
        </row>
        <row r="361">
          <cell r="A361">
            <v>2007</v>
          </cell>
          <cell r="B361">
            <v>11</v>
          </cell>
        </row>
        <row r="362">
          <cell r="A362">
            <v>2007</v>
          </cell>
          <cell r="B362">
            <v>11</v>
          </cell>
        </row>
        <row r="363">
          <cell r="A363">
            <v>2007</v>
          </cell>
          <cell r="B363">
            <v>11</v>
          </cell>
        </row>
        <row r="364">
          <cell r="A364">
            <v>2007</v>
          </cell>
          <cell r="B364">
            <v>11</v>
          </cell>
        </row>
        <row r="365">
          <cell r="A365">
            <v>2007</v>
          </cell>
          <cell r="B365">
            <v>11</v>
          </cell>
        </row>
        <row r="366">
          <cell r="A366">
            <v>2007</v>
          </cell>
          <cell r="B366">
            <v>11</v>
          </cell>
        </row>
        <row r="367">
          <cell r="A367">
            <v>2007</v>
          </cell>
          <cell r="B367">
            <v>11</v>
          </cell>
        </row>
        <row r="368">
          <cell r="A368">
            <v>2007</v>
          </cell>
          <cell r="B368">
            <v>11</v>
          </cell>
        </row>
        <row r="369">
          <cell r="A369">
            <v>2007</v>
          </cell>
          <cell r="B369">
            <v>11</v>
          </cell>
        </row>
        <row r="370">
          <cell r="A370">
            <v>2007</v>
          </cell>
          <cell r="B370">
            <v>11</v>
          </cell>
        </row>
        <row r="371">
          <cell r="A371">
            <v>2007</v>
          </cell>
          <cell r="B371">
            <v>11</v>
          </cell>
        </row>
        <row r="372">
          <cell r="A372">
            <v>2007</v>
          </cell>
          <cell r="B372">
            <v>11</v>
          </cell>
        </row>
        <row r="373">
          <cell r="A373">
            <v>2007</v>
          </cell>
          <cell r="B373">
            <v>11</v>
          </cell>
        </row>
        <row r="374">
          <cell r="A374">
            <v>2007</v>
          </cell>
          <cell r="B374">
            <v>11</v>
          </cell>
        </row>
        <row r="375">
          <cell r="A375">
            <v>2007</v>
          </cell>
          <cell r="B375">
            <v>11</v>
          </cell>
        </row>
        <row r="376">
          <cell r="A376">
            <v>2007</v>
          </cell>
          <cell r="B376">
            <v>11</v>
          </cell>
        </row>
        <row r="377">
          <cell r="A377">
            <v>2007</v>
          </cell>
          <cell r="B377">
            <v>11</v>
          </cell>
        </row>
        <row r="378">
          <cell r="A378">
            <v>2007</v>
          </cell>
          <cell r="B378">
            <v>11</v>
          </cell>
        </row>
        <row r="379">
          <cell r="A379">
            <v>2007</v>
          </cell>
          <cell r="B379">
            <v>11</v>
          </cell>
        </row>
        <row r="380">
          <cell r="A380">
            <v>2007</v>
          </cell>
          <cell r="B380">
            <v>11</v>
          </cell>
        </row>
        <row r="381">
          <cell r="A381">
            <v>2007</v>
          </cell>
          <cell r="B381">
            <v>11</v>
          </cell>
        </row>
        <row r="382">
          <cell r="A382">
            <v>2007</v>
          </cell>
          <cell r="B382">
            <v>11</v>
          </cell>
        </row>
        <row r="383">
          <cell r="A383">
            <v>2007</v>
          </cell>
          <cell r="B383">
            <v>11</v>
          </cell>
        </row>
        <row r="384">
          <cell r="A384">
            <v>2007</v>
          </cell>
          <cell r="B384">
            <v>11</v>
          </cell>
        </row>
        <row r="385">
          <cell r="A385">
            <v>2007</v>
          </cell>
          <cell r="B385">
            <v>11</v>
          </cell>
        </row>
        <row r="386">
          <cell r="A386">
            <v>2007</v>
          </cell>
          <cell r="B386">
            <v>11</v>
          </cell>
        </row>
        <row r="387">
          <cell r="A387">
            <v>2007</v>
          </cell>
          <cell r="B387">
            <v>11</v>
          </cell>
        </row>
        <row r="388">
          <cell r="A388">
            <v>2007</v>
          </cell>
          <cell r="B388">
            <v>11</v>
          </cell>
        </row>
        <row r="389">
          <cell r="A389">
            <v>2007</v>
          </cell>
          <cell r="B389">
            <v>11</v>
          </cell>
        </row>
        <row r="390">
          <cell r="A390">
            <v>2007</v>
          </cell>
          <cell r="B390">
            <v>11</v>
          </cell>
        </row>
        <row r="391">
          <cell r="A391">
            <v>2007</v>
          </cell>
          <cell r="B391">
            <v>11</v>
          </cell>
        </row>
        <row r="392">
          <cell r="A392">
            <v>2007</v>
          </cell>
          <cell r="B392">
            <v>11</v>
          </cell>
        </row>
        <row r="393">
          <cell r="A393">
            <v>2007</v>
          </cell>
          <cell r="B393">
            <v>11</v>
          </cell>
        </row>
        <row r="394">
          <cell r="A394">
            <v>2007</v>
          </cell>
          <cell r="B394">
            <v>11</v>
          </cell>
        </row>
        <row r="395">
          <cell r="A395">
            <v>2007</v>
          </cell>
          <cell r="B395">
            <v>11</v>
          </cell>
        </row>
        <row r="396">
          <cell r="A396">
            <v>2007</v>
          </cell>
          <cell r="B396">
            <v>11</v>
          </cell>
        </row>
        <row r="397">
          <cell r="A397">
            <v>2007</v>
          </cell>
          <cell r="B397">
            <v>11</v>
          </cell>
        </row>
        <row r="398">
          <cell r="A398">
            <v>2007</v>
          </cell>
          <cell r="B398">
            <v>11</v>
          </cell>
        </row>
        <row r="399">
          <cell r="A399">
            <v>2007</v>
          </cell>
          <cell r="B399">
            <v>11</v>
          </cell>
        </row>
        <row r="400">
          <cell r="A400">
            <v>2007</v>
          </cell>
          <cell r="B400">
            <v>11</v>
          </cell>
        </row>
        <row r="401">
          <cell r="A401">
            <v>2007</v>
          </cell>
          <cell r="B401">
            <v>11</v>
          </cell>
        </row>
        <row r="402">
          <cell r="A402">
            <v>2007</v>
          </cell>
          <cell r="B402">
            <v>11</v>
          </cell>
        </row>
        <row r="403">
          <cell r="A403">
            <v>2007</v>
          </cell>
          <cell r="B403">
            <v>11</v>
          </cell>
        </row>
        <row r="404">
          <cell r="A404">
            <v>2007</v>
          </cell>
          <cell r="B404">
            <v>11</v>
          </cell>
        </row>
        <row r="405">
          <cell r="A405">
            <v>2007</v>
          </cell>
          <cell r="B405">
            <v>11</v>
          </cell>
        </row>
        <row r="406">
          <cell r="A406">
            <v>2007</v>
          </cell>
          <cell r="B406">
            <v>11</v>
          </cell>
        </row>
        <row r="407">
          <cell r="A407">
            <v>2007</v>
          </cell>
          <cell r="B407">
            <v>11</v>
          </cell>
        </row>
        <row r="408">
          <cell r="A408">
            <v>2007</v>
          </cell>
          <cell r="B408">
            <v>11</v>
          </cell>
        </row>
        <row r="409">
          <cell r="A409">
            <v>2007</v>
          </cell>
          <cell r="B409">
            <v>11</v>
          </cell>
        </row>
        <row r="410">
          <cell r="A410">
            <v>2007</v>
          </cell>
          <cell r="B410">
            <v>11</v>
          </cell>
        </row>
        <row r="411">
          <cell r="A411">
            <v>2007</v>
          </cell>
          <cell r="B411">
            <v>11</v>
          </cell>
        </row>
        <row r="412">
          <cell r="A412">
            <v>2007</v>
          </cell>
          <cell r="B412">
            <v>11</v>
          </cell>
        </row>
        <row r="413">
          <cell r="A413">
            <v>2007</v>
          </cell>
          <cell r="B413">
            <v>11</v>
          </cell>
        </row>
        <row r="414">
          <cell r="A414">
            <v>2007</v>
          </cell>
          <cell r="B414">
            <v>11</v>
          </cell>
        </row>
        <row r="415">
          <cell r="A415">
            <v>2007</v>
          </cell>
          <cell r="B415">
            <v>11</v>
          </cell>
        </row>
        <row r="416">
          <cell r="A416">
            <v>2007</v>
          </cell>
          <cell r="B416">
            <v>11</v>
          </cell>
        </row>
        <row r="417">
          <cell r="A417">
            <v>2007</v>
          </cell>
          <cell r="B417">
            <v>11</v>
          </cell>
        </row>
        <row r="418">
          <cell r="A418">
            <v>2007</v>
          </cell>
          <cell r="B418">
            <v>11</v>
          </cell>
        </row>
        <row r="419">
          <cell r="A419">
            <v>2007</v>
          </cell>
          <cell r="B419">
            <v>11</v>
          </cell>
        </row>
        <row r="420">
          <cell r="A420">
            <v>2007</v>
          </cell>
          <cell r="B420">
            <v>11</v>
          </cell>
        </row>
        <row r="421">
          <cell r="A421">
            <v>2007</v>
          </cell>
          <cell r="B421">
            <v>11</v>
          </cell>
        </row>
        <row r="422">
          <cell r="A422">
            <v>2007</v>
          </cell>
          <cell r="B422">
            <v>11</v>
          </cell>
        </row>
        <row r="423">
          <cell r="A423">
            <v>2007</v>
          </cell>
          <cell r="B423">
            <v>11</v>
          </cell>
        </row>
        <row r="424">
          <cell r="A424">
            <v>2007</v>
          </cell>
          <cell r="B424">
            <v>11</v>
          </cell>
        </row>
        <row r="425">
          <cell r="A425">
            <v>2007</v>
          </cell>
          <cell r="B425">
            <v>11</v>
          </cell>
        </row>
        <row r="426">
          <cell r="A426">
            <v>2007</v>
          </cell>
          <cell r="B426">
            <v>11</v>
          </cell>
        </row>
        <row r="427">
          <cell r="A427">
            <v>2007</v>
          </cell>
          <cell r="B427">
            <v>11</v>
          </cell>
        </row>
        <row r="428">
          <cell r="A428">
            <v>2007</v>
          </cell>
          <cell r="B428">
            <v>11</v>
          </cell>
        </row>
        <row r="429">
          <cell r="A429">
            <v>2007</v>
          </cell>
          <cell r="B429">
            <v>11</v>
          </cell>
        </row>
        <row r="430">
          <cell r="A430">
            <v>2007</v>
          </cell>
          <cell r="B430">
            <v>11</v>
          </cell>
        </row>
        <row r="431">
          <cell r="A431">
            <v>2007</v>
          </cell>
          <cell r="B431">
            <v>11</v>
          </cell>
        </row>
        <row r="432">
          <cell r="A432">
            <v>2007</v>
          </cell>
          <cell r="B432">
            <v>11</v>
          </cell>
        </row>
        <row r="433">
          <cell r="A433">
            <v>2007</v>
          </cell>
          <cell r="B433">
            <v>11</v>
          </cell>
        </row>
        <row r="434">
          <cell r="A434">
            <v>2007</v>
          </cell>
          <cell r="B434">
            <v>11</v>
          </cell>
        </row>
        <row r="435">
          <cell r="A435">
            <v>2007</v>
          </cell>
          <cell r="B435">
            <v>11</v>
          </cell>
        </row>
        <row r="436">
          <cell r="A436">
            <v>2007</v>
          </cell>
          <cell r="B436">
            <v>11</v>
          </cell>
        </row>
        <row r="437">
          <cell r="A437">
            <v>2007</v>
          </cell>
          <cell r="B437">
            <v>11</v>
          </cell>
        </row>
        <row r="438">
          <cell r="A438">
            <v>2007</v>
          </cell>
          <cell r="B438">
            <v>11</v>
          </cell>
        </row>
        <row r="439">
          <cell r="A439">
            <v>2007</v>
          </cell>
          <cell r="B439">
            <v>11</v>
          </cell>
        </row>
        <row r="440">
          <cell r="A440">
            <v>2007</v>
          </cell>
          <cell r="B440">
            <v>11</v>
          </cell>
        </row>
        <row r="441">
          <cell r="A441">
            <v>2007</v>
          </cell>
          <cell r="B441">
            <v>11</v>
          </cell>
        </row>
        <row r="442">
          <cell r="A442">
            <v>2007</v>
          </cell>
          <cell r="B442">
            <v>11</v>
          </cell>
        </row>
        <row r="443">
          <cell r="A443">
            <v>2007</v>
          </cell>
          <cell r="B443">
            <v>11</v>
          </cell>
        </row>
        <row r="444">
          <cell r="A444">
            <v>2007</v>
          </cell>
          <cell r="B444">
            <v>11</v>
          </cell>
        </row>
        <row r="445">
          <cell r="A445">
            <v>2007</v>
          </cell>
          <cell r="B445">
            <v>11</v>
          </cell>
        </row>
        <row r="446">
          <cell r="A446">
            <v>2007</v>
          </cell>
          <cell r="B446">
            <v>11</v>
          </cell>
        </row>
        <row r="447">
          <cell r="A447">
            <v>2007</v>
          </cell>
          <cell r="B447">
            <v>11</v>
          </cell>
        </row>
        <row r="448">
          <cell r="A448">
            <v>2007</v>
          </cell>
          <cell r="B448">
            <v>11</v>
          </cell>
        </row>
        <row r="449">
          <cell r="A449">
            <v>2007</v>
          </cell>
          <cell r="B449">
            <v>11</v>
          </cell>
        </row>
        <row r="450">
          <cell r="A450">
            <v>2007</v>
          </cell>
          <cell r="B450">
            <v>11</v>
          </cell>
        </row>
        <row r="451">
          <cell r="A451">
            <v>2007</v>
          </cell>
          <cell r="B451">
            <v>11</v>
          </cell>
        </row>
        <row r="452">
          <cell r="A452">
            <v>2007</v>
          </cell>
          <cell r="B452">
            <v>11</v>
          </cell>
        </row>
        <row r="453">
          <cell r="A453">
            <v>2007</v>
          </cell>
          <cell r="B453">
            <v>11</v>
          </cell>
        </row>
        <row r="454">
          <cell r="A454">
            <v>2007</v>
          </cell>
          <cell r="B454">
            <v>11</v>
          </cell>
        </row>
        <row r="455">
          <cell r="A455">
            <v>2007</v>
          </cell>
          <cell r="B455">
            <v>11</v>
          </cell>
        </row>
        <row r="456">
          <cell r="A456">
            <v>2007</v>
          </cell>
          <cell r="B456">
            <v>11</v>
          </cell>
        </row>
        <row r="457">
          <cell r="A457">
            <v>2007</v>
          </cell>
          <cell r="B457">
            <v>11</v>
          </cell>
        </row>
        <row r="458">
          <cell r="A458">
            <v>2007</v>
          </cell>
          <cell r="B458">
            <v>11</v>
          </cell>
        </row>
        <row r="459">
          <cell r="A459">
            <v>2007</v>
          </cell>
          <cell r="B459">
            <v>11</v>
          </cell>
        </row>
        <row r="460">
          <cell r="A460">
            <v>2007</v>
          </cell>
          <cell r="B460">
            <v>11</v>
          </cell>
        </row>
        <row r="461">
          <cell r="A461">
            <v>2007</v>
          </cell>
          <cell r="B461">
            <v>11</v>
          </cell>
        </row>
        <row r="462">
          <cell r="A462">
            <v>2007</v>
          </cell>
          <cell r="B462">
            <v>11</v>
          </cell>
        </row>
        <row r="463">
          <cell r="A463">
            <v>2007</v>
          </cell>
          <cell r="B463">
            <v>11</v>
          </cell>
        </row>
        <row r="464">
          <cell r="A464">
            <v>2007</v>
          </cell>
          <cell r="B464">
            <v>11</v>
          </cell>
        </row>
        <row r="465">
          <cell r="A465">
            <v>2007</v>
          </cell>
          <cell r="B465">
            <v>11</v>
          </cell>
        </row>
        <row r="466">
          <cell r="A466">
            <v>2007</v>
          </cell>
          <cell r="B466">
            <v>11</v>
          </cell>
        </row>
        <row r="467">
          <cell r="A467">
            <v>2007</v>
          </cell>
          <cell r="B467">
            <v>11</v>
          </cell>
        </row>
        <row r="468">
          <cell r="A468">
            <v>2007</v>
          </cell>
          <cell r="B468">
            <v>11</v>
          </cell>
        </row>
        <row r="469">
          <cell r="A469">
            <v>2007</v>
          </cell>
          <cell r="B469">
            <v>11</v>
          </cell>
        </row>
        <row r="470">
          <cell r="A470">
            <v>2007</v>
          </cell>
          <cell r="B470">
            <v>11</v>
          </cell>
        </row>
        <row r="471">
          <cell r="A471">
            <v>2007</v>
          </cell>
          <cell r="B471">
            <v>11</v>
          </cell>
        </row>
        <row r="472">
          <cell r="A472">
            <v>2007</v>
          </cell>
          <cell r="B472">
            <v>11</v>
          </cell>
        </row>
        <row r="473">
          <cell r="A473">
            <v>2007</v>
          </cell>
          <cell r="B473">
            <v>11</v>
          </cell>
        </row>
        <row r="474">
          <cell r="A474">
            <v>2007</v>
          </cell>
          <cell r="B474">
            <v>11</v>
          </cell>
        </row>
        <row r="475">
          <cell r="A475">
            <v>2007</v>
          </cell>
          <cell r="B475">
            <v>11</v>
          </cell>
        </row>
        <row r="476">
          <cell r="A476">
            <v>2007</v>
          </cell>
          <cell r="B476">
            <v>11</v>
          </cell>
        </row>
        <row r="477">
          <cell r="A477">
            <v>2007</v>
          </cell>
          <cell r="B477">
            <v>11</v>
          </cell>
        </row>
        <row r="478">
          <cell r="A478">
            <v>2007</v>
          </cell>
          <cell r="B478">
            <v>11</v>
          </cell>
        </row>
        <row r="479">
          <cell r="A479">
            <v>2007</v>
          </cell>
          <cell r="B479">
            <v>11</v>
          </cell>
        </row>
        <row r="480">
          <cell r="A480">
            <v>2007</v>
          </cell>
          <cell r="B480">
            <v>11</v>
          </cell>
        </row>
        <row r="481">
          <cell r="A481">
            <v>2007</v>
          </cell>
          <cell r="B481">
            <v>11</v>
          </cell>
        </row>
        <row r="482">
          <cell r="A482">
            <v>2007</v>
          </cell>
          <cell r="B482">
            <v>11</v>
          </cell>
        </row>
        <row r="483">
          <cell r="A483">
            <v>2007</v>
          </cell>
          <cell r="B483">
            <v>11</v>
          </cell>
        </row>
        <row r="484">
          <cell r="A484">
            <v>2007</v>
          </cell>
          <cell r="B484">
            <v>11</v>
          </cell>
        </row>
        <row r="485">
          <cell r="A485">
            <v>2007</v>
          </cell>
          <cell r="B485">
            <v>11</v>
          </cell>
        </row>
        <row r="486">
          <cell r="A486">
            <v>2007</v>
          </cell>
          <cell r="B486">
            <v>11</v>
          </cell>
        </row>
        <row r="487">
          <cell r="A487">
            <v>2007</v>
          </cell>
          <cell r="B487">
            <v>11</v>
          </cell>
        </row>
        <row r="488">
          <cell r="A488">
            <v>2007</v>
          </cell>
          <cell r="B488">
            <v>11</v>
          </cell>
        </row>
        <row r="489">
          <cell r="A489">
            <v>2007</v>
          </cell>
          <cell r="B489">
            <v>11</v>
          </cell>
        </row>
        <row r="490">
          <cell r="A490">
            <v>2007</v>
          </cell>
          <cell r="B490">
            <v>11</v>
          </cell>
        </row>
        <row r="491">
          <cell r="A491">
            <v>2007</v>
          </cell>
          <cell r="B491">
            <v>11</v>
          </cell>
        </row>
        <row r="492">
          <cell r="A492">
            <v>2007</v>
          </cell>
          <cell r="B492">
            <v>11</v>
          </cell>
        </row>
        <row r="493">
          <cell r="A493">
            <v>2007</v>
          </cell>
          <cell r="B493">
            <v>11</v>
          </cell>
        </row>
        <row r="494">
          <cell r="A494">
            <v>2007</v>
          </cell>
          <cell r="B494">
            <v>11</v>
          </cell>
        </row>
        <row r="495">
          <cell r="A495">
            <v>2007</v>
          </cell>
          <cell r="B495">
            <v>11</v>
          </cell>
        </row>
        <row r="496">
          <cell r="A496">
            <v>2007</v>
          </cell>
          <cell r="B496">
            <v>11</v>
          </cell>
        </row>
        <row r="497">
          <cell r="A497">
            <v>2007</v>
          </cell>
          <cell r="B497">
            <v>11</v>
          </cell>
        </row>
        <row r="498">
          <cell r="A498">
            <v>2007</v>
          </cell>
          <cell r="B498">
            <v>11</v>
          </cell>
        </row>
        <row r="499">
          <cell r="A499">
            <v>2007</v>
          </cell>
          <cell r="B499">
            <v>11</v>
          </cell>
        </row>
        <row r="500">
          <cell r="A500">
            <v>2007</v>
          </cell>
          <cell r="B500">
            <v>11</v>
          </cell>
        </row>
        <row r="501">
          <cell r="A501">
            <v>2007</v>
          </cell>
          <cell r="B501">
            <v>11</v>
          </cell>
        </row>
        <row r="502">
          <cell r="A502">
            <v>2007</v>
          </cell>
          <cell r="B502">
            <v>11</v>
          </cell>
        </row>
        <row r="503">
          <cell r="A503">
            <v>2007</v>
          </cell>
          <cell r="B503">
            <v>11</v>
          </cell>
        </row>
        <row r="504">
          <cell r="A504">
            <v>2007</v>
          </cell>
          <cell r="B504">
            <v>11</v>
          </cell>
        </row>
        <row r="505">
          <cell r="A505">
            <v>2007</v>
          </cell>
          <cell r="B505">
            <v>12</v>
          </cell>
        </row>
        <row r="506">
          <cell r="A506">
            <v>2007</v>
          </cell>
          <cell r="B506">
            <v>12</v>
          </cell>
        </row>
        <row r="507">
          <cell r="A507">
            <v>2007</v>
          </cell>
          <cell r="B507">
            <v>12</v>
          </cell>
        </row>
        <row r="508">
          <cell r="A508">
            <v>2007</v>
          </cell>
          <cell r="B508">
            <v>12</v>
          </cell>
        </row>
        <row r="509">
          <cell r="A509">
            <v>2007</v>
          </cell>
          <cell r="B509">
            <v>12</v>
          </cell>
        </row>
        <row r="510">
          <cell r="A510">
            <v>2007</v>
          </cell>
          <cell r="B510">
            <v>12</v>
          </cell>
        </row>
        <row r="511">
          <cell r="A511">
            <v>2007</v>
          </cell>
          <cell r="B511">
            <v>12</v>
          </cell>
        </row>
        <row r="512">
          <cell r="A512">
            <v>2007</v>
          </cell>
          <cell r="B512">
            <v>12</v>
          </cell>
        </row>
        <row r="513">
          <cell r="A513">
            <v>2007</v>
          </cell>
          <cell r="B513">
            <v>12</v>
          </cell>
        </row>
        <row r="514">
          <cell r="A514">
            <v>2007</v>
          </cell>
          <cell r="B514">
            <v>12</v>
          </cell>
        </row>
        <row r="515">
          <cell r="A515">
            <v>2007</v>
          </cell>
          <cell r="B515">
            <v>12</v>
          </cell>
        </row>
        <row r="516">
          <cell r="A516">
            <v>2007</v>
          </cell>
          <cell r="B516">
            <v>12</v>
          </cell>
        </row>
        <row r="517">
          <cell r="A517">
            <v>2007</v>
          </cell>
          <cell r="B517">
            <v>12</v>
          </cell>
        </row>
        <row r="518">
          <cell r="A518">
            <v>2007</v>
          </cell>
          <cell r="B518">
            <v>12</v>
          </cell>
        </row>
        <row r="519">
          <cell r="A519">
            <v>2007</v>
          </cell>
          <cell r="B519">
            <v>12</v>
          </cell>
        </row>
        <row r="520">
          <cell r="A520">
            <v>2007</v>
          </cell>
          <cell r="B520">
            <v>12</v>
          </cell>
        </row>
        <row r="521">
          <cell r="A521">
            <v>2007</v>
          </cell>
          <cell r="B521">
            <v>12</v>
          </cell>
        </row>
        <row r="522">
          <cell r="A522">
            <v>2007</v>
          </cell>
          <cell r="B522">
            <v>12</v>
          </cell>
        </row>
        <row r="523">
          <cell r="A523">
            <v>2007</v>
          </cell>
          <cell r="B523">
            <v>12</v>
          </cell>
        </row>
        <row r="524">
          <cell r="A524">
            <v>2007</v>
          </cell>
          <cell r="B524">
            <v>12</v>
          </cell>
        </row>
        <row r="525">
          <cell r="A525">
            <v>2007</v>
          </cell>
          <cell r="B525">
            <v>12</v>
          </cell>
        </row>
        <row r="526">
          <cell r="A526">
            <v>2007</v>
          </cell>
          <cell r="B526">
            <v>12</v>
          </cell>
        </row>
        <row r="527">
          <cell r="A527">
            <v>2007</v>
          </cell>
          <cell r="B527">
            <v>12</v>
          </cell>
        </row>
        <row r="528">
          <cell r="A528">
            <v>2007</v>
          </cell>
          <cell r="B528">
            <v>12</v>
          </cell>
        </row>
        <row r="529">
          <cell r="A529">
            <v>2007</v>
          </cell>
          <cell r="B529">
            <v>12</v>
          </cell>
        </row>
        <row r="530">
          <cell r="A530">
            <v>2007</v>
          </cell>
          <cell r="B530">
            <v>12</v>
          </cell>
        </row>
        <row r="531">
          <cell r="A531">
            <v>2007</v>
          </cell>
          <cell r="B531">
            <v>12</v>
          </cell>
        </row>
        <row r="532">
          <cell r="A532">
            <v>2007</v>
          </cell>
          <cell r="B532">
            <v>12</v>
          </cell>
        </row>
        <row r="533">
          <cell r="A533">
            <v>2007</v>
          </cell>
          <cell r="B533">
            <v>12</v>
          </cell>
        </row>
        <row r="534">
          <cell r="A534">
            <v>2007</v>
          </cell>
          <cell r="B534">
            <v>12</v>
          </cell>
        </row>
        <row r="535">
          <cell r="A535">
            <v>2007</v>
          </cell>
          <cell r="B535">
            <v>12</v>
          </cell>
        </row>
        <row r="536">
          <cell r="A536">
            <v>2007</v>
          </cell>
          <cell r="B536">
            <v>12</v>
          </cell>
        </row>
        <row r="537">
          <cell r="A537">
            <v>2007</v>
          </cell>
          <cell r="B537">
            <v>12</v>
          </cell>
        </row>
        <row r="538">
          <cell r="A538">
            <v>2007</v>
          </cell>
          <cell r="B538">
            <v>12</v>
          </cell>
        </row>
        <row r="539">
          <cell r="A539">
            <v>2007</v>
          </cell>
          <cell r="B539">
            <v>12</v>
          </cell>
        </row>
        <row r="540">
          <cell r="A540">
            <v>2007</v>
          </cell>
          <cell r="B540">
            <v>12</v>
          </cell>
        </row>
        <row r="541">
          <cell r="A541">
            <v>2007</v>
          </cell>
          <cell r="B541">
            <v>12</v>
          </cell>
        </row>
        <row r="542">
          <cell r="A542">
            <v>2007</v>
          </cell>
          <cell r="B542">
            <v>12</v>
          </cell>
        </row>
        <row r="543">
          <cell r="A543">
            <v>2007</v>
          </cell>
          <cell r="B543">
            <v>12</v>
          </cell>
        </row>
        <row r="544">
          <cell r="A544">
            <v>2007</v>
          </cell>
          <cell r="B544">
            <v>12</v>
          </cell>
        </row>
        <row r="545">
          <cell r="A545">
            <v>2007</v>
          </cell>
          <cell r="B545">
            <v>12</v>
          </cell>
        </row>
        <row r="546">
          <cell r="A546">
            <v>2007</v>
          </cell>
          <cell r="B546">
            <v>12</v>
          </cell>
        </row>
        <row r="547">
          <cell r="A547">
            <v>2007</v>
          </cell>
          <cell r="B547">
            <v>12</v>
          </cell>
        </row>
        <row r="548">
          <cell r="A548">
            <v>2007</v>
          </cell>
          <cell r="B548">
            <v>12</v>
          </cell>
        </row>
        <row r="549">
          <cell r="A549">
            <v>2007</v>
          </cell>
          <cell r="B549">
            <v>12</v>
          </cell>
        </row>
        <row r="550">
          <cell r="A550">
            <v>2007</v>
          </cell>
          <cell r="B550">
            <v>12</v>
          </cell>
        </row>
        <row r="551">
          <cell r="A551">
            <v>2007</v>
          </cell>
          <cell r="B551">
            <v>12</v>
          </cell>
        </row>
        <row r="552">
          <cell r="A552">
            <v>2007</v>
          </cell>
          <cell r="B552">
            <v>12</v>
          </cell>
        </row>
        <row r="553">
          <cell r="A553">
            <v>2007</v>
          </cell>
          <cell r="B553">
            <v>12</v>
          </cell>
        </row>
        <row r="554">
          <cell r="A554">
            <v>2007</v>
          </cell>
          <cell r="B554">
            <v>12</v>
          </cell>
        </row>
        <row r="555">
          <cell r="A555">
            <v>2007</v>
          </cell>
          <cell r="B555">
            <v>12</v>
          </cell>
        </row>
        <row r="556">
          <cell r="A556">
            <v>2007</v>
          </cell>
          <cell r="B556">
            <v>12</v>
          </cell>
        </row>
        <row r="557">
          <cell r="A557">
            <v>2007</v>
          </cell>
          <cell r="B557">
            <v>12</v>
          </cell>
        </row>
        <row r="558">
          <cell r="A558">
            <v>2007</v>
          </cell>
          <cell r="B558">
            <v>12</v>
          </cell>
        </row>
        <row r="559">
          <cell r="A559">
            <v>2007</v>
          </cell>
          <cell r="B559">
            <v>12</v>
          </cell>
        </row>
        <row r="560">
          <cell r="A560">
            <v>2007</v>
          </cell>
          <cell r="B560">
            <v>12</v>
          </cell>
        </row>
        <row r="561">
          <cell r="A561">
            <v>2007</v>
          </cell>
          <cell r="B561">
            <v>12</v>
          </cell>
        </row>
        <row r="562">
          <cell r="A562">
            <v>2007</v>
          </cell>
          <cell r="B562">
            <v>12</v>
          </cell>
        </row>
        <row r="563">
          <cell r="A563">
            <v>2007</v>
          </cell>
          <cell r="B563">
            <v>12</v>
          </cell>
        </row>
        <row r="564">
          <cell r="A564">
            <v>2007</v>
          </cell>
          <cell r="B564">
            <v>12</v>
          </cell>
        </row>
        <row r="565">
          <cell r="A565">
            <v>2007</v>
          </cell>
          <cell r="B565">
            <v>12</v>
          </cell>
        </row>
        <row r="566">
          <cell r="A566">
            <v>2007</v>
          </cell>
          <cell r="B566">
            <v>12</v>
          </cell>
        </row>
        <row r="567">
          <cell r="A567">
            <v>2007</v>
          </cell>
          <cell r="B567">
            <v>12</v>
          </cell>
        </row>
        <row r="568">
          <cell r="A568">
            <v>2007</v>
          </cell>
          <cell r="B568">
            <v>12</v>
          </cell>
        </row>
        <row r="569">
          <cell r="A569">
            <v>2007</v>
          </cell>
          <cell r="B569">
            <v>12</v>
          </cell>
        </row>
        <row r="570">
          <cell r="A570">
            <v>2007</v>
          </cell>
          <cell r="B570">
            <v>12</v>
          </cell>
        </row>
        <row r="571">
          <cell r="A571">
            <v>2007</v>
          </cell>
          <cell r="B571">
            <v>12</v>
          </cell>
        </row>
        <row r="572">
          <cell r="A572">
            <v>2007</v>
          </cell>
          <cell r="B572">
            <v>12</v>
          </cell>
        </row>
        <row r="573">
          <cell r="A573">
            <v>2007</v>
          </cell>
          <cell r="B573">
            <v>12</v>
          </cell>
        </row>
        <row r="574">
          <cell r="A574">
            <v>2007</v>
          </cell>
          <cell r="B574">
            <v>12</v>
          </cell>
        </row>
        <row r="575">
          <cell r="A575">
            <v>2007</v>
          </cell>
          <cell r="B575">
            <v>12</v>
          </cell>
        </row>
        <row r="576">
          <cell r="A576">
            <v>2007</v>
          </cell>
          <cell r="B576">
            <v>12</v>
          </cell>
        </row>
        <row r="577">
          <cell r="A577">
            <v>2007</v>
          </cell>
          <cell r="B577">
            <v>12</v>
          </cell>
        </row>
        <row r="578">
          <cell r="A578">
            <v>2007</v>
          </cell>
          <cell r="B578">
            <v>12</v>
          </cell>
        </row>
        <row r="579">
          <cell r="A579">
            <v>2007</v>
          </cell>
          <cell r="B579">
            <v>12</v>
          </cell>
        </row>
        <row r="580">
          <cell r="A580">
            <v>2007</v>
          </cell>
          <cell r="B580">
            <v>12</v>
          </cell>
        </row>
        <row r="581">
          <cell r="A581">
            <v>2007</v>
          </cell>
          <cell r="B581">
            <v>12</v>
          </cell>
        </row>
        <row r="582">
          <cell r="A582">
            <v>2007</v>
          </cell>
          <cell r="B582">
            <v>12</v>
          </cell>
        </row>
        <row r="583">
          <cell r="A583">
            <v>2007</v>
          </cell>
          <cell r="B583">
            <v>12</v>
          </cell>
        </row>
        <row r="584">
          <cell r="A584">
            <v>2007</v>
          </cell>
          <cell r="B584">
            <v>12</v>
          </cell>
        </row>
        <row r="585">
          <cell r="A585">
            <v>2007</v>
          </cell>
          <cell r="B585">
            <v>12</v>
          </cell>
        </row>
        <row r="586">
          <cell r="A586">
            <v>2007</v>
          </cell>
          <cell r="B586">
            <v>12</v>
          </cell>
        </row>
        <row r="587">
          <cell r="A587">
            <v>2007</v>
          </cell>
          <cell r="B587">
            <v>12</v>
          </cell>
        </row>
        <row r="588">
          <cell r="A588">
            <v>2007</v>
          </cell>
          <cell r="B588">
            <v>12</v>
          </cell>
        </row>
        <row r="589">
          <cell r="A589">
            <v>2007</v>
          </cell>
          <cell r="B589">
            <v>12</v>
          </cell>
        </row>
        <row r="590">
          <cell r="A590">
            <v>2007</v>
          </cell>
          <cell r="B590">
            <v>12</v>
          </cell>
        </row>
        <row r="591">
          <cell r="A591">
            <v>2007</v>
          </cell>
          <cell r="B591">
            <v>12</v>
          </cell>
        </row>
        <row r="592">
          <cell r="A592">
            <v>2007</v>
          </cell>
          <cell r="B592">
            <v>12</v>
          </cell>
        </row>
        <row r="593">
          <cell r="A593">
            <v>2007</v>
          </cell>
          <cell r="B593">
            <v>12</v>
          </cell>
        </row>
        <row r="594">
          <cell r="A594">
            <v>2007</v>
          </cell>
          <cell r="B594">
            <v>12</v>
          </cell>
        </row>
        <row r="595">
          <cell r="A595">
            <v>2007</v>
          </cell>
          <cell r="B595">
            <v>12</v>
          </cell>
        </row>
        <row r="596">
          <cell r="A596">
            <v>2007</v>
          </cell>
          <cell r="B596">
            <v>12</v>
          </cell>
        </row>
        <row r="597">
          <cell r="A597">
            <v>2007</v>
          </cell>
          <cell r="B597">
            <v>12</v>
          </cell>
        </row>
        <row r="598">
          <cell r="A598">
            <v>2007</v>
          </cell>
          <cell r="B598">
            <v>12</v>
          </cell>
        </row>
        <row r="599">
          <cell r="A599">
            <v>2007</v>
          </cell>
          <cell r="B599">
            <v>12</v>
          </cell>
        </row>
        <row r="600">
          <cell r="A600">
            <v>2007</v>
          </cell>
          <cell r="B600">
            <v>12</v>
          </cell>
        </row>
        <row r="601">
          <cell r="A601">
            <v>2007</v>
          </cell>
          <cell r="B601">
            <v>12</v>
          </cell>
        </row>
        <row r="602">
          <cell r="A602">
            <v>2007</v>
          </cell>
          <cell r="B602">
            <v>12</v>
          </cell>
        </row>
        <row r="603">
          <cell r="A603">
            <v>2007</v>
          </cell>
          <cell r="B603">
            <v>12</v>
          </cell>
        </row>
        <row r="604">
          <cell r="A604">
            <v>2007</v>
          </cell>
          <cell r="B604">
            <v>12</v>
          </cell>
        </row>
        <row r="605">
          <cell r="A605">
            <v>2007</v>
          </cell>
          <cell r="B605">
            <v>12</v>
          </cell>
        </row>
        <row r="606">
          <cell r="A606">
            <v>2007</v>
          </cell>
          <cell r="B606">
            <v>12</v>
          </cell>
        </row>
        <row r="607">
          <cell r="A607">
            <v>2007</v>
          </cell>
          <cell r="B607">
            <v>12</v>
          </cell>
        </row>
        <row r="608">
          <cell r="A608">
            <v>2007</v>
          </cell>
          <cell r="B608">
            <v>12</v>
          </cell>
        </row>
        <row r="609">
          <cell r="A609">
            <v>2007</v>
          </cell>
          <cell r="B609">
            <v>12</v>
          </cell>
        </row>
        <row r="610">
          <cell r="A610">
            <v>2007</v>
          </cell>
          <cell r="B610">
            <v>12</v>
          </cell>
        </row>
        <row r="611">
          <cell r="A611">
            <v>2007</v>
          </cell>
          <cell r="B611">
            <v>12</v>
          </cell>
        </row>
        <row r="612">
          <cell r="A612">
            <v>2007</v>
          </cell>
          <cell r="B612">
            <v>12</v>
          </cell>
        </row>
        <row r="613">
          <cell r="A613">
            <v>2007</v>
          </cell>
          <cell r="B613">
            <v>12</v>
          </cell>
        </row>
        <row r="614">
          <cell r="A614">
            <v>2007</v>
          </cell>
          <cell r="B614">
            <v>12</v>
          </cell>
        </row>
        <row r="615">
          <cell r="A615">
            <v>2007</v>
          </cell>
          <cell r="B615">
            <v>12</v>
          </cell>
        </row>
        <row r="616">
          <cell r="A616">
            <v>2007</v>
          </cell>
          <cell r="B616">
            <v>12</v>
          </cell>
        </row>
        <row r="617">
          <cell r="A617">
            <v>2007</v>
          </cell>
          <cell r="B617">
            <v>12</v>
          </cell>
        </row>
        <row r="618">
          <cell r="A618">
            <v>2007</v>
          </cell>
          <cell r="B618">
            <v>12</v>
          </cell>
        </row>
        <row r="619">
          <cell r="A619">
            <v>2007</v>
          </cell>
          <cell r="B619">
            <v>12</v>
          </cell>
        </row>
        <row r="620">
          <cell r="A620">
            <v>2007</v>
          </cell>
          <cell r="B620">
            <v>12</v>
          </cell>
        </row>
        <row r="621">
          <cell r="A621">
            <v>2007</v>
          </cell>
          <cell r="B621">
            <v>12</v>
          </cell>
        </row>
        <row r="622">
          <cell r="A622">
            <v>2007</v>
          </cell>
          <cell r="B622">
            <v>12</v>
          </cell>
        </row>
        <row r="623">
          <cell r="A623">
            <v>2007</v>
          </cell>
          <cell r="B623">
            <v>12</v>
          </cell>
        </row>
        <row r="624">
          <cell r="A624">
            <v>2007</v>
          </cell>
          <cell r="B624">
            <v>12</v>
          </cell>
        </row>
        <row r="625">
          <cell r="A625">
            <v>2007</v>
          </cell>
          <cell r="B625">
            <v>12</v>
          </cell>
        </row>
        <row r="626">
          <cell r="A626">
            <v>2007</v>
          </cell>
          <cell r="B626">
            <v>12</v>
          </cell>
        </row>
        <row r="627">
          <cell r="A627">
            <v>2007</v>
          </cell>
          <cell r="B627">
            <v>12</v>
          </cell>
        </row>
        <row r="628">
          <cell r="A628">
            <v>2007</v>
          </cell>
          <cell r="B628">
            <v>12</v>
          </cell>
        </row>
        <row r="629">
          <cell r="A629">
            <v>2007</v>
          </cell>
          <cell r="B629">
            <v>12</v>
          </cell>
        </row>
        <row r="630">
          <cell r="A630">
            <v>2007</v>
          </cell>
          <cell r="B630">
            <v>12</v>
          </cell>
        </row>
        <row r="631">
          <cell r="A631">
            <v>2007</v>
          </cell>
          <cell r="B631">
            <v>12</v>
          </cell>
        </row>
        <row r="632">
          <cell r="A632">
            <v>2007</v>
          </cell>
          <cell r="B632">
            <v>12</v>
          </cell>
        </row>
        <row r="633">
          <cell r="A633">
            <v>2007</v>
          </cell>
          <cell r="B633">
            <v>12</v>
          </cell>
        </row>
        <row r="634">
          <cell r="A634">
            <v>2007</v>
          </cell>
          <cell r="B634">
            <v>12</v>
          </cell>
        </row>
        <row r="635">
          <cell r="A635">
            <v>2007</v>
          </cell>
          <cell r="B635">
            <v>12</v>
          </cell>
        </row>
        <row r="636">
          <cell r="A636">
            <v>2007</v>
          </cell>
          <cell r="B636">
            <v>12</v>
          </cell>
        </row>
        <row r="637">
          <cell r="A637">
            <v>2007</v>
          </cell>
          <cell r="B637">
            <v>12</v>
          </cell>
        </row>
        <row r="638">
          <cell r="A638">
            <v>2007</v>
          </cell>
          <cell r="B638">
            <v>12</v>
          </cell>
        </row>
        <row r="639">
          <cell r="A639">
            <v>2007</v>
          </cell>
          <cell r="B639">
            <v>12</v>
          </cell>
        </row>
        <row r="640">
          <cell r="A640">
            <v>2007</v>
          </cell>
          <cell r="B640">
            <v>12</v>
          </cell>
        </row>
        <row r="641">
          <cell r="A641">
            <v>2007</v>
          </cell>
          <cell r="B641">
            <v>12</v>
          </cell>
        </row>
        <row r="642">
          <cell r="A642">
            <v>2007</v>
          </cell>
          <cell r="B642">
            <v>12</v>
          </cell>
        </row>
        <row r="643">
          <cell r="A643">
            <v>2007</v>
          </cell>
          <cell r="B643">
            <v>12</v>
          </cell>
        </row>
        <row r="644">
          <cell r="A644">
            <v>2007</v>
          </cell>
          <cell r="B644">
            <v>12</v>
          </cell>
        </row>
        <row r="645">
          <cell r="A645">
            <v>2007</v>
          </cell>
          <cell r="B645">
            <v>12</v>
          </cell>
        </row>
        <row r="646">
          <cell r="A646">
            <v>2007</v>
          </cell>
          <cell r="B646">
            <v>12</v>
          </cell>
        </row>
        <row r="647">
          <cell r="A647">
            <v>2007</v>
          </cell>
          <cell r="B647">
            <v>12</v>
          </cell>
        </row>
        <row r="648">
          <cell r="A648">
            <v>2007</v>
          </cell>
          <cell r="B648">
            <v>12</v>
          </cell>
        </row>
        <row r="649">
          <cell r="A649">
            <v>2007</v>
          </cell>
          <cell r="B649">
            <v>12</v>
          </cell>
        </row>
        <row r="650">
          <cell r="A650">
            <v>2007</v>
          </cell>
          <cell r="B650">
            <v>12</v>
          </cell>
        </row>
        <row r="651">
          <cell r="A651">
            <v>2007</v>
          </cell>
          <cell r="B651">
            <v>12</v>
          </cell>
        </row>
        <row r="652">
          <cell r="A652">
            <v>2007</v>
          </cell>
          <cell r="B652">
            <v>12</v>
          </cell>
        </row>
        <row r="653">
          <cell r="A653">
            <v>2007</v>
          </cell>
          <cell r="B653">
            <v>12</v>
          </cell>
        </row>
        <row r="654">
          <cell r="A654">
            <v>2007</v>
          </cell>
          <cell r="B654">
            <v>12</v>
          </cell>
        </row>
        <row r="655">
          <cell r="A655">
            <v>2007</v>
          </cell>
          <cell r="B655">
            <v>12</v>
          </cell>
        </row>
        <row r="656">
          <cell r="A656">
            <v>2007</v>
          </cell>
          <cell r="B656">
            <v>12</v>
          </cell>
        </row>
        <row r="657">
          <cell r="A657">
            <v>2007</v>
          </cell>
          <cell r="B657">
            <v>12</v>
          </cell>
        </row>
        <row r="658">
          <cell r="A658">
            <v>2007</v>
          </cell>
          <cell r="B658">
            <v>12</v>
          </cell>
        </row>
        <row r="659">
          <cell r="A659">
            <v>2007</v>
          </cell>
          <cell r="B659">
            <v>12</v>
          </cell>
        </row>
        <row r="660">
          <cell r="A660">
            <v>2007</v>
          </cell>
          <cell r="B660">
            <v>12</v>
          </cell>
        </row>
        <row r="661">
          <cell r="A661">
            <v>2007</v>
          </cell>
          <cell r="B661">
            <v>12</v>
          </cell>
        </row>
        <row r="662">
          <cell r="A662">
            <v>2007</v>
          </cell>
          <cell r="B662">
            <v>12</v>
          </cell>
        </row>
        <row r="663">
          <cell r="A663">
            <v>2007</v>
          </cell>
          <cell r="B663">
            <v>12</v>
          </cell>
        </row>
        <row r="664">
          <cell r="A664">
            <v>2007</v>
          </cell>
          <cell r="B664">
            <v>12</v>
          </cell>
        </row>
        <row r="665">
          <cell r="A665">
            <v>2007</v>
          </cell>
          <cell r="B665">
            <v>12</v>
          </cell>
        </row>
        <row r="666">
          <cell r="A666">
            <v>2007</v>
          </cell>
          <cell r="B666">
            <v>12</v>
          </cell>
        </row>
        <row r="667">
          <cell r="A667">
            <v>2007</v>
          </cell>
          <cell r="B667">
            <v>12</v>
          </cell>
        </row>
        <row r="668">
          <cell r="A668">
            <v>2007</v>
          </cell>
          <cell r="B668">
            <v>12</v>
          </cell>
        </row>
        <row r="669">
          <cell r="A669">
            <v>2007</v>
          </cell>
          <cell r="B669">
            <v>12</v>
          </cell>
        </row>
        <row r="670">
          <cell r="A670">
            <v>2007</v>
          </cell>
          <cell r="B670">
            <v>12</v>
          </cell>
        </row>
        <row r="671">
          <cell r="A671">
            <v>2007</v>
          </cell>
          <cell r="B671">
            <v>12</v>
          </cell>
        </row>
        <row r="672">
          <cell r="A672">
            <v>2007</v>
          </cell>
          <cell r="B672">
            <v>12</v>
          </cell>
        </row>
        <row r="673">
          <cell r="A673">
            <v>2007</v>
          </cell>
          <cell r="B673">
            <v>12</v>
          </cell>
        </row>
        <row r="674">
          <cell r="A674">
            <v>2007</v>
          </cell>
          <cell r="B674">
            <v>12</v>
          </cell>
        </row>
        <row r="675">
          <cell r="A675">
            <v>2007</v>
          </cell>
          <cell r="B675">
            <v>12</v>
          </cell>
        </row>
        <row r="676">
          <cell r="A676">
            <v>2007</v>
          </cell>
          <cell r="B676">
            <v>12</v>
          </cell>
        </row>
        <row r="677">
          <cell r="A677">
            <v>2007</v>
          </cell>
          <cell r="B677">
            <v>12</v>
          </cell>
        </row>
        <row r="678">
          <cell r="A678">
            <v>2008</v>
          </cell>
          <cell r="B678">
            <v>1</v>
          </cell>
        </row>
        <row r="679">
          <cell r="A679">
            <v>2008</v>
          </cell>
          <cell r="B679">
            <v>1</v>
          </cell>
        </row>
        <row r="680">
          <cell r="A680">
            <v>2008</v>
          </cell>
          <cell r="B680">
            <v>1</v>
          </cell>
        </row>
        <row r="681">
          <cell r="A681">
            <v>2008</v>
          </cell>
          <cell r="B681">
            <v>1</v>
          </cell>
        </row>
        <row r="682">
          <cell r="A682">
            <v>2008</v>
          </cell>
          <cell r="B682">
            <v>1</v>
          </cell>
        </row>
        <row r="683">
          <cell r="A683">
            <v>2008</v>
          </cell>
          <cell r="B683">
            <v>1</v>
          </cell>
        </row>
        <row r="684">
          <cell r="A684">
            <v>2008</v>
          </cell>
          <cell r="B684">
            <v>1</v>
          </cell>
        </row>
        <row r="685">
          <cell r="A685">
            <v>2008</v>
          </cell>
          <cell r="B685">
            <v>1</v>
          </cell>
        </row>
        <row r="686">
          <cell r="A686">
            <v>2008</v>
          </cell>
          <cell r="B686">
            <v>1</v>
          </cell>
        </row>
        <row r="687">
          <cell r="A687">
            <v>2008</v>
          </cell>
          <cell r="B687">
            <v>1</v>
          </cell>
        </row>
        <row r="688">
          <cell r="A688">
            <v>2008</v>
          </cell>
          <cell r="B688">
            <v>1</v>
          </cell>
        </row>
        <row r="689">
          <cell r="A689">
            <v>2008</v>
          </cell>
          <cell r="B689">
            <v>1</v>
          </cell>
        </row>
        <row r="690">
          <cell r="A690">
            <v>2008</v>
          </cell>
          <cell r="B690">
            <v>1</v>
          </cell>
        </row>
        <row r="691">
          <cell r="A691">
            <v>2008</v>
          </cell>
          <cell r="B691">
            <v>1</v>
          </cell>
        </row>
        <row r="692">
          <cell r="A692">
            <v>2008</v>
          </cell>
          <cell r="B692">
            <v>1</v>
          </cell>
        </row>
        <row r="693">
          <cell r="A693">
            <v>2008</v>
          </cell>
          <cell r="B693">
            <v>1</v>
          </cell>
        </row>
        <row r="694">
          <cell r="A694">
            <v>2008</v>
          </cell>
          <cell r="B694">
            <v>1</v>
          </cell>
        </row>
        <row r="695">
          <cell r="A695">
            <v>2008</v>
          </cell>
          <cell r="B695">
            <v>1</v>
          </cell>
        </row>
        <row r="696">
          <cell r="A696">
            <v>2008</v>
          </cell>
          <cell r="B696">
            <v>1</v>
          </cell>
        </row>
        <row r="697">
          <cell r="A697">
            <v>2008</v>
          </cell>
          <cell r="B697">
            <v>1</v>
          </cell>
        </row>
        <row r="698">
          <cell r="A698">
            <v>2008</v>
          </cell>
          <cell r="B698">
            <v>1</v>
          </cell>
        </row>
        <row r="699">
          <cell r="A699">
            <v>2008</v>
          </cell>
          <cell r="B699">
            <v>1</v>
          </cell>
        </row>
        <row r="700">
          <cell r="A700">
            <v>2008</v>
          </cell>
          <cell r="B700">
            <v>1</v>
          </cell>
        </row>
        <row r="701">
          <cell r="A701">
            <v>2008</v>
          </cell>
          <cell r="B701">
            <v>1</v>
          </cell>
        </row>
        <row r="702">
          <cell r="A702">
            <v>2008</v>
          </cell>
          <cell r="B702">
            <v>1</v>
          </cell>
        </row>
        <row r="703">
          <cell r="A703">
            <v>2008</v>
          </cell>
          <cell r="B703">
            <v>1</v>
          </cell>
        </row>
        <row r="704">
          <cell r="A704">
            <v>2008</v>
          </cell>
          <cell r="B704">
            <v>1</v>
          </cell>
        </row>
        <row r="705">
          <cell r="A705">
            <v>2008</v>
          </cell>
          <cell r="B705">
            <v>1</v>
          </cell>
        </row>
        <row r="706">
          <cell r="A706">
            <v>2008</v>
          </cell>
          <cell r="B706">
            <v>1</v>
          </cell>
        </row>
        <row r="707">
          <cell r="A707">
            <v>2008</v>
          </cell>
          <cell r="B707">
            <v>1</v>
          </cell>
        </row>
        <row r="708">
          <cell r="A708">
            <v>2008</v>
          </cell>
          <cell r="B708">
            <v>1</v>
          </cell>
        </row>
        <row r="709">
          <cell r="A709">
            <v>2008</v>
          </cell>
          <cell r="B709">
            <v>1</v>
          </cell>
        </row>
        <row r="710">
          <cell r="A710">
            <v>2008</v>
          </cell>
          <cell r="B710">
            <v>1</v>
          </cell>
        </row>
        <row r="711">
          <cell r="A711">
            <v>2008</v>
          </cell>
          <cell r="B711">
            <v>1</v>
          </cell>
        </row>
        <row r="712">
          <cell r="A712">
            <v>2008</v>
          </cell>
          <cell r="B712">
            <v>1</v>
          </cell>
        </row>
        <row r="713">
          <cell r="A713">
            <v>2008</v>
          </cell>
          <cell r="B713">
            <v>1</v>
          </cell>
        </row>
        <row r="714">
          <cell r="A714">
            <v>2008</v>
          </cell>
          <cell r="B714">
            <v>1</v>
          </cell>
        </row>
        <row r="715">
          <cell r="A715">
            <v>2008</v>
          </cell>
          <cell r="B715">
            <v>1</v>
          </cell>
        </row>
        <row r="716">
          <cell r="A716">
            <v>2008</v>
          </cell>
          <cell r="B716">
            <v>1</v>
          </cell>
        </row>
        <row r="717">
          <cell r="A717">
            <v>2008</v>
          </cell>
          <cell r="B717">
            <v>1</v>
          </cell>
        </row>
        <row r="718">
          <cell r="A718">
            <v>2008</v>
          </cell>
          <cell r="B718">
            <v>1</v>
          </cell>
        </row>
        <row r="719">
          <cell r="A719">
            <v>2008</v>
          </cell>
          <cell r="B719">
            <v>1</v>
          </cell>
        </row>
        <row r="720">
          <cell r="A720">
            <v>2008</v>
          </cell>
          <cell r="B720">
            <v>1</v>
          </cell>
        </row>
        <row r="721">
          <cell r="A721">
            <v>2008</v>
          </cell>
          <cell r="B721">
            <v>1</v>
          </cell>
        </row>
        <row r="722">
          <cell r="A722">
            <v>2008</v>
          </cell>
          <cell r="B722">
            <v>1</v>
          </cell>
        </row>
        <row r="723">
          <cell r="A723">
            <v>2008</v>
          </cell>
          <cell r="B723">
            <v>1</v>
          </cell>
        </row>
        <row r="724">
          <cell r="A724">
            <v>2008</v>
          </cell>
          <cell r="B724">
            <v>1</v>
          </cell>
        </row>
        <row r="725">
          <cell r="A725">
            <v>2008</v>
          </cell>
          <cell r="B725">
            <v>1</v>
          </cell>
        </row>
        <row r="726">
          <cell r="A726">
            <v>2008</v>
          </cell>
          <cell r="B726">
            <v>1</v>
          </cell>
        </row>
        <row r="727">
          <cell r="A727">
            <v>2008</v>
          </cell>
          <cell r="B727">
            <v>1</v>
          </cell>
        </row>
        <row r="728">
          <cell r="A728">
            <v>2008</v>
          </cell>
          <cell r="B728">
            <v>1</v>
          </cell>
        </row>
        <row r="729">
          <cell r="A729">
            <v>2008</v>
          </cell>
          <cell r="B729">
            <v>1</v>
          </cell>
        </row>
        <row r="730">
          <cell r="A730">
            <v>2008</v>
          </cell>
          <cell r="B730">
            <v>1</v>
          </cell>
        </row>
        <row r="731">
          <cell r="A731">
            <v>2008</v>
          </cell>
          <cell r="B731">
            <v>1</v>
          </cell>
        </row>
        <row r="732">
          <cell r="A732">
            <v>2008</v>
          </cell>
          <cell r="B732">
            <v>1</v>
          </cell>
        </row>
        <row r="733">
          <cell r="A733">
            <v>2008</v>
          </cell>
          <cell r="B733">
            <v>1</v>
          </cell>
        </row>
        <row r="734">
          <cell r="A734">
            <v>2008</v>
          </cell>
          <cell r="B734">
            <v>1</v>
          </cell>
        </row>
        <row r="735">
          <cell r="A735">
            <v>2008</v>
          </cell>
          <cell r="B735">
            <v>1</v>
          </cell>
        </row>
        <row r="736">
          <cell r="A736">
            <v>2008</v>
          </cell>
          <cell r="B736">
            <v>1</v>
          </cell>
        </row>
        <row r="737">
          <cell r="A737">
            <v>2008</v>
          </cell>
          <cell r="B737">
            <v>1</v>
          </cell>
        </row>
        <row r="738">
          <cell r="A738">
            <v>2008</v>
          </cell>
          <cell r="B738">
            <v>1</v>
          </cell>
        </row>
        <row r="739">
          <cell r="A739">
            <v>2008</v>
          </cell>
          <cell r="B739">
            <v>1</v>
          </cell>
        </row>
        <row r="740">
          <cell r="A740">
            <v>2008</v>
          </cell>
          <cell r="B740">
            <v>1</v>
          </cell>
        </row>
        <row r="741">
          <cell r="A741">
            <v>2008</v>
          </cell>
          <cell r="B741">
            <v>1</v>
          </cell>
        </row>
        <row r="742">
          <cell r="A742">
            <v>2008</v>
          </cell>
          <cell r="B742">
            <v>1</v>
          </cell>
        </row>
        <row r="743">
          <cell r="A743">
            <v>2008</v>
          </cell>
          <cell r="B743">
            <v>1</v>
          </cell>
        </row>
        <row r="744">
          <cell r="A744">
            <v>2008</v>
          </cell>
          <cell r="B744">
            <v>1</v>
          </cell>
        </row>
        <row r="745">
          <cell r="A745">
            <v>2008</v>
          </cell>
          <cell r="B745">
            <v>1</v>
          </cell>
        </row>
        <row r="746">
          <cell r="A746">
            <v>2008</v>
          </cell>
          <cell r="B746">
            <v>1</v>
          </cell>
        </row>
        <row r="747">
          <cell r="A747">
            <v>2008</v>
          </cell>
          <cell r="B747">
            <v>1</v>
          </cell>
        </row>
        <row r="748">
          <cell r="A748">
            <v>2008</v>
          </cell>
          <cell r="B748">
            <v>1</v>
          </cell>
        </row>
        <row r="749">
          <cell r="A749">
            <v>2008</v>
          </cell>
          <cell r="B749">
            <v>1</v>
          </cell>
        </row>
        <row r="750">
          <cell r="A750">
            <v>2008</v>
          </cell>
          <cell r="B750">
            <v>1</v>
          </cell>
        </row>
        <row r="751">
          <cell r="A751">
            <v>2008</v>
          </cell>
          <cell r="B751">
            <v>1</v>
          </cell>
        </row>
        <row r="752">
          <cell r="A752">
            <v>2008</v>
          </cell>
          <cell r="B752">
            <v>1</v>
          </cell>
        </row>
        <row r="753">
          <cell r="A753">
            <v>2008</v>
          </cell>
          <cell r="B753">
            <v>1</v>
          </cell>
        </row>
        <row r="754">
          <cell r="A754">
            <v>2008</v>
          </cell>
          <cell r="B754">
            <v>1</v>
          </cell>
        </row>
        <row r="755">
          <cell r="A755">
            <v>2008</v>
          </cell>
          <cell r="B755">
            <v>1</v>
          </cell>
        </row>
        <row r="756">
          <cell r="A756">
            <v>2008</v>
          </cell>
          <cell r="B756">
            <v>1</v>
          </cell>
        </row>
        <row r="757">
          <cell r="A757">
            <v>2008</v>
          </cell>
          <cell r="B757">
            <v>1</v>
          </cell>
        </row>
        <row r="758">
          <cell r="A758">
            <v>2008</v>
          </cell>
          <cell r="B758">
            <v>1</v>
          </cell>
        </row>
        <row r="759">
          <cell r="A759">
            <v>2008</v>
          </cell>
          <cell r="B759">
            <v>1</v>
          </cell>
        </row>
        <row r="760">
          <cell r="A760">
            <v>2008</v>
          </cell>
          <cell r="B760">
            <v>1</v>
          </cell>
        </row>
        <row r="761">
          <cell r="A761">
            <v>2008</v>
          </cell>
          <cell r="B761">
            <v>1</v>
          </cell>
        </row>
        <row r="762">
          <cell r="A762">
            <v>2008</v>
          </cell>
          <cell r="B762">
            <v>1</v>
          </cell>
        </row>
        <row r="763">
          <cell r="A763">
            <v>2008</v>
          </cell>
          <cell r="B763">
            <v>1</v>
          </cell>
        </row>
        <row r="764">
          <cell r="A764">
            <v>2008</v>
          </cell>
          <cell r="B764">
            <v>1</v>
          </cell>
        </row>
        <row r="765">
          <cell r="A765">
            <v>2008</v>
          </cell>
          <cell r="B765">
            <v>1</v>
          </cell>
        </row>
        <row r="766">
          <cell r="A766">
            <v>2008</v>
          </cell>
          <cell r="B766">
            <v>1</v>
          </cell>
        </row>
        <row r="767">
          <cell r="A767">
            <v>2008</v>
          </cell>
          <cell r="B767">
            <v>1</v>
          </cell>
        </row>
        <row r="768">
          <cell r="A768">
            <v>2008</v>
          </cell>
          <cell r="B768">
            <v>1</v>
          </cell>
        </row>
        <row r="769">
          <cell r="A769">
            <v>2008</v>
          </cell>
          <cell r="B769">
            <v>1</v>
          </cell>
        </row>
        <row r="770">
          <cell r="A770">
            <v>2008</v>
          </cell>
          <cell r="B770">
            <v>1</v>
          </cell>
        </row>
        <row r="771">
          <cell r="A771">
            <v>2008</v>
          </cell>
          <cell r="B771">
            <v>1</v>
          </cell>
        </row>
        <row r="772">
          <cell r="A772">
            <v>2008</v>
          </cell>
          <cell r="B772">
            <v>1</v>
          </cell>
        </row>
        <row r="773">
          <cell r="A773">
            <v>2008</v>
          </cell>
          <cell r="B773">
            <v>1</v>
          </cell>
        </row>
        <row r="774">
          <cell r="A774">
            <v>2008</v>
          </cell>
          <cell r="B774">
            <v>1</v>
          </cell>
        </row>
        <row r="775">
          <cell r="A775">
            <v>2008</v>
          </cell>
          <cell r="B775">
            <v>1</v>
          </cell>
        </row>
        <row r="776">
          <cell r="A776">
            <v>2008</v>
          </cell>
          <cell r="B776">
            <v>1</v>
          </cell>
        </row>
        <row r="777">
          <cell r="A777">
            <v>2008</v>
          </cell>
          <cell r="B777">
            <v>1</v>
          </cell>
        </row>
        <row r="778">
          <cell r="A778">
            <v>2008</v>
          </cell>
          <cell r="B778">
            <v>1</v>
          </cell>
        </row>
        <row r="779">
          <cell r="A779">
            <v>2008</v>
          </cell>
          <cell r="B779">
            <v>1</v>
          </cell>
        </row>
        <row r="780">
          <cell r="A780">
            <v>2008</v>
          </cell>
          <cell r="B780">
            <v>1</v>
          </cell>
        </row>
        <row r="781">
          <cell r="A781">
            <v>2008</v>
          </cell>
          <cell r="B781">
            <v>1</v>
          </cell>
        </row>
        <row r="782">
          <cell r="A782">
            <v>2008</v>
          </cell>
          <cell r="B782">
            <v>1</v>
          </cell>
        </row>
        <row r="783">
          <cell r="A783">
            <v>2008</v>
          </cell>
          <cell r="B783">
            <v>1</v>
          </cell>
        </row>
        <row r="784">
          <cell r="A784">
            <v>2008</v>
          </cell>
          <cell r="B784">
            <v>1</v>
          </cell>
        </row>
        <row r="785">
          <cell r="A785">
            <v>2008</v>
          </cell>
          <cell r="B785">
            <v>1</v>
          </cell>
        </row>
        <row r="786">
          <cell r="A786">
            <v>2008</v>
          </cell>
          <cell r="B786">
            <v>1</v>
          </cell>
        </row>
        <row r="787">
          <cell r="A787">
            <v>2008</v>
          </cell>
          <cell r="B787">
            <v>1</v>
          </cell>
        </row>
        <row r="788">
          <cell r="A788">
            <v>2008</v>
          </cell>
          <cell r="B788">
            <v>1</v>
          </cell>
        </row>
        <row r="789">
          <cell r="A789">
            <v>2008</v>
          </cell>
          <cell r="B789">
            <v>1</v>
          </cell>
        </row>
        <row r="790">
          <cell r="A790">
            <v>2008</v>
          </cell>
          <cell r="B790">
            <v>1</v>
          </cell>
        </row>
        <row r="791">
          <cell r="A791">
            <v>2008</v>
          </cell>
          <cell r="B791">
            <v>1</v>
          </cell>
        </row>
        <row r="792">
          <cell r="A792">
            <v>2008</v>
          </cell>
          <cell r="B792">
            <v>1</v>
          </cell>
        </row>
        <row r="793">
          <cell r="A793">
            <v>2008</v>
          </cell>
          <cell r="B793">
            <v>1</v>
          </cell>
        </row>
        <row r="794">
          <cell r="A794">
            <v>2008</v>
          </cell>
          <cell r="B794">
            <v>1</v>
          </cell>
        </row>
        <row r="795">
          <cell r="A795">
            <v>2008</v>
          </cell>
          <cell r="B795">
            <v>1</v>
          </cell>
        </row>
        <row r="796">
          <cell r="A796">
            <v>2008</v>
          </cell>
          <cell r="B796">
            <v>1</v>
          </cell>
        </row>
        <row r="797">
          <cell r="A797">
            <v>2008</v>
          </cell>
          <cell r="B797">
            <v>1</v>
          </cell>
        </row>
        <row r="798">
          <cell r="A798">
            <v>2008</v>
          </cell>
          <cell r="B798">
            <v>1</v>
          </cell>
        </row>
        <row r="799">
          <cell r="A799">
            <v>2008</v>
          </cell>
          <cell r="B799">
            <v>1</v>
          </cell>
        </row>
        <row r="800">
          <cell r="A800">
            <v>2008</v>
          </cell>
          <cell r="B800">
            <v>1</v>
          </cell>
        </row>
        <row r="801">
          <cell r="A801">
            <v>2008</v>
          </cell>
          <cell r="B801">
            <v>1</v>
          </cell>
        </row>
        <row r="802">
          <cell r="A802">
            <v>2008</v>
          </cell>
          <cell r="B802">
            <v>1</v>
          </cell>
        </row>
        <row r="803">
          <cell r="A803">
            <v>2008</v>
          </cell>
          <cell r="B803">
            <v>1</v>
          </cell>
        </row>
        <row r="804">
          <cell r="A804">
            <v>2008</v>
          </cell>
          <cell r="B804">
            <v>1</v>
          </cell>
        </row>
        <row r="805">
          <cell r="A805">
            <v>2008</v>
          </cell>
          <cell r="B805">
            <v>1</v>
          </cell>
        </row>
        <row r="806">
          <cell r="A806">
            <v>2008</v>
          </cell>
          <cell r="B806">
            <v>1</v>
          </cell>
        </row>
        <row r="807">
          <cell r="A807">
            <v>2008</v>
          </cell>
          <cell r="B807">
            <v>1</v>
          </cell>
        </row>
        <row r="808">
          <cell r="A808">
            <v>2008</v>
          </cell>
          <cell r="B808">
            <v>1</v>
          </cell>
        </row>
        <row r="809">
          <cell r="A809">
            <v>2008</v>
          </cell>
          <cell r="B809">
            <v>1</v>
          </cell>
        </row>
        <row r="810">
          <cell r="A810">
            <v>2008</v>
          </cell>
          <cell r="B810">
            <v>1</v>
          </cell>
        </row>
        <row r="811">
          <cell r="A811">
            <v>2008</v>
          </cell>
          <cell r="B811">
            <v>1</v>
          </cell>
        </row>
        <row r="812">
          <cell r="A812">
            <v>2008</v>
          </cell>
          <cell r="B812">
            <v>1</v>
          </cell>
        </row>
        <row r="813">
          <cell r="A813">
            <v>2008</v>
          </cell>
          <cell r="B813">
            <v>1</v>
          </cell>
        </row>
        <row r="814">
          <cell r="A814">
            <v>2008</v>
          </cell>
          <cell r="B814">
            <v>1</v>
          </cell>
        </row>
        <row r="815">
          <cell r="A815">
            <v>2008</v>
          </cell>
          <cell r="B815">
            <v>1</v>
          </cell>
        </row>
        <row r="816">
          <cell r="A816">
            <v>2008</v>
          </cell>
          <cell r="B816">
            <v>1</v>
          </cell>
        </row>
        <row r="817">
          <cell r="A817">
            <v>2008</v>
          </cell>
          <cell r="B817">
            <v>1</v>
          </cell>
        </row>
        <row r="818">
          <cell r="A818">
            <v>2008</v>
          </cell>
          <cell r="B818">
            <v>1</v>
          </cell>
        </row>
        <row r="819">
          <cell r="A819">
            <v>2008</v>
          </cell>
          <cell r="B819">
            <v>1</v>
          </cell>
        </row>
        <row r="820">
          <cell r="A820">
            <v>2008</v>
          </cell>
          <cell r="B820">
            <v>1</v>
          </cell>
        </row>
        <row r="821">
          <cell r="A821">
            <v>2008</v>
          </cell>
          <cell r="B821">
            <v>1</v>
          </cell>
        </row>
        <row r="822">
          <cell r="A822">
            <v>2008</v>
          </cell>
          <cell r="B822">
            <v>1</v>
          </cell>
        </row>
        <row r="823">
          <cell r="A823">
            <v>2008</v>
          </cell>
          <cell r="B823">
            <v>1</v>
          </cell>
        </row>
        <row r="824">
          <cell r="A824">
            <v>2008</v>
          </cell>
          <cell r="B824">
            <v>1</v>
          </cell>
        </row>
        <row r="825">
          <cell r="A825">
            <v>2008</v>
          </cell>
          <cell r="B825">
            <v>1</v>
          </cell>
        </row>
        <row r="826">
          <cell r="A826">
            <v>2008</v>
          </cell>
          <cell r="B826">
            <v>1</v>
          </cell>
        </row>
        <row r="827">
          <cell r="A827">
            <v>2008</v>
          </cell>
          <cell r="B827">
            <v>1</v>
          </cell>
        </row>
        <row r="828">
          <cell r="A828">
            <v>2008</v>
          </cell>
          <cell r="B828">
            <v>1</v>
          </cell>
        </row>
        <row r="829">
          <cell r="A829">
            <v>2008</v>
          </cell>
          <cell r="B829">
            <v>1</v>
          </cell>
        </row>
        <row r="830">
          <cell r="A830">
            <v>2008</v>
          </cell>
          <cell r="B830">
            <v>1</v>
          </cell>
        </row>
        <row r="831">
          <cell r="A831">
            <v>2008</v>
          </cell>
          <cell r="B831">
            <v>1</v>
          </cell>
        </row>
        <row r="832">
          <cell r="A832">
            <v>2008</v>
          </cell>
          <cell r="B832">
            <v>1</v>
          </cell>
        </row>
        <row r="833">
          <cell r="A833">
            <v>2008</v>
          </cell>
          <cell r="B833">
            <v>1</v>
          </cell>
        </row>
        <row r="834">
          <cell r="A834">
            <v>2008</v>
          </cell>
          <cell r="B834">
            <v>1</v>
          </cell>
        </row>
        <row r="835">
          <cell r="A835">
            <v>2008</v>
          </cell>
          <cell r="B835">
            <v>1</v>
          </cell>
        </row>
        <row r="836">
          <cell r="A836">
            <v>2008</v>
          </cell>
          <cell r="B836">
            <v>1</v>
          </cell>
        </row>
        <row r="837">
          <cell r="A837">
            <v>2008</v>
          </cell>
          <cell r="B837">
            <v>1</v>
          </cell>
        </row>
        <row r="838">
          <cell r="A838">
            <v>2008</v>
          </cell>
          <cell r="B838">
            <v>1</v>
          </cell>
        </row>
        <row r="839">
          <cell r="A839">
            <v>2008</v>
          </cell>
          <cell r="B839">
            <v>1</v>
          </cell>
        </row>
        <row r="840">
          <cell r="A840">
            <v>2008</v>
          </cell>
          <cell r="B840">
            <v>1</v>
          </cell>
        </row>
        <row r="841">
          <cell r="A841">
            <v>2008</v>
          </cell>
          <cell r="B841">
            <v>1</v>
          </cell>
        </row>
        <row r="842">
          <cell r="A842">
            <v>2008</v>
          </cell>
          <cell r="B842">
            <v>1</v>
          </cell>
        </row>
        <row r="843">
          <cell r="A843">
            <v>2008</v>
          </cell>
          <cell r="B843">
            <v>2</v>
          </cell>
        </row>
        <row r="844">
          <cell r="A844">
            <v>2008</v>
          </cell>
          <cell r="B844">
            <v>2</v>
          </cell>
        </row>
        <row r="845">
          <cell r="A845">
            <v>2008</v>
          </cell>
          <cell r="B845">
            <v>2</v>
          </cell>
        </row>
        <row r="846">
          <cell r="A846">
            <v>2008</v>
          </cell>
          <cell r="B846">
            <v>2</v>
          </cell>
        </row>
        <row r="847">
          <cell r="A847">
            <v>2008</v>
          </cell>
          <cell r="B847">
            <v>2</v>
          </cell>
        </row>
        <row r="848">
          <cell r="A848">
            <v>2008</v>
          </cell>
          <cell r="B848">
            <v>2</v>
          </cell>
        </row>
        <row r="849">
          <cell r="A849">
            <v>2008</v>
          </cell>
          <cell r="B849">
            <v>2</v>
          </cell>
        </row>
        <row r="850">
          <cell r="A850">
            <v>2008</v>
          </cell>
          <cell r="B850">
            <v>2</v>
          </cell>
        </row>
        <row r="851">
          <cell r="A851">
            <v>2008</v>
          </cell>
          <cell r="B851">
            <v>2</v>
          </cell>
        </row>
        <row r="852">
          <cell r="A852">
            <v>2008</v>
          </cell>
          <cell r="B852">
            <v>2</v>
          </cell>
        </row>
        <row r="853">
          <cell r="A853">
            <v>2008</v>
          </cell>
          <cell r="B853">
            <v>2</v>
          </cell>
        </row>
        <row r="854">
          <cell r="A854">
            <v>2008</v>
          </cell>
          <cell r="B854">
            <v>2</v>
          </cell>
        </row>
        <row r="855">
          <cell r="A855">
            <v>2008</v>
          </cell>
          <cell r="B855">
            <v>2</v>
          </cell>
        </row>
        <row r="856">
          <cell r="A856">
            <v>2008</v>
          </cell>
          <cell r="B856">
            <v>2</v>
          </cell>
        </row>
        <row r="857">
          <cell r="A857">
            <v>2008</v>
          </cell>
          <cell r="B857">
            <v>2</v>
          </cell>
        </row>
        <row r="858">
          <cell r="A858">
            <v>2008</v>
          </cell>
          <cell r="B858">
            <v>2</v>
          </cell>
        </row>
        <row r="859">
          <cell r="A859">
            <v>2008</v>
          </cell>
          <cell r="B859">
            <v>2</v>
          </cell>
        </row>
        <row r="860">
          <cell r="A860">
            <v>2008</v>
          </cell>
          <cell r="B860">
            <v>2</v>
          </cell>
        </row>
        <row r="861">
          <cell r="A861">
            <v>2008</v>
          </cell>
          <cell r="B861">
            <v>2</v>
          </cell>
        </row>
        <row r="862">
          <cell r="A862">
            <v>2008</v>
          </cell>
          <cell r="B862">
            <v>2</v>
          </cell>
        </row>
        <row r="863">
          <cell r="A863">
            <v>2008</v>
          </cell>
          <cell r="B863">
            <v>2</v>
          </cell>
        </row>
        <row r="864">
          <cell r="A864">
            <v>2008</v>
          </cell>
          <cell r="B864">
            <v>2</v>
          </cell>
        </row>
        <row r="865">
          <cell r="A865">
            <v>2008</v>
          </cell>
          <cell r="B865">
            <v>2</v>
          </cell>
        </row>
        <row r="866">
          <cell r="A866">
            <v>2008</v>
          </cell>
          <cell r="B866">
            <v>2</v>
          </cell>
        </row>
        <row r="867">
          <cell r="A867">
            <v>2008</v>
          </cell>
          <cell r="B867">
            <v>2</v>
          </cell>
        </row>
        <row r="868">
          <cell r="A868">
            <v>2008</v>
          </cell>
          <cell r="B868">
            <v>2</v>
          </cell>
        </row>
        <row r="869">
          <cell r="A869">
            <v>2008</v>
          </cell>
          <cell r="B869">
            <v>2</v>
          </cell>
        </row>
        <row r="870">
          <cell r="A870">
            <v>2008</v>
          </cell>
          <cell r="B870">
            <v>2</v>
          </cell>
        </row>
        <row r="871">
          <cell r="A871">
            <v>2008</v>
          </cell>
          <cell r="B871">
            <v>2</v>
          </cell>
        </row>
        <row r="872">
          <cell r="A872">
            <v>2008</v>
          </cell>
          <cell r="B872">
            <v>2</v>
          </cell>
        </row>
        <row r="873">
          <cell r="A873">
            <v>2008</v>
          </cell>
          <cell r="B873">
            <v>2</v>
          </cell>
        </row>
        <row r="874">
          <cell r="A874">
            <v>2008</v>
          </cell>
          <cell r="B874">
            <v>2</v>
          </cell>
        </row>
        <row r="875">
          <cell r="A875">
            <v>2008</v>
          </cell>
          <cell r="B875">
            <v>2</v>
          </cell>
        </row>
        <row r="876">
          <cell r="A876">
            <v>2008</v>
          </cell>
          <cell r="B876">
            <v>2</v>
          </cell>
        </row>
        <row r="877">
          <cell r="A877">
            <v>2008</v>
          </cell>
          <cell r="B877">
            <v>2</v>
          </cell>
        </row>
        <row r="878">
          <cell r="A878">
            <v>2008</v>
          </cell>
          <cell r="B878">
            <v>2</v>
          </cell>
        </row>
        <row r="879">
          <cell r="A879">
            <v>2008</v>
          </cell>
          <cell r="B879">
            <v>2</v>
          </cell>
        </row>
        <row r="880">
          <cell r="A880">
            <v>2008</v>
          </cell>
          <cell r="B880">
            <v>2</v>
          </cell>
        </row>
        <row r="881">
          <cell r="A881">
            <v>2008</v>
          </cell>
          <cell r="B881">
            <v>2</v>
          </cell>
        </row>
        <row r="882">
          <cell r="A882">
            <v>2008</v>
          </cell>
          <cell r="B882">
            <v>2</v>
          </cell>
        </row>
        <row r="883">
          <cell r="A883">
            <v>2008</v>
          </cell>
          <cell r="B883">
            <v>2</v>
          </cell>
        </row>
        <row r="884">
          <cell r="A884">
            <v>2008</v>
          </cell>
          <cell r="B884">
            <v>2</v>
          </cell>
        </row>
        <row r="885">
          <cell r="A885">
            <v>2008</v>
          </cell>
          <cell r="B885">
            <v>2</v>
          </cell>
        </row>
        <row r="886">
          <cell r="A886">
            <v>2008</v>
          </cell>
          <cell r="B886">
            <v>2</v>
          </cell>
        </row>
        <row r="887">
          <cell r="A887">
            <v>2008</v>
          </cell>
          <cell r="B887">
            <v>2</v>
          </cell>
        </row>
        <row r="888">
          <cell r="A888">
            <v>2008</v>
          </cell>
          <cell r="B888">
            <v>2</v>
          </cell>
        </row>
        <row r="889">
          <cell r="A889">
            <v>2008</v>
          </cell>
          <cell r="B889">
            <v>2</v>
          </cell>
        </row>
        <row r="890">
          <cell r="A890">
            <v>2008</v>
          </cell>
          <cell r="B890">
            <v>2</v>
          </cell>
        </row>
        <row r="891">
          <cell r="A891">
            <v>2008</v>
          </cell>
          <cell r="B891">
            <v>2</v>
          </cell>
        </row>
        <row r="892">
          <cell r="A892">
            <v>2008</v>
          </cell>
          <cell r="B892">
            <v>2</v>
          </cell>
        </row>
        <row r="893">
          <cell r="A893">
            <v>2008</v>
          </cell>
          <cell r="B893">
            <v>2</v>
          </cell>
        </row>
        <row r="894">
          <cell r="A894">
            <v>2008</v>
          </cell>
          <cell r="B894">
            <v>2</v>
          </cell>
        </row>
        <row r="895">
          <cell r="A895">
            <v>2008</v>
          </cell>
          <cell r="B895">
            <v>2</v>
          </cell>
        </row>
        <row r="896">
          <cell r="A896">
            <v>2008</v>
          </cell>
          <cell r="B896">
            <v>2</v>
          </cell>
        </row>
        <row r="897">
          <cell r="A897">
            <v>2008</v>
          </cell>
          <cell r="B897">
            <v>2</v>
          </cell>
        </row>
        <row r="898">
          <cell r="A898">
            <v>2008</v>
          </cell>
          <cell r="B898">
            <v>2</v>
          </cell>
        </row>
        <row r="899">
          <cell r="A899">
            <v>2008</v>
          </cell>
          <cell r="B899">
            <v>2</v>
          </cell>
        </row>
        <row r="900">
          <cell r="A900">
            <v>2008</v>
          </cell>
          <cell r="B900">
            <v>2</v>
          </cell>
        </row>
        <row r="901">
          <cell r="A901">
            <v>2008</v>
          </cell>
          <cell r="B901">
            <v>2</v>
          </cell>
        </row>
        <row r="902">
          <cell r="A902">
            <v>2008</v>
          </cell>
          <cell r="B902">
            <v>2</v>
          </cell>
        </row>
        <row r="903">
          <cell r="A903">
            <v>2008</v>
          </cell>
          <cell r="B903">
            <v>2</v>
          </cell>
        </row>
        <row r="904">
          <cell r="A904">
            <v>2008</v>
          </cell>
          <cell r="B904">
            <v>2</v>
          </cell>
        </row>
        <row r="905">
          <cell r="A905">
            <v>2008</v>
          </cell>
          <cell r="B905">
            <v>2</v>
          </cell>
        </row>
        <row r="906">
          <cell r="A906">
            <v>2008</v>
          </cell>
          <cell r="B906">
            <v>2</v>
          </cell>
        </row>
        <row r="907">
          <cell r="A907">
            <v>2008</v>
          </cell>
          <cell r="B907">
            <v>2</v>
          </cell>
        </row>
        <row r="908">
          <cell r="A908">
            <v>2008</v>
          </cell>
          <cell r="B908">
            <v>2</v>
          </cell>
        </row>
        <row r="909">
          <cell r="A909">
            <v>2008</v>
          </cell>
          <cell r="B909">
            <v>2</v>
          </cell>
        </row>
        <row r="910">
          <cell r="A910">
            <v>2008</v>
          </cell>
          <cell r="B910">
            <v>2</v>
          </cell>
        </row>
        <row r="911">
          <cell r="A911">
            <v>2008</v>
          </cell>
          <cell r="B911">
            <v>2</v>
          </cell>
        </row>
        <row r="912">
          <cell r="A912">
            <v>2008</v>
          </cell>
          <cell r="B912">
            <v>2</v>
          </cell>
        </row>
        <row r="913">
          <cell r="A913">
            <v>2008</v>
          </cell>
          <cell r="B913">
            <v>2</v>
          </cell>
        </row>
        <row r="914">
          <cell r="A914">
            <v>2008</v>
          </cell>
          <cell r="B914">
            <v>2</v>
          </cell>
        </row>
        <row r="915">
          <cell r="A915">
            <v>2008</v>
          </cell>
          <cell r="B915">
            <v>2</v>
          </cell>
        </row>
        <row r="916">
          <cell r="A916">
            <v>2008</v>
          </cell>
          <cell r="B916">
            <v>2</v>
          </cell>
        </row>
        <row r="917">
          <cell r="A917">
            <v>2008</v>
          </cell>
          <cell r="B917">
            <v>2</v>
          </cell>
        </row>
        <row r="918">
          <cell r="A918">
            <v>2008</v>
          </cell>
          <cell r="B918">
            <v>2</v>
          </cell>
        </row>
        <row r="919">
          <cell r="A919">
            <v>2008</v>
          </cell>
          <cell r="B919">
            <v>2</v>
          </cell>
        </row>
        <row r="920">
          <cell r="A920">
            <v>2008</v>
          </cell>
          <cell r="B920">
            <v>2</v>
          </cell>
        </row>
        <row r="921">
          <cell r="A921">
            <v>2008</v>
          </cell>
          <cell r="B921">
            <v>2</v>
          </cell>
        </row>
        <row r="922">
          <cell r="A922">
            <v>2008</v>
          </cell>
          <cell r="B922">
            <v>2</v>
          </cell>
        </row>
        <row r="923">
          <cell r="A923">
            <v>2008</v>
          </cell>
          <cell r="B923">
            <v>2</v>
          </cell>
        </row>
        <row r="924">
          <cell r="A924">
            <v>2008</v>
          </cell>
          <cell r="B924">
            <v>2</v>
          </cell>
        </row>
        <row r="925">
          <cell r="A925">
            <v>2008</v>
          </cell>
          <cell r="B925">
            <v>2</v>
          </cell>
        </row>
        <row r="926">
          <cell r="A926">
            <v>2008</v>
          </cell>
          <cell r="B926">
            <v>2</v>
          </cell>
        </row>
        <row r="927">
          <cell r="A927">
            <v>2008</v>
          </cell>
          <cell r="B927">
            <v>2</v>
          </cell>
        </row>
        <row r="928">
          <cell r="A928">
            <v>2008</v>
          </cell>
          <cell r="B928">
            <v>2</v>
          </cell>
        </row>
        <row r="929">
          <cell r="A929">
            <v>2008</v>
          </cell>
          <cell r="B929">
            <v>2</v>
          </cell>
        </row>
        <row r="930">
          <cell r="A930">
            <v>2008</v>
          </cell>
          <cell r="B930">
            <v>2</v>
          </cell>
        </row>
        <row r="931">
          <cell r="A931">
            <v>2008</v>
          </cell>
          <cell r="B931">
            <v>2</v>
          </cell>
        </row>
        <row r="932">
          <cell r="A932">
            <v>2008</v>
          </cell>
          <cell r="B932">
            <v>2</v>
          </cell>
        </row>
        <row r="933">
          <cell r="A933">
            <v>2008</v>
          </cell>
          <cell r="B933">
            <v>2</v>
          </cell>
        </row>
        <row r="934">
          <cell r="A934">
            <v>2008</v>
          </cell>
          <cell r="B934">
            <v>2</v>
          </cell>
        </row>
        <row r="935">
          <cell r="A935">
            <v>2008</v>
          </cell>
          <cell r="B935">
            <v>2</v>
          </cell>
        </row>
        <row r="936">
          <cell r="A936">
            <v>2008</v>
          </cell>
          <cell r="B936">
            <v>2</v>
          </cell>
        </row>
        <row r="937">
          <cell r="A937">
            <v>2008</v>
          </cell>
          <cell r="B937">
            <v>2</v>
          </cell>
        </row>
        <row r="938">
          <cell r="A938">
            <v>2008</v>
          </cell>
          <cell r="B938">
            <v>2</v>
          </cell>
        </row>
        <row r="939">
          <cell r="A939">
            <v>2008</v>
          </cell>
          <cell r="B939">
            <v>2</v>
          </cell>
        </row>
        <row r="940">
          <cell r="A940">
            <v>2008</v>
          </cell>
          <cell r="B940">
            <v>2</v>
          </cell>
        </row>
        <row r="941">
          <cell r="A941">
            <v>2008</v>
          </cell>
          <cell r="B941">
            <v>2</v>
          </cell>
        </row>
        <row r="942">
          <cell r="A942">
            <v>2008</v>
          </cell>
          <cell r="B942">
            <v>2</v>
          </cell>
        </row>
        <row r="943">
          <cell r="A943">
            <v>2008</v>
          </cell>
          <cell r="B943">
            <v>2</v>
          </cell>
        </row>
        <row r="944">
          <cell r="A944">
            <v>2008</v>
          </cell>
          <cell r="B944">
            <v>2</v>
          </cell>
        </row>
        <row r="945">
          <cell r="A945">
            <v>2008</v>
          </cell>
          <cell r="B945">
            <v>2</v>
          </cell>
        </row>
        <row r="946">
          <cell r="A946">
            <v>2008</v>
          </cell>
          <cell r="B946">
            <v>2</v>
          </cell>
        </row>
        <row r="947">
          <cell r="A947">
            <v>2008</v>
          </cell>
          <cell r="B947">
            <v>2</v>
          </cell>
        </row>
        <row r="948">
          <cell r="A948">
            <v>2008</v>
          </cell>
          <cell r="B948">
            <v>2</v>
          </cell>
        </row>
        <row r="949">
          <cell r="A949">
            <v>2008</v>
          </cell>
          <cell r="B949">
            <v>2</v>
          </cell>
        </row>
        <row r="950">
          <cell r="A950">
            <v>2008</v>
          </cell>
          <cell r="B950">
            <v>2</v>
          </cell>
        </row>
        <row r="951">
          <cell r="A951">
            <v>2008</v>
          </cell>
          <cell r="B951">
            <v>2</v>
          </cell>
        </row>
        <row r="952">
          <cell r="A952">
            <v>2008</v>
          </cell>
          <cell r="B952">
            <v>2</v>
          </cell>
        </row>
        <row r="953">
          <cell r="A953">
            <v>2008</v>
          </cell>
          <cell r="B953">
            <v>2</v>
          </cell>
        </row>
        <row r="954">
          <cell r="A954">
            <v>2008</v>
          </cell>
          <cell r="B954">
            <v>2</v>
          </cell>
        </row>
        <row r="955">
          <cell r="A955">
            <v>2008</v>
          </cell>
          <cell r="B955">
            <v>2</v>
          </cell>
        </row>
        <row r="956">
          <cell r="A956">
            <v>2008</v>
          </cell>
          <cell r="B956">
            <v>2</v>
          </cell>
        </row>
        <row r="957">
          <cell r="A957">
            <v>2008</v>
          </cell>
          <cell r="B957">
            <v>2</v>
          </cell>
        </row>
        <row r="958">
          <cell r="A958">
            <v>2008</v>
          </cell>
          <cell r="B958">
            <v>2</v>
          </cell>
        </row>
        <row r="959">
          <cell r="A959">
            <v>2008</v>
          </cell>
          <cell r="B959">
            <v>2</v>
          </cell>
        </row>
        <row r="960">
          <cell r="A960">
            <v>2008</v>
          </cell>
          <cell r="B960">
            <v>2</v>
          </cell>
        </row>
        <row r="961">
          <cell r="A961">
            <v>2008</v>
          </cell>
          <cell r="B961">
            <v>2</v>
          </cell>
        </row>
        <row r="962">
          <cell r="A962">
            <v>2008</v>
          </cell>
          <cell r="B962">
            <v>2</v>
          </cell>
        </row>
        <row r="963">
          <cell r="A963">
            <v>2008</v>
          </cell>
          <cell r="B963">
            <v>2</v>
          </cell>
        </row>
        <row r="964">
          <cell r="A964">
            <v>2008</v>
          </cell>
          <cell r="B964">
            <v>2</v>
          </cell>
        </row>
        <row r="965">
          <cell r="A965">
            <v>2008</v>
          </cell>
          <cell r="B965">
            <v>2</v>
          </cell>
        </row>
        <row r="966">
          <cell r="A966">
            <v>2008</v>
          </cell>
          <cell r="B966">
            <v>2</v>
          </cell>
        </row>
        <row r="967">
          <cell r="A967">
            <v>2008</v>
          </cell>
          <cell r="B967">
            <v>2</v>
          </cell>
        </row>
        <row r="968">
          <cell r="A968">
            <v>2008</v>
          </cell>
          <cell r="B968">
            <v>2</v>
          </cell>
        </row>
        <row r="969">
          <cell r="A969">
            <v>2008</v>
          </cell>
          <cell r="B969">
            <v>2</v>
          </cell>
        </row>
        <row r="970">
          <cell r="A970">
            <v>2008</v>
          </cell>
          <cell r="B970">
            <v>2</v>
          </cell>
        </row>
        <row r="971">
          <cell r="A971">
            <v>2008</v>
          </cell>
          <cell r="B971">
            <v>2</v>
          </cell>
        </row>
        <row r="972">
          <cell r="A972">
            <v>2008</v>
          </cell>
          <cell r="B972">
            <v>2</v>
          </cell>
        </row>
        <row r="973">
          <cell r="A973">
            <v>2008</v>
          </cell>
          <cell r="B973">
            <v>2</v>
          </cell>
        </row>
        <row r="974">
          <cell r="A974">
            <v>2008</v>
          </cell>
          <cell r="B974">
            <v>2</v>
          </cell>
        </row>
        <row r="975">
          <cell r="A975">
            <v>2008</v>
          </cell>
          <cell r="B975">
            <v>2</v>
          </cell>
        </row>
        <row r="976">
          <cell r="A976">
            <v>2008</v>
          </cell>
          <cell r="B976">
            <v>2</v>
          </cell>
        </row>
        <row r="977">
          <cell r="A977">
            <v>2008</v>
          </cell>
          <cell r="B977">
            <v>2</v>
          </cell>
        </row>
        <row r="978">
          <cell r="A978">
            <v>2008</v>
          </cell>
          <cell r="B978">
            <v>2</v>
          </cell>
        </row>
        <row r="979">
          <cell r="A979">
            <v>2008</v>
          </cell>
          <cell r="B979">
            <v>2</v>
          </cell>
        </row>
        <row r="980">
          <cell r="A980">
            <v>2008</v>
          </cell>
          <cell r="B980">
            <v>2</v>
          </cell>
        </row>
        <row r="981">
          <cell r="A981">
            <v>2008</v>
          </cell>
          <cell r="B981">
            <v>2</v>
          </cell>
        </row>
        <row r="982">
          <cell r="A982">
            <v>2008</v>
          </cell>
          <cell r="B982">
            <v>2</v>
          </cell>
        </row>
        <row r="983">
          <cell r="A983">
            <v>2008</v>
          </cell>
          <cell r="B983">
            <v>2</v>
          </cell>
        </row>
        <row r="984">
          <cell r="A984">
            <v>2008</v>
          </cell>
          <cell r="B984">
            <v>2</v>
          </cell>
        </row>
        <row r="985">
          <cell r="A985">
            <v>2008</v>
          </cell>
          <cell r="B985">
            <v>2</v>
          </cell>
        </row>
        <row r="986">
          <cell r="A986">
            <v>2008</v>
          </cell>
          <cell r="B986">
            <v>2</v>
          </cell>
        </row>
        <row r="987">
          <cell r="A987">
            <v>2008</v>
          </cell>
          <cell r="B987">
            <v>2</v>
          </cell>
        </row>
        <row r="988">
          <cell r="A988">
            <v>2008</v>
          </cell>
          <cell r="B988">
            <v>2</v>
          </cell>
        </row>
        <row r="989">
          <cell r="A989">
            <v>2008</v>
          </cell>
          <cell r="B989">
            <v>2</v>
          </cell>
        </row>
        <row r="990">
          <cell r="A990">
            <v>2008</v>
          </cell>
          <cell r="B990">
            <v>2</v>
          </cell>
        </row>
        <row r="991">
          <cell r="A991">
            <v>2008</v>
          </cell>
          <cell r="B991">
            <v>2</v>
          </cell>
        </row>
        <row r="992">
          <cell r="A992">
            <v>2008</v>
          </cell>
          <cell r="B992">
            <v>2</v>
          </cell>
        </row>
        <row r="993">
          <cell r="A993">
            <v>2008</v>
          </cell>
          <cell r="B993">
            <v>2</v>
          </cell>
        </row>
        <row r="994">
          <cell r="A994">
            <v>2008</v>
          </cell>
          <cell r="B994">
            <v>2</v>
          </cell>
        </row>
        <row r="995">
          <cell r="A995">
            <v>2008</v>
          </cell>
          <cell r="B995">
            <v>2</v>
          </cell>
        </row>
        <row r="996">
          <cell r="A996">
            <v>2008</v>
          </cell>
          <cell r="B996">
            <v>2</v>
          </cell>
        </row>
        <row r="997">
          <cell r="A997">
            <v>2008</v>
          </cell>
          <cell r="B997">
            <v>2</v>
          </cell>
        </row>
        <row r="998">
          <cell r="A998">
            <v>2008</v>
          </cell>
          <cell r="B998">
            <v>2</v>
          </cell>
        </row>
        <row r="999">
          <cell r="A999">
            <v>2008</v>
          </cell>
          <cell r="B999">
            <v>2</v>
          </cell>
        </row>
        <row r="1000">
          <cell r="A1000">
            <v>2008</v>
          </cell>
          <cell r="B1000">
            <v>2</v>
          </cell>
        </row>
        <row r="1001">
          <cell r="A1001">
            <v>2008</v>
          </cell>
          <cell r="B1001">
            <v>2</v>
          </cell>
        </row>
        <row r="1002">
          <cell r="A1002">
            <v>2008</v>
          </cell>
          <cell r="B1002">
            <v>2</v>
          </cell>
        </row>
        <row r="1003">
          <cell r="A1003">
            <v>2008</v>
          </cell>
          <cell r="B1003">
            <v>2</v>
          </cell>
        </row>
        <row r="1004">
          <cell r="A1004">
            <v>2008</v>
          </cell>
          <cell r="B1004">
            <v>2</v>
          </cell>
        </row>
        <row r="1005">
          <cell r="A1005">
            <v>2008</v>
          </cell>
          <cell r="B1005">
            <v>2</v>
          </cell>
        </row>
        <row r="1006">
          <cell r="A1006">
            <v>2008</v>
          </cell>
          <cell r="B1006">
            <v>2</v>
          </cell>
        </row>
        <row r="1007">
          <cell r="A1007">
            <v>2008</v>
          </cell>
          <cell r="B1007">
            <v>2</v>
          </cell>
        </row>
        <row r="1008">
          <cell r="A1008">
            <v>2008</v>
          </cell>
          <cell r="B1008">
            <v>2</v>
          </cell>
        </row>
        <row r="1009">
          <cell r="A1009">
            <v>2008</v>
          </cell>
          <cell r="B1009">
            <v>3</v>
          </cell>
        </row>
        <row r="1010">
          <cell r="A1010">
            <v>2008</v>
          </cell>
          <cell r="B1010">
            <v>3</v>
          </cell>
        </row>
        <row r="1011">
          <cell r="A1011">
            <v>2008</v>
          </cell>
          <cell r="B1011">
            <v>3</v>
          </cell>
        </row>
        <row r="1012">
          <cell r="A1012">
            <v>2008</v>
          </cell>
          <cell r="B1012">
            <v>3</v>
          </cell>
        </row>
        <row r="1013">
          <cell r="A1013">
            <v>2008</v>
          </cell>
          <cell r="B1013">
            <v>3</v>
          </cell>
        </row>
        <row r="1014">
          <cell r="A1014">
            <v>2008</v>
          </cell>
          <cell r="B1014">
            <v>3</v>
          </cell>
        </row>
        <row r="1015">
          <cell r="A1015">
            <v>2008</v>
          </cell>
          <cell r="B1015">
            <v>3</v>
          </cell>
        </row>
        <row r="1016">
          <cell r="A1016">
            <v>2008</v>
          </cell>
          <cell r="B1016">
            <v>3</v>
          </cell>
        </row>
        <row r="1017">
          <cell r="A1017">
            <v>2008</v>
          </cell>
          <cell r="B1017">
            <v>3</v>
          </cell>
        </row>
        <row r="1018">
          <cell r="A1018">
            <v>2008</v>
          </cell>
          <cell r="B1018">
            <v>3</v>
          </cell>
        </row>
        <row r="1019">
          <cell r="A1019">
            <v>2008</v>
          </cell>
          <cell r="B1019">
            <v>3</v>
          </cell>
        </row>
        <row r="1020">
          <cell r="A1020">
            <v>2008</v>
          </cell>
          <cell r="B1020">
            <v>3</v>
          </cell>
        </row>
        <row r="1021">
          <cell r="A1021">
            <v>2008</v>
          </cell>
          <cell r="B1021">
            <v>3</v>
          </cell>
        </row>
        <row r="1022">
          <cell r="A1022">
            <v>2008</v>
          </cell>
          <cell r="B1022">
            <v>3</v>
          </cell>
        </row>
        <row r="1023">
          <cell r="A1023">
            <v>2008</v>
          </cell>
          <cell r="B1023">
            <v>3</v>
          </cell>
        </row>
        <row r="1024">
          <cell r="A1024">
            <v>2008</v>
          </cell>
          <cell r="B1024">
            <v>3</v>
          </cell>
        </row>
        <row r="1025">
          <cell r="A1025">
            <v>2008</v>
          </cell>
          <cell r="B1025">
            <v>3</v>
          </cell>
        </row>
        <row r="1026">
          <cell r="A1026">
            <v>2008</v>
          </cell>
          <cell r="B1026">
            <v>3</v>
          </cell>
        </row>
        <row r="1027">
          <cell r="A1027">
            <v>2008</v>
          </cell>
          <cell r="B1027">
            <v>3</v>
          </cell>
        </row>
        <row r="1028">
          <cell r="A1028">
            <v>2008</v>
          </cell>
          <cell r="B1028">
            <v>3</v>
          </cell>
        </row>
        <row r="1029">
          <cell r="A1029">
            <v>2008</v>
          </cell>
          <cell r="B1029">
            <v>3</v>
          </cell>
        </row>
        <row r="1030">
          <cell r="A1030">
            <v>2008</v>
          </cell>
          <cell r="B1030">
            <v>3</v>
          </cell>
        </row>
        <row r="1031">
          <cell r="A1031">
            <v>2008</v>
          </cell>
          <cell r="B1031">
            <v>3</v>
          </cell>
        </row>
        <row r="1032">
          <cell r="A1032">
            <v>2008</v>
          </cell>
          <cell r="B1032">
            <v>3</v>
          </cell>
        </row>
        <row r="1033">
          <cell r="A1033">
            <v>2008</v>
          </cell>
          <cell r="B1033">
            <v>3</v>
          </cell>
        </row>
        <row r="1034">
          <cell r="A1034">
            <v>2008</v>
          </cell>
          <cell r="B1034">
            <v>3</v>
          </cell>
        </row>
        <row r="1035">
          <cell r="A1035">
            <v>2008</v>
          </cell>
          <cell r="B1035">
            <v>3</v>
          </cell>
        </row>
        <row r="1036">
          <cell r="A1036">
            <v>2008</v>
          </cell>
          <cell r="B1036">
            <v>3</v>
          </cell>
        </row>
        <row r="1037">
          <cell r="A1037">
            <v>2008</v>
          </cell>
          <cell r="B1037">
            <v>3</v>
          </cell>
        </row>
        <row r="1038">
          <cell r="A1038">
            <v>2008</v>
          </cell>
          <cell r="B1038">
            <v>3</v>
          </cell>
        </row>
        <row r="1039">
          <cell r="A1039">
            <v>2008</v>
          </cell>
          <cell r="B1039">
            <v>3</v>
          </cell>
        </row>
        <row r="1040">
          <cell r="A1040">
            <v>2008</v>
          </cell>
          <cell r="B1040">
            <v>3</v>
          </cell>
        </row>
        <row r="1041">
          <cell r="A1041">
            <v>2008</v>
          </cell>
          <cell r="B1041">
            <v>3</v>
          </cell>
        </row>
        <row r="1042">
          <cell r="A1042">
            <v>2008</v>
          </cell>
          <cell r="B1042">
            <v>3</v>
          </cell>
        </row>
        <row r="1043">
          <cell r="A1043">
            <v>2008</v>
          </cell>
          <cell r="B1043">
            <v>3</v>
          </cell>
        </row>
        <row r="1044">
          <cell r="A1044">
            <v>2008</v>
          </cell>
          <cell r="B1044">
            <v>3</v>
          </cell>
        </row>
        <row r="1045">
          <cell r="A1045">
            <v>2008</v>
          </cell>
          <cell r="B1045">
            <v>3</v>
          </cell>
        </row>
        <row r="1046">
          <cell r="A1046">
            <v>2008</v>
          </cell>
          <cell r="B1046">
            <v>3</v>
          </cell>
        </row>
        <row r="1047">
          <cell r="A1047">
            <v>2008</v>
          </cell>
          <cell r="B1047">
            <v>3</v>
          </cell>
        </row>
        <row r="1048">
          <cell r="A1048">
            <v>2008</v>
          </cell>
          <cell r="B1048">
            <v>3</v>
          </cell>
        </row>
        <row r="1049">
          <cell r="A1049">
            <v>2008</v>
          </cell>
          <cell r="B1049">
            <v>3</v>
          </cell>
        </row>
        <row r="1050">
          <cell r="A1050">
            <v>2008</v>
          </cell>
          <cell r="B1050">
            <v>3</v>
          </cell>
        </row>
        <row r="1051">
          <cell r="A1051">
            <v>2008</v>
          </cell>
          <cell r="B1051">
            <v>3</v>
          </cell>
        </row>
        <row r="1052">
          <cell r="A1052">
            <v>2008</v>
          </cell>
          <cell r="B1052">
            <v>3</v>
          </cell>
        </row>
        <row r="1053">
          <cell r="A1053">
            <v>2008</v>
          </cell>
          <cell r="B1053">
            <v>3</v>
          </cell>
        </row>
        <row r="1054">
          <cell r="A1054">
            <v>2008</v>
          </cell>
          <cell r="B1054">
            <v>3</v>
          </cell>
        </row>
        <row r="1055">
          <cell r="A1055">
            <v>2008</v>
          </cell>
          <cell r="B1055">
            <v>3</v>
          </cell>
        </row>
        <row r="1056">
          <cell r="A1056">
            <v>2008</v>
          </cell>
          <cell r="B1056">
            <v>3</v>
          </cell>
        </row>
        <row r="1057">
          <cell r="A1057">
            <v>2008</v>
          </cell>
          <cell r="B1057">
            <v>3</v>
          </cell>
        </row>
        <row r="1058">
          <cell r="A1058">
            <v>2008</v>
          </cell>
          <cell r="B1058">
            <v>3</v>
          </cell>
        </row>
        <row r="1059">
          <cell r="A1059">
            <v>2008</v>
          </cell>
          <cell r="B1059">
            <v>3</v>
          </cell>
        </row>
        <row r="1060">
          <cell r="A1060">
            <v>2008</v>
          </cell>
          <cell r="B1060">
            <v>3</v>
          </cell>
        </row>
        <row r="1061">
          <cell r="A1061">
            <v>2008</v>
          </cell>
          <cell r="B1061">
            <v>3</v>
          </cell>
        </row>
        <row r="1062">
          <cell r="A1062">
            <v>2008</v>
          </cell>
          <cell r="B1062">
            <v>3</v>
          </cell>
        </row>
        <row r="1063">
          <cell r="A1063">
            <v>2008</v>
          </cell>
          <cell r="B1063">
            <v>3</v>
          </cell>
        </row>
        <row r="1064">
          <cell r="A1064">
            <v>2008</v>
          </cell>
          <cell r="B1064">
            <v>3</v>
          </cell>
        </row>
        <row r="1065">
          <cell r="A1065">
            <v>2008</v>
          </cell>
          <cell r="B1065">
            <v>3</v>
          </cell>
        </row>
        <row r="1066">
          <cell r="A1066">
            <v>2008</v>
          </cell>
          <cell r="B1066">
            <v>3</v>
          </cell>
        </row>
        <row r="1067">
          <cell r="A1067">
            <v>2008</v>
          </cell>
          <cell r="B1067">
            <v>3</v>
          </cell>
        </row>
        <row r="1068">
          <cell r="A1068">
            <v>2008</v>
          </cell>
          <cell r="B1068">
            <v>3</v>
          </cell>
        </row>
        <row r="1069">
          <cell r="A1069">
            <v>2008</v>
          </cell>
          <cell r="B1069">
            <v>3</v>
          </cell>
        </row>
        <row r="1070">
          <cell r="A1070">
            <v>2008</v>
          </cell>
          <cell r="B1070">
            <v>3</v>
          </cell>
        </row>
        <row r="1071">
          <cell r="A1071">
            <v>2008</v>
          </cell>
          <cell r="B1071">
            <v>3</v>
          </cell>
        </row>
        <row r="1072">
          <cell r="A1072">
            <v>2008</v>
          </cell>
          <cell r="B1072">
            <v>3</v>
          </cell>
        </row>
        <row r="1073">
          <cell r="A1073">
            <v>2008</v>
          </cell>
          <cell r="B1073">
            <v>3</v>
          </cell>
        </row>
        <row r="1074">
          <cell r="A1074">
            <v>2008</v>
          </cell>
          <cell r="B1074">
            <v>3</v>
          </cell>
        </row>
        <row r="1075">
          <cell r="A1075">
            <v>2008</v>
          </cell>
          <cell r="B1075">
            <v>3</v>
          </cell>
        </row>
        <row r="1076">
          <cell r="A1076">
            <v>2008</v>
          </cell>
          <cell r="B1076">
            <v>3</v>
          </cell>
        </row>
        <row r="1077">
          <cell r="A1077">
            <v>2008</v>
          </cell>
          <cell r="B1077">
            <v>3</v>
          </cell>
        </row>
        <row r="1078">
          <cell r="A1078">
            <v>2008</v>
          </cell>
          <cell r="B1078">
            <v>3</v>
          </cell>
        </row>
        <row r="1079">
          <cell r="A1079">
            <v>2008</v>
          </cell>
          <cell r="B1079">
            <v>3</v>
          </cell>
        </row>
        <row r="1080">
          <cell r="A1080">
            <v>2008</v>
          </cell>
          <cell r="B1080">
            <v>3</v>
          </cell>
        </row>
        <row r="1081">
          <cell r="A1081">
            <v>2008</v>
          </cell>
          <cell r="B1081">
            <v>3</v>
          </cell>
        </row>
        <row r="1082">
          <cell r="A1082">
            <v>2008</v>
          </cell>
          <cell r="B1082">
            <v>3</v>
          </cell>
        </row>
        <row r="1083">
          <cell r="A1083">
            <v>2008</v>
          </cell>
          <cell r="B1083">
            <v>3</v>
          </cell>
        </row>
        <row r="1084">
          <cell r="A1084">
            <v>2008</v>
          </cell>
          <cell r="B1084">
            <v>3</v>
          </cell>
        </row>
        <row r="1085">
          <cell r="A1085">
            <v>2008</v>
          </cell>
          <cell r="B1085">
            <v>3</v>
          </cell>
        </row>
        <row r="1086">
          <cell r="A1086">
            <v>2008</v>
          </cell>
          <cell r="B1086">
            <v>3</v>
          </cell>
        </row>
        <row r="1087">
          <cell r="A1087">
            <v>2008</v>
          </cell>
          <cell r="B1087">
            <v>3</v>
          </cell>
        </row>
        <row r="1088">
          <cell r="A1088">
            <v>2008</v>
          </cell>
          <cell r="B1088">
            <v>3</v>
          </cell>
        </row>
        <row r="1089">
          <cell r="A1089">
            <v>2008</v>
          </cell>
          <cell r="B1089">
            <v>3</v>
          </cell>
        </row>
        <row r="1090">
          <cell r="A1090">
            <v>2008</v>
          </cell>
          <cell r="B1090">
            <v>3</v>
          </cell>
        </row>
        <row r="1091">
          <cell r="A1091">
            <v>2008</v>
          </cell>
          <cell r="B1091">
            <v>3</v>
          </cell>
        </row>
        <row r="1092">
          <cell r="A1092">
            <v>2008</v>
          </cell>
          <cell r="B1092">
            <v>3</v>
          </cell>
        </row>
        <row r="1093">
          <cell r="A1093">
            <v>2008</v>
          </cell>
          <cell r="B1093">
            <v>3</v>
          </cell>
        </row>
        <row r="1094">
          <cell r="A1094">
            <v>2008</v>
          </cell>
          <cell r="B1094">
            <v>3</v>
          </cell>
        </row>
        <row r="1095">
          <cell r="A1095">
            <v>2008</v>
          </cell>
          <cell r="B1095">
            <v>3</v>
          </cell>
        </row>
        <row r="1096">
          <cell r="A1096">
            <v>2008</v>
          </cell>
          <cell r="B1096">
            <v>3</v>
          </cell>
        </row>
        <row r="1097">
          <cell r="A1097">
            <v>2008</v>
          </cell>
          <cell r="B1097">
            <v>3</v>
          </cell>
        </row>
        <row r="1098">
          <cell r="A1098">
            <v>2008</v>
          </cell>
          <cell r="B1098">
            <v>3</v>
          </cell>
        </row>
        <row r="1099">
          <cell r="A1099">
            <v>2008</v>
          </cell>
          <cell r="B1099">
            <v>3</v>
          </cell>
        </row>
        <row r="1100">
          <cell r="A1100">
            <v>2008</v>
          </cell>
          <cell r="B1100">
            <v>3</v>
          </cell>
        </row>
        <row r="1101">
          <cell r="A1101">
            <v>2008</v>
          </cell>
          <cell r="B1101">
            <v>3</v>
          </cell>
        </row>
        <row r="1102">
          <cell r="A1102">
            <v>2008</v>
          </cell>
          <cell r="B1102">
            <v>3</v>
          </cell>
        </row>
        <row r="1103">
          <cell r="A1103">
            <v>2008</v>
          </cell>
          <cell r="B1103">
            <v>3</v>
          </cell>
        </row>
        <row r="1104">
          <cell r="A1104">
            <v>2008</v>
          </cell>
          <cell r="B1104">
            <v>3</v>
          </cell>
        </row>
        <row r="1105">
          <cell r="A1105">
            <v>2008</v>
          </cell>
          <cell r="B1105">
            <v>3</v>
          </cell>
        </row>
        <row r="1106">
          <cell r="A1106">
            <v>2008</v>
          </cell>
          <cell r="B1106">
            <v>3</v>
          </cell>
        </row>
        <row r="1107">
          <cell r="A1107">
            <v>2008</v>
          </cell>
          <cell r="B1107">
            <v>3</v>
          </cell>
        </row>
        <row r="1108">
          <cell r="A1108">
            <v>2008</v>
          </cell>
          <cell r="B1108">
            <v>3</v>
          </cell>
        </row>
        <row r="1109">
          <cell r="A1109">
            <v>2008</v>
          </cell>
          <cell r="B1109">
            <v>3</v>
          </cell>
        </row>
        <row r="1110">
          <cell r="A1110">
            <v>2008</v>
          </cell>
          <cell r="B1110">
            <v>3</v>
          </cell>
        </row>
        <row r="1111">
          <cell r="A1111">
            <v>2008</v>
          </cell>
          <cell r="B1111">
            <v>3</v>
          </cell>
        </row>
        <row r="1112">
          <cell r="A1112">
            <v>2008</v>
          </cell>
          <cell r="B1112">
            <v>3</v>
          </cell>
        </row>
        <row r="1113">
          <cell r="A1113">
            <v>2008</v>
          </cell>
          <cell r="B1113">
            <v>3</v>
          </cell>
        </row>
        <row r="1114">
          <cell r="A1114">
            <v>2008</v>
          </cell>
          <cell r="B1114">
            <v>3</v>
          </cell>
        </row>
        <row r="1115">
          <cell r="A1115">
            <v>2008</v>
          </cell>
          <cell r="B1115">
            <v>3</v>
          </cell>
        </row>
        <row r="1116">
          <cell r="A1116">
            <v>2008</v>
          </cell>
          <cell r="B1116">
            <v>3</v>
          </cell>
        </row>
        <row r="1117">
          <cell r="A1117">
            <v>2008</v>
          </cell>
          <cell r="B1117">
            <v>3</v>
          </cell>
        </row>
        <row r="1118">
          <cell r="A1118">
            <v>2008</v>
          </cell>
          <cell r="B1118">
            <v>3</v>
          </cell>
        </row>
        <row r="1119">
          <cell r="A1119">
            <v>2008</v>
          </cell>
          <cell r="B1119">
            <v>3</v>
          </cell>
        </row>
        <row r="1120">
          <cell r="A1120">
            <v>2008</v>
          </cell>
          <cell r="B1120">
            <v>3</v>
          </cell>
        </row>
        <row r="1121">
          <cell r="A1121">
            <v>2008</v>
          </cell>
          <cell r="B1121">
            <v>3</v>
          </cell>
        </row>
        <row r="1122">
          <cell r="A1122">
            <v>2008</v>
          </cell>
          <cell r="B1122">
            <v>3</v>
          </cell>
        </row>
        <row r="1123">
          <cell r="A1123">
            <v>2008</v>
          </cell>
          <cell r="B1123">
            <v>3</v>
          </cell>
        </row>
        <row r="1124">
          <cell r="A1124">
            <v>2008</v>
          </cell>
          <cell r="B1124">
            <v>3</v>
          </cell>
        </row>
        <row r="1125">
          <cell r="A1125">
            <v>2008</v>
          </cell>
          <cell r="B1125">
            <v>3</v>
          </cell>
        </row>
        <row r="1126">
          <cell r="A1126">
            <v>2008</v>
          </cell>
          <cell r="B1126">
            <v>3</v>
          </cell>
        </row>
        <row r="1127">
          <cell r="A1127">
            <v>2008</v>
          </cell>
          <cell r="B1127">
            <v>3</v>
          </cell>
        </row>
        <row r="1128">
          <cell r="A1128">
            <v>2008</v>
          </cell>
          <cell r="B1128">
            <v>3</v>
          </cell>
        </row>
        <row r="1129">
          <cell r="A1129">
            <v>2008</v>
          </cell>
          <cell r="B1129">
            <v>3</v>
          </cell>
        </row>
        <row r="1130">
          <cell r="A1130">
            <v>2008</v>
          </cell>
          <cell r="B1130">
            <v>3</v>
          </cell>
        </row>
        <row r="1131">
          <cell r="A1131">
            <v>2008</v>
          </cell>
          <cell r="B1131">
            <v>3</v>
          </cell>
        </row>
        <row r="1132">
          <cell r="A1132">
            <v>2008</v>
          </cell>
          <cell r="B1132">
            <v>3</v>
          </cell>
        </row>
        <row r="1133">
          <cell r="A1133">
            <v>2008</v>
          </cell>
          <cell r="B1133">
            <v>3</v>
          </cell>
        </row>
        <row r="1134">
          <cell r="A1134">
            <v>2008</v>
          </cell>
          <cell r="B1134">
            <v>3</v>
          </cell>
        </row>
        <row r="1135">
          <cell r="A1135">
            <v>2008</v>
          </cell>
          <cell r="B1135">
            <v>3</v>
          </cell>
        </row>
        <row r="1136">
          <cell r="A1136">
            <v>2008</v>
          </cell>
          <cell r="B1136">
            <v>3</v>
          </cell>
        </row>
        <row r="1137">
          <cell r="A1137">
            <v>2008</v>
          </cell>
          <cell r="B1137">
            <v>3</v>
          </cell>
        </row>
        <row r="1138">
          <cell r="A1138">
            <v>2008</v>
          </cell>
          <cell r="B1138">
            <v>3</v>
          </cell>
        </row>
        <row r="1139">
          <cell r="A1139">
            <v>2008</v>
          </cell>
          <cell r="B1139">
            <v>3</v>
          </cell>
        </row>
        <row r="1140">
          <cell r="A1140">
            <v>2008</v>
          </cell>
          <cell r="B1140">
            <v>3</v>
          </cell>
        </row>
        <row r="1141">
          <cell r="A1141">
            <v>2008</v>
          </cell>
          <cell r="B1141">
            <v>3</v>
          </cell>
        </row>
        <row r="1142">
          <cell r="A1142">
            <v>2008</v>
          </cell>
          <cell r="B1142">
            <v>3</v>
          </cell>
        </row>
        <row r="1143">
          <cell r="A1143">
            <v>2008</v>
          </cell>
          <cell r="B1143">
            <v>3</v>
          </cell>
        </row>
        <row r="1144">
          <cell r="A1144">
            <v>2008</v>
          </cell>
          <cell r="B1144">
            <v>3</v>
          </cell>
        </row>
        <row r="1145">
          <cell r="A1145">
            <v>2008</v>
          </cell>
          <cell r="B1145">
            <v>3</v>
          </cell>
        </row>
        <row r="1146">
          <cell r="A1146">
            <v>2008</v>
          </cell>
          <cell r="B1146">
            <v>3</v>
          </cell>
        </row>
        <row r="1147">
          <cell r="A1147">
            <v>2008</v>
          </cell>
          <cell r="B1147">
            <v>3</v>
          </cell>
        </row>
        <row r="1148">
          <cell r="A1148">
            <v>2008</v>
          </cell>
          <cell r="B1148">
            <v>3</v>
          </cell>
        </row>
        <row r="1149">
          <cell r="A1149">
            <v>2008</v>
          </cell>
          <cell r="B1149">
            <v>3</v>
          </cell>
        </row>
        <row r="1150">
          <cell r="A1150">
            <v>2008</v>
          </cell>
          <cell r="B1150">
            <v>3</v>
          </cell>
        </row>
        <row r="1151">
          <cell r="A1151">
            <v>2008</v>
          </cell>
          <cell r="B1151">
            <v>3</v>
          </cell>
        </row>
        <row r="1152">
          <cell r="A1152">
            <v>2008</v>
          </cell>
          <cell r="B1152">
            <v>3</v>
          </cell>
        </row>
        <row r="1153">
          <cell r="A1153">
            <v>2008</v>
          </cell>
          <cell r="B1153">
            <v>3</v>
          </cell>
        </row>
        <row r="1154">
          <cell r="A1154">
            <v>2008</v>
          </cell>
          <cell r="B1154">
            <v>3</v>
          </cell>
        </row>
        <row r="1155">
          <cell r="A1155">
            <v>2008</v>
          </cell>
          <cell r="B1155">
            <v>3</v>
          </cell>
        </row>
        <row r="1156">
          <cell r="A1156">
            <v>2008</v>
          </cell>
          <cell r="B1156">
            <v>3</v>
          </cell>
        </row>
        <row r="1157">
          <cell r="A1157">
            <v>2008</v>
          </cell>
          <cell r="B1157">
            <v>3</v>
          </cell>
        </row>
        <row r="1158">
          <cell r="A1158">
            <v>2008</v>
          </cell>
          <cell r="B1158">
            <v>3</v>
          </cell>
        </row>
        <row r="1159">
          <cell r="A1159">
            <v>2008</v>
          </cell>
          <cell r="B1159">
            <v>3</v>
          </cell>
        </row>
        <row r="1160">
          <cell r="A1160">
            <v>2008</v>
          </cell>
          <cell r="B1160">
            <v>3</v>
          </cell>
        </row>
        <row r="1161">
          <cell r="A1161">
            <v>2008</v>
          </cell>
          <cell r="B1161">
            <v>3</v>
          </cell>
        </row>
        <row r="1162">
          <cell r="A1162">
            <v>2008</v>
          </cell>
          <cell r="B1162">
            <v>3</v>
          </cell>
        </row>
        <row r="1163">
          <cell r="A1163">
            <v>2008</v>
          </cell>
          <cell r="B1163">
            <v>3</v>
          </cell>
        </row>
        <row r="1164">
          <cell r="A1164">
            <v>2008</v>
          </cell>
          <cell r="B1164">
            <v>3</v>
          </cell>
        </row>
        <row r="1165">
          <cell r="A1165">
            <v>2008</v>
          </cell>
          <cell r="B1165">
            <v>3</v>
          </cell>
        </row>
        <row r="1166">
          <cell r="A1166">
            <v>2008</v>
          </cell>
          <cell r="B1166">
            <v>3</v>
          </cell>
        </row>
        <row r="1167">
          <cell r="A1167">
            <v>2008</v>
          </cell>
          <cell r="B1167">
            <v>3</v>
          </cell>
        </row>
        <row r="1168">
          <cell r="A1168">
            <v>2008</v>
          </cell>
          <cell r="B1168">
            <v>3</v>
          </cell>
        </row>
        <row r="1169">
          <cell r="A1169">
            <v>2008</v>
          </cell>
          <cell r="B1169">
            <v>3</v>
          </cell>
        </row>
        <row r="1170">
          <cell r="A1170">
            <v>2008</v>
          </cell>
          <cell r="B1170">
            <v>3</v>
          </cell>
        </row>
        <row r="1171">
          <cell r="A1171">
            <v>2008</v>
          </cell>
          <cell r="B1171">
            <v>3</v>
          </cell>
        </row>
        <row r="1172">
          <cell r="A1172">
            <v>2008</v>
          </cell>
          <cell r="B1172">
            <v>3</v>
          </cell>
        </row>
        <row r="1173">
          <cell r="A1173">
            <v>2008</v>
          </cell>
          <cell r="B1173">
            <v>3</v>
          </cell>
        </row>
        <row r="1174">
          <cell r="A1174">
            <v>2008</v>
          </cell>
          <cell r="B1174">
            <v>3</v>
          </cell>
        </row>
        <row r="1175">
          <cell r="A1175">
            <v>2008</v>
          </cell>
          <cell r="B1175">
            <v>3</v>
          </cell>
        </row>
        <row r="1176">
          <cell r="A1176">
            <v>2008</v>
          </cell>
          <cell r="B1176">
            <v>4</v>
          </cell>
        </row>
        <row r="1177">
          <cell r="A1177">
            <v>2008</v>
          </cell>
          <cell r="B1177">
            <v>4</v>
          </cell>
        </row>
        <row r="1178">
          <cell r="A1178">
            <v>2008</v>
          </cell>
          <cell r="B1178">
            <v>4</v>
          </cell>
        </row>
        <row r="1179">
          <cell r="A1179">
            <v>2008</v>
          </cell>
          <cell r="B1179">
            <v>4</v>
          </cell>
        </row>
        <row r="1180">
          <cell r="A1180">
            <v>2008</v>
          </cell>
          <cell r="B1180">
            <v>4</v>
          </cell>
        </row>
        <row r="1181">
          <cell r="A1181">
            <v>2008</v>
          </cell>
          <cell r="B1181">
            <v>4</v>
          </cell>
        </row>
        <row r="1182">
          <cell r="A1182">
            <v>2008</v>
          </cell>
          <cell r="B1182">
            <v>4</v>
          </cell>
        </row>
        <row r="1183">
          <cell r="A1183">
            <v>2008</v>
          </cell>
          <cell r="B1183">
            <v>4</v>
          </cell>
        </row>
        <row r="1184">
          <cell r="A1184">
            <v>2008</v>
          </cell>
          <cell r="B1184">
            <v>4</v>
          </cell>
        </row>
        <row r="1185">
          <cell r="A1185">
            <v>2008</v>
          </cell>
          <cell r="B1185">
            <v>4</v>
          </cell>
        </row>
        <row r="1186">
          <cell r="A1186">
            <v>2008</v>
          </cell>
          <cell r="B1186">
            <v>4</v>
          </cell>
        </row>
        <row r="1187">
          <cell r="A1187">
            <v>2008</v>
          </cell>
          <cell r="B1187">
            <v>4</v>
          </cell>
        </row>
        <row r="1188">
          <cell r="A1188">
            <v>2008</v>
          </cell>
          <cell r="B1188">
            <v>4</v>
          </cell>
        </row>
        <row r="1189">
          <cell r="A1189">
            <v>2008</v>
          </cell>
          <cell r="B1189">
            <v>4</v>
          </cell>
        </row>
        <row r="1190">
          <cell r="A1190">
            <v>2008</v>
          </cell>
          <cell r="B1190">
            <v>4</v>
          </cell>
        </row>
        <row r="1191">
          <cell r="A1191">
            <v>2008</v>
          </cell>
          <cell r="B1191">
            <v>4</v>
          </cell>
        </row>
        <row r="1192">
          <cell r="A1192">
            <v>2008</v>
          </cell>
          <cell r="B1192">
            <v>4</v>
          </cell>
        </row>
        <row r="1193">
          <cell r="A1193">
            <v>2008</v>
          </cell>
          <cell r="B1193">
            <v>4</v>
          </cell>
        </row>
        <row r="1194">
          <cell r="A1194">
            <v>2008</v>
          </cell>
          <cell r="B1194">
            <v>4</v>
          </cell>
        </row>
        <row r="1195">
          <cell r="A1195">
            <v>2008</v>
          </cell>
          <cell r="B1195">
            <v>4</v>
          </cell>
        </row>
        <row r="1196">
          <cell r="A1196">
            <v>2008</v>
          </cell>
          <cell r="B1196">
            <v>4</v>
          </cell>
        </row>
        <row r="1197">
          <cell r="A1197">
            <v>2008</v>
          </cell>
          <cell r="B1197">
            <v>4</v>
          </cell>
        </row>
        <row r="1198">
          <cell r="A1198">
            <v>2008</v>
          </cell>
          <cell r="B1198">
            <v>4</v>
          </cell>
        </row>
        <row r="1199">
          <cell r="A1199">
            <v>2008</v>
          </cell>
          <cell r="B1199">
            <v>4</v>
          </cell>
        </row>
        <row r="1200">
          <cell r="A1200">
            <v>2008</v>
          </cell>
          <cell r="B1200">
            <v>4</v>
          </cell>
        </row>
        <row r="1201">
          <cell r="A1201">
            <v>2008</v>
          </cell>
          <cell r="B1201">
            <v>4</v>
          </cell>
        </row>
        <row r="1202">
          <cell r="A1202">
            <v>2008</v>
          </cell>
          <cell r="B1202">
            <v>4</v>
          </cell>
        </row>
        <row r="1203">
          <cell r="A1203">
            <v>2008</v>
          </cell>
          <cell r="B1203">
            <v>4</v>
          </cell>
        </row>
        <row r="1204">
          <cell r="A1204">
            <v>2008</v>
          </cell>
          <cell r="B1204">
            <v>4</v>
          </cell>
        </row>
        <row r="1205">
          <cell r="A1205">
            <v>2008</v>
          </cell>
          <cell r="B1205">
            <v>4</v>
          </cell>
        </row>
        <row r="1206">
          <cell r="A1206">
            <v>2008</v>
          </cell>
          <cell r="B1206">
            <v>4</v>
          </cell>
        </row>
        <row r="1207">
          <cell r="A1207">
            <v>2008</v>
          </cell>
          <cell r="B1207">
            <v>4</v>
          </cell>
        </row>
        <row r="1208">
          <cell r="A1208">
            <v>2008</v>
          </cell>
          <cell r="B1208">
            <v>4</v>
          </cell>
        </row>
        <row r="1209">
          <cell r="A1209">
            <v>2008</v>
          </cell>
          <cell r="B1209">
            <v>4</v>
          </cell>
        </row>
        <row r="1210">
          <cell r="A1210">
            <v>2008</v>
          </cell>
          <cell r="B1210">
            <v>4</v>
          </cell>
        </row>
        <row r="1211">
          <cell r="A1211">
            <v>2008</v>
          </cell>
          <cell r="B1211">
            <v>4</v>
          </cell>
        </row>
        <row r="1212">
          <cell r="A1212">
            <v>2008</v>
          </cell>
          <cell r="B1212">
            <v>4</v>
          </cell>
        </row>
        <row r="1213">
          <cell r="A1213">
            <v>2008</v>
          </cell>
          <cell r="B1213">
            <v>4</v>
          </cell>
        </row>
        <row r="1214">
          <cell r="A1214">
            <v>2008</v>
          </cell>
          <cell r="B1214">
            <v>4</v>
          </cell>
        </row>
        <row r="1215">
          <cell r="A1215">
            <v>2008</v>
          </cell>
          <cell r="B1215">
            <v>4</v>
          </cell>
        </row>
        <row r="1216">
          <cell r="A1216">
            <v>2008</v>
          </cell>
          <cell r="B1216">
            <v>4</v>
          </cell>
        </row>
        <row r="1217">
          <cell r="A1217">
            <v>2008</v>
          </cell>
          <cell r="B1217">
            <v>4</v>
          </cell>
        </row>
        <row r="1218">
          <cell r="A1218">
            <v>2008</v>
          </cell>
          <cell r="B1218">
            <v>4</v>
          </cell>
        </row>
        <row r="1219">
          <cell r="A1219">
            <v>2008</v>
          </cell>
          <cell r="B1219">
            <v>4</v>
          </cell>
        </row>
        <row r="1220">
          <cell r="A1220">
            <v>2008</v>
          </cell>
          <cell r="B1220">
            <v>4</v>
          </cell>
        </row>
        <row r="1221">
          <cell r="A1221">
            <v>2008</v>
          </cell>
          <cell r="B1221">
            <v>4</v>
          </cell>
        </row>
        <row r="1222">
          <cell r="A1222">
            <v>2008</v>
          </cell>
          <cell r="B1222">
            <v>4</v>
          </cell>
        </row>
        <row r="1223">
          <cell r="A1223">
            <v>2008</v>
          </cell>
          <cell r="B1223">
            <v>4</v>
          </cell>
        </row>
        <row r="1224">
          <cell r="A1224">
            <v>2008</v>
          </cell>
          <cell r="B1224">
            <v>4</v>
          </cell>
        </row>
        <row r="1225">
          <cell r="A1225">
            <v>2008</v>
          </cell>
          <cell r="B1225">
            <v>4</v>
          </cell>
        </row>
        <row r="1226">
          <cell r="A1226">
            <v>2008</v>
          </cell>
          <cell r="B1226">
            <v>4</v>
          </cell>
        </row>
        <row r="1227">
          <cell r="A1227">
            <v>2008</v>
          </cell>
          <cell r="B1227">
            <v>4</v>
          </cell>
        </row>
        <row r="1228">
          <cell r="A1228">
            <v>2008</v>
          </cell>
          <cell r="B1228">
            <v>4</v>
          </cell>
        </row>
        <row r="1229">
          <cell r="A1229">
            <v>2008</v>
          </cell>
          <cell r="B1229">
            <v>4</v>
          </cell>
        </row>
        <row r="1230">
          <cell r="A1230">
            <v>2008</v>
          </cell>
          <cell r="B1230">
            <v>4</v>
          </cell>
        </row>
        <row r="1231">
          <cell r="A1231">
            <v>2008</v>
          </cell>
          <cell r="B1231">
            <v>4</v>
          </cell>
        </row>
        <row r="1232">
          <cell r="A1232">
            <v>2008</v>
          </cell>
          <cell r="B1232">
            <v>4</v>
          </cell>
        </row>
        <row r="1233">
          <cell r="A1233">
            <v>2008</v>
          </cell>
          <cell r="B1233">
            <v>4</v>
          </cell>
        </row>
        <row r="1234">
          <cell r="A1234">
            <v>2008</v>
          </cell>
          <cell r="B1234">
            <v>4</v>
          </cell>
        </row>
        <row r="1235">
          <cell r="A1235">
            <v>2008</v>
          </cell>
          <cell r="B1235">
            <v>4</v>
          </cell>
        </row>
        <row r="1236">
          <cell r="A1236">
            <v>2008</v>
          </cell>
          <cell r="B1236">
            <v>4</v>
          </cell>
        </row>
        <row r="1237">
          <cell r="A1237">
            <v>2008</v>
          </cell>
          <cell r="B1237">
            <v>4</v>
          </cell>
        </row>
        <row r="1238">
          <cell r="A1238">
            <v>2008</v>
          </cell>
          <cell r="B1238">
            <v>4</v>
          </cell>
        </row>
        <row r="1239">
          <cell r="A1239">
            <v>2008</v>
          </cell>
          <cell r="B1239">
            <v>4</v>
          </cell>
        </row>
        <row r="1240">
          <cell r="A1240">
            <v>2008</v>
          </cell>
          <cell r="B1240">
            <v>4</v>
          </cell>
        </row>
        <row r="1241">
          <cell r="A1241">
            <v>2008</v>
          </cell>
          <cell r="B1241">
            <v>4</v>
          </cell>
        </row>
        <row r="1242">
          <cell r="A1242">
            <v>2008</v>
          </cell>
          <cell r="B1242">
            <v>4</v>
          </cell>
        </row>
        <row r="1243">
          <cell r="A1243">
            <v>2008</v>
          </cell>
          <cell r="B1243">
            <v>4</v>
          </cell>
        </row>
        <row r="1244">
          <cell r="A1244">
            <v>2008</v>
          </cell>
          <cell r="B1244">
            <v>4</v>
          </cell>
        </row>
        <row r="1245">
          <cell r="A1245">
            <v>2008</v>
          </cell>
          <cell r="B1245">
            <v>4</v>
          </cell>
        </row>
        <row r="1246">
          <cell r="A1246">
            <v>2008</v>
          </cell>
          <cell r="B1246">
            <v>4</v>
          </cell>
        </row>
        <row r="1247">
          <cell r="A1247">
            <v>2008</v>
          </cell>
          <cell r="B1247">
            <v>4</v>
          </cell>
        </row>
        <row r="1248">
          <cell r="A1248">
            <v>2008</v>
          </cell>
          <cell r="B1248">
            <v>4</v>
          </cell>
        </row>
        <row r="1249">
          <cell r="A1249">
            <v>2008</v>
          </cell>
          <cell r="B1249">
            <v>4</v>
          </cell>
        </row>
        <row r="1250">
          <cell r="A1250">
            <v>2008</v>
          </cell>
          <cell r="B1250">
            <v>4</v>
          </cell>
        </row>
        <row r="1251">
          <cell r="A1251">
            <v>2008</v>
          </cell>
          <cell r="B1251">
            <v>4</v>
          </cell>
        </row>
        <row r="1252">
          <cell r="A1252">
            <v>2008</v>
          </cell>
          <cell r="B1252">
            <v>4</v>
          </cell>
        </row>
        <row r="1253">
          <cell r="A1253">
            <v>2008</v>
          </cell>
          <cell r="B1253">
            <v>4</v>
          </cell>
        </row>
        <row r="1254">
          <cell r="A1254">
            <v>2008</v>
          </cell>
          <cell r="B1254">
            <v>4</v>
          </cell>
        </row>
        <row r="1255">
          <cell r="A1255">
            <v>2008</v>
          </cell>
          <cell r="B1255">
            <v>4</v>
          </cell>
        </row>
        <row r="1256">
          <cell r="A1256">
            <v>2008</v>
          </cell>
          <cell r="B1256">
            <v>4</v>
          </cell>
        </row>
        <row r="1257">
          <cell r="A1257">
            <v>2008</v>
          </cell>
          <cell r="B1257">
            <v>4</v>
          </cell>
        </row>
        <row r="1258">
          <cell r="A1258">
            <v>2008</v>
          </cell>
          <cell r="B1258">
            <v>4</v>
          </cell>
        </row>
        <row r="1259">
          <cell r="A1259">
            <v>2008</v>
          </cell>
          <cell r="B1259">
            <v>4</v>
          </cell>
        </row>
        <row r="1260">
          <cell r="A1260">
            <v>2008</v>
          </cell>
          <cell r="B1260">
            <v>4</v>
          </cell>
        </row>
        <row r="1261">
          <cell r="A1261">
            <v>2008</v>
          </cell>
          <cell r="B1261">
            <v>4</v>
          </cell>
        </row>
        <row r="1262">
          <cell r="A1262">
            <v>2008</v>
          </cell>
          <cell r="B1262">
            <v>4</v>
          </cell>
        </row>
        <row r="1263">
          <cell r="A1263">
            <v>2008</v>
          </cell>
          <cell r="B1263">
            <v>4</v>
          </cell>
        </row>
        <row r="1264">
          <cell r="A1264">
            <v>2008</v>
          </cell>
          <cell r="B1264">
            <v>4</v>
          </cell>
        </row>
        <row r="1265">
          <cell r="A1265">
            <v>2008</v>
          </cell>
          <cell r="B1265">
            <v>4</v>
          </cell>
        </row>
        <row r="1266">
          <cell r="A1266">
            <v>2008</v>
          </cell>
          <cell r="B1266">
            <v>4</v>
          </cell>
        </row>
        <row r="1267">
          <cell r="A1267">
            <v>2008</v>
          </cell>
          <cell r="B1267">
            <v>4</v>
          </cell>
        </row>
        <row r="1268">
          <cell r="A1268">
            <v>2008</v>
          </cell>
          <cell r="B1268">
            <v>4</v>
          </cell>
        </row>
        <row r="1269">
          <cell r="A1269">
            <v>2008</v>
          </cell>
          <cell r="B1269">
            <v>4</v>
          </cell>
        </row>
        <row r="1270">
          <cell r="A1270">
            <v>2008</v>
          </cell>
          <cell r="B1270">
            <v>4</v>
          </cell>
        </row>
        <row r="1271">
          <cell r="A1271">
            <v>2008</v>
          </cell>
          <cell r="B1271">
            <v>4</v>
          </cell>
        </row>
        <row r="1272">
          <cell r="A1272">
            <v>2008</v>
          </cell>
          <cell r="B1272">
            <v>4</v>
          </cell>
        </row>
        <row r="1273">
          <cell r="A1273">
            <v>2008</v>
          </cell>
          <cell r="B1273">
            <v>4</v>
          </cell>
        </row>
        <row r="1274">
          <cell r="A1274">
            <v>2008</v>
          </cell>
          <cell r="B1274">
            <v>4</v>
          </cell>
        </row>
        <row r="1275">
          <cell r="A1275">
            <v>2008</v>
          </cell>
          <cell r="B1275">
            <v>4</v>
          </cell>
        </row>
        <row r="1276">
          <cell r="A1276">
            <v>2008</v>
          </cell>
          <cell r="B1276">
            <v>4</v>
          </cell>
        </row>
        <row r="1277">
          <cell r="A1277">
            <v>2008</v>
          </cell>
          <cell r="B1277">
            <v>4</v>
          </cell>
        </row>
        <row r="1278">
          <cell r="A1278">
            <v>2008</v>
          </cell>
          <cell r="B1278">
            <v>4</v>
          </cell>
        </row>
        <row r="1279">
          <cell r="A1279">
            <v>2008</v>
          </cell>
          <cell r="B1279">
            <v>4</v>
          </cell>
        </row>
        <row r="1280">
          <cell r="A1280">
            <v>2008</v>
          </cell>
          <cell r="B1280">
            <v>4</v>
          </cell>
        </row>
        <row r="1281">
          <cell r="A1281">
            <v>2008</v>
          </cell>
          <cell r="B1281">
            <v>4</v>
          </cell>
        </row>
        <row r="1282">
          <cell r="A1282">
            <v>2008</v>
          </cell>
          <cell r="B1282">
            <v>4</v>
          </cell>
        </row>
        <row r="1283">
          <cell r="A1283">
            <v>2008</v>
          </cell>
          <cell r="B1283">
            <v>4</v>
          </cell>
        </row>
        <row r="1284">
          <cell r="A1284">
            <v>2008</v>
          </cell>
          <cell r="B1284">
            <v>4</v>
          </cell>
        </row>
        <row r="1285">
          <cell r="A1285">
            <v>2008</v>
          </cell>
          <cell r="B1285">
            <v>4</v>
          </cell>
        </row>
        <row r="1286">
          <cell r="A1286">
            <v>2008</v>
          </cell>
          <cell r="B1286">
            <v>4</v>
          </cell>
        </row>
        <row r="1287">
          <cell r="A1287">
            <v>2008</v>
          </cell>
          <cell r="B1287">
            <v>4</v>
          </cell>
        </row>
        <row r="1288">
          <cell r="A1288">
            <v>2008</v>
          </cell>
          <cell r="B1288">
            <v>4</v>
          </cell>
        </row>
        <row r="1289">
          <cell r="A1289">
            <v>2008</v>
          </cell>
          <cell r="B1289">
            <v>4</v>
          </cell>
        </row>
        <row r="1290">
          <cell r="A1290">
            <v>2008</v>
          </cell>
          <cell r="B1290">
            <v>4</v>
          </cell>
        </row>
        <row r="1291">
          <cell r="A1291">
            <v>2008</v>
          </cell>
          <cell r="B1291">
            <v>4</v>
          </cell>
        </row>
        <row r="1292">
          <cell r="A1292">
            <v>2008</v>
          </cell>
          <cell r="B1292">
            <v>4</v>
          </cell>
        </row>
        <row r="1293">
          <cell r="A1293">
            <v>2008</v>
          </cell>
          <cell r="B1293">
            <v>4</v>
          </cell>
        </row>
        <row r="1294">
          <cell r="A1294">
            <v>2008</v>
          </cell>
          <cell r="B1294">
            <v>4</v>
          </cell>
        </row>
        <row r="1295">
          <cell r="A1295">
            <v>2008</v>
          </cell>
          <cell r="B1295">
            <v>4</v>
          </cell>
        </row>
        <row r="1296">
          <cell r="A1296">
            <v>2008</v>
          </cell>
          <cell r="B1296">
            <v>4</v>
          </cell>
        </row>
        <row r="1297">
          <cell r="A1297">
            <v>2008</v>
          </cell>
          <cell r="B1297">
            <v>4</v>
          </cell>
        </row>
        <row r="1298">
          <cell r="A1298">
            <v>2008</v>
          </cell>
          <cell r="B1298">
            <v>4</v>
          </cell>
        </row>
        <row r="1299">
          <cell r="A1299">
            <v>2008</v>
          </cell>
          <cell r="B1299">
            <v>4</v>
          </cell>
        </row>
        <row r="1300">
          <cell r="A1300">
            <v>2008</v>
          </cell>
          <cell r="B1300">
            <v>4</v>
          </cell>
        </row>
        <row r="1301">
          <cell r="A1301">
            <v>2008</v>
          </cell>
          <cell r="B1301">
            <v>4</v>
          </cell>
        </row>
        <row r="1302">
          <cell r="A1302">
            <v>2008</v>
          </cell>
          <cell r="B1302">
            <v>4</v>
          </cell>
        </row>
        <row r="1303">
          <cell r="A1303">
            <v>2008</v>
          </cell>
          <cell r="B1303">
            <v>4</v>
          </cell>
        </row>
        <row r="1304">
          <cell r="A1304">
            <v>2008</v>
          </cell>
          <cell r="B1304">
            <v>4</v>
          </cell>
        </row>
        <row r="1305">
          <cell r="A1305">
            <v>2008</v>
          </cell>
          <cell r="B1305">
            <v>4</v>
          </cell>
        </row>
        <row r="1306">
          <cell r="A1306">
            <v>2008</v>
          </cell>
          <cell r="B1306">
            <v>4</v>
          </cell>
        </row>
        <row r="1307">
          <cell r="A1307">
            <v>2008</v>
          </cell>
          <cell r="B1307">
            <v>4</v>
          </cell>
        </row>
        <row r="1308">
          <cell r="A1308">
            <v>2008</v>
          </cell>
          <cell r="B1308">
            <v>4</v>
          </cell>
        </row>
        <row r="1309">
          <cell r="A1309">
            <v>2008</v>
          </cell>
          <cell r="B1309">
            <v>4</v>
          </cell>
        </row>
        <row r="1310">
          <cell r="A1310">
            <v>2008</v>
          </cell>
          <cell r="B1310">
            <v>4</v>
          </cell>
        </row>
        <row r="1311">
          <cell r="A1311">
            <v>2008</v>
          </cell>
          <cell r="B1311">
            <v>4</v>
          </cell>
        </row>
        <row r="1312">
          <cell r="A1312">
            <v>2008</v>
          </cell>
          <cell r="B1312">
            <v>4</v>
          </cell>
        </row>
        <row r="1313">
          <cell r="A1313">
            <v>2008</v>
          </cell>
          <cell r="B1313">
            <v>4</v>
          </cell>
        </row>
        <row r="1314">
          <cell r="A1314">
            <v>2008</v>
          </cell>
          <cell r="B1314">
            <v>4</v>
          </cell>
        </row>
        <row r="1315">
          <cell r="A1315">
            <v>2008</v>
          </cell>
          <cell r="B1315">
            <v>4</v>
          </cell>
        </row>
        <row r="1316">
          <cell r="A1316">
            <v>2008</v>
          </cell>
          <cell r="B1316">
            <v>4</v>
          </cell>
        </row>
        <row r="1317">
          <cell r="A1317">
            <v>2008</v>
          </cell>
          <cell r="B1317">
            <v>4</v>
          </cell>
        </row>
        <row r="1318">
          <cell r="A1318">
            <v>2008</v>
          </cell>
          <cell r="B1318">
            <v>4</v>
          </cell>
        </row>
        <row r="1319">
          <cell r="A1319">
            <v>2008</v>
          </cell>
          <cell r="B1319">
            <v>4</v>
          </cell>
        </row>
        <row r="1320">
          <cell r="A1320">
            <v>2008</v>
          </cell>
          <cell r="B1320">
            <v>4</v>
          </cell>
        </row>
        <row r="1321">
          <cell r="A1321">
            <v>2008</v>
          </cell>
          <cell r="B1321">
            <v>4</v>
          </cell>
        </row>
        <row r="1322">
          <cell r="A1322">
            <v>2008</v>
          </cell>
          <cell r="B1322">
            <v>4</v>
          </cell>
        </row>
        <row r="1323">
          <cell r="A1323">
            <v>2008</v>
          </cell>
          <cell r="B1323">
            <v>4</v>
          </cell>
        </row>
        <row r="1324">
          <cell r="A1324">
            <v>2008</v>
          </cell>
          <cell r="B1324">
            <v>4</v>
          </cell>
        </row>
        <row r="1325">
          <cell r="A1325">
            <v>2008</v>
          </cell>
          <cell r="B1325">
            <v>4</v>
          </cell>
        </row>
        <row r="1326">
          <cell r="A1326">
            <v>2008</v>
          </cell>
          <cell r="B1326">
            <v>4</v>
          </cell>
        </row>
        <row r="1327">
          <cell r="A1327">
            <v>2008</v>
          </cell>
          <cell r="B1327">
            <v>4</v>
          </cell>
        </row>
        <row r="1328">
          <cell r="A1328">
            <v>2008</v>
          </cell>
          <cell r="B1328">
            <v>4</v>
          </cell>
        </row>
        <row r="1329">
          <cell r="A1329">
            <v>2008</v>
          </cell>
          <cell r="B1329">
            <v>4</v>
          </cell>
        </row>
        <row r="1330">
          <cell r="A1330">
            <v>2008</v>
          </cell>
          <cell r="B1330">
            <v>4</v>
          </cell>
        </row>
        <row r="1331">
          <cell r="A1331">
            <v>2008</v>
          </cell>
          <cell r="B1331">
            <v>4</v>
          </cell>
        </row>
        <row r="1332">
          <cell r="A1332">
            <v>2008</v>
          </cell>
          <cell r="B1332">
            <v>4</v>
          </cell>
        </row>
        <row r="1333">
          <cell r="A1333">
            <v>2008</v>
          </cell>
          <cell r="B1333">
            <v>4</v>
          </cell>
        </row>
        <row r="1334">
          <cell r="A1334">
            <v>2008</v>
          </cell>
          <cell r="B1334">
            <v>4</v>
          </cell>
        </row>
        <row r="1335">
          <cell r="A1335">
            <v>2008</v>
          </cell>
          <cell r="B1335">
            <v>4</v>
          </cell>
        </row>
        <row r="1336">
          <cell r="A1336">
            <v>2008</v>
          </cell>
          <cell r="B1336">
            <v>4</v>
          </cell>
        </row>
        <row r="1337">
          <cell r="A1337">
            <v>2008</v>
          </cell>
          <cell r="B1337">
            <v>4</v>
          </cell>
        </row>
        <row r="1338">
          <cell r="A1338">
            <v>2008</v>
          </cell>
          <cell r="B1338">
            <v>4</v>
          </cell>
        </row>
        <row r="1339">
          <cell r="A1339">
            <v>2008</v>
          </cell>
          <cell r="B1339">
            <v>4</v>
          </cell>
        </row>
        <row r="1340">
          <cell r="A1340">
            <v>2008</v>
          </cell>
          <cell r="B1340">
            <v>4</v>
          </cell>
        </row>
        <row r="1341">
          <cell r="A1341">
            <v>2008</v>
          </cell>
          <cell r="B1341">
            <v>4</v>
          </cell>
        </row>
        <row r="1342">
          <cell r="A1342">
            <v>2008</v>
          </cell>
          <cell r="B1342">
            <v>4</v>
          </cell>
        </row>
        <row r="1343">
          <cell r="A1343">
            <v>2008</v>
          </cell>
          <cell r="B1343">
            <v>5</v>
          </cell>
        </row>
        <row r="1344">
          <cell r="A1344">
            <v>2008</v>
          </cell>
          <cell r="B1344">
            <v>5</v>
          </cell>
        </row>
        <row r="1345">
          <cell r="A1345">
            <v>2008</v>
          </cell>
          <cell r="B1345">
            <v>5</v>
          </cell>
        </row>
        <row r="1346">
          <cell r="A1346">
            <v>2008</v>
          </cell>
          <cell r="B1346">
            <v>5</v>
          </cell>
        </row>
        <row r="1347">
          <cell r="A1347">
            <v>2008</v>
          </cell>
          <cell r="B1347">
            <v>5</v>
          </cell>
        </row>
        <row r="1348">
          <cell r="A1348">
            <v>2008</v>
          </cell>
          <cell r="B1348">
            <v>5</v>
          </cell>
        </row>
        <row r="1349">
          <cell r="A1349">
            <v>2008</v>
          </cell>
          <cell r="B1349">
            <v>5</v>
          </cell>
        </row>
        <row r="1350">
          <cell r="A1350">
            <v>2008</v>
          </cell>
          <cell r="B1350">
            <v>5</v>
          </cell>
        </row>
        <row r="1351">
          <cell r="A1351">
            <v>2008</v>
          </cell>
          <cell r="B1351">
            <v>5</v>
          </cell>
        </row>
        <row r="1352">
          <cell r="A1352">
            <v>2008</v>
          </cell>
          <cell r="B1352">
            <v>5</v>
          </cell>
        </row>
        <row r="1353">
          <cell r="A1353">
            <v>2008</v>
          </cell>
          <cell r="B1353">
            <v>5</v>
          </cell>
        </row>
        <row r="1354">
          <cell r="A1354">
            <v>2008</v>
          </cell>
          <cell r="B1354">
            <v>5</v>
          </cell>
        </row>
        <row r="1355">
          <cell r="A1355">
            <v>2008</v>
          </cell>
          <cell r="B1355">
            <v>5</v>
          </cell>
        </row>
        <row r="1356">
          <cell r="A1356">
            <v>2008</v>
          </cell>
          <cell r="B1356">
            <v>5</v>
          </cell>
        </row>
        <row r="1357">
          <cell r="A1357">
            <v>2008</v>
          </cell>
          <cell r="B1357">
            <v>5</v>
          </cell>
        </row>
        <row r="1358">
          <cell r="A1358">
            <v>2008</v>
          </cell>
          <cell r="B1358">
            <v>5</v>
          </cell>
        </row>
        <row r="1359">
          <cell r="A1359">
            <v>2008</v>
          </cell>
          <cell r="B1359">
            <v>5</v>
          </cell>
        </row>
        <row r="1360">
          <cell r="A1360">
            <v>2008</v>
          </cell>
          <cell r="B1360">
            <v>5</v>
          </cell>
        </row>
        <row r="1361">
          <cell r="A1361">
            <v>2008</v>
          </cell>
          <cell r="B1361">
            <v>5</v>
          </cell>
        </row>
        <row r="1362">
          <cell r="A1362">
            <v>2008</v>
          </cell>
          <cell r="B1362">
            <v>5</v>
          </cell>
        </row>
        <row r="1363">
          <cell r="A1363">
            <v>2008</v>
          </cell>
          <cell r="B1363">
            <v>5</v>
          </cell>
        </row>
        <row r="1364">
          <cell r="A1364">
            <v>2008</v>
          </cell>
          <cell r="B1364">
            <v>5</v>
          </cell>
        </row>
        <row r="1365">
          <cell r="A1365">
            <v>2008</v>
          </cell>
          <cell r="B1365">
            <v>5</v>
          </cell>
        </row>
        <row r="1366">
          <cell r="A1366">
            <v>2008</v>
          </cell>
          <cell r="B1366">
            <v>5</v>
          </cell>
        </row>
        <row r="1367">
          <cell r="A1367">
            <v>2008</v>
          </cell>
          <cell r="B1367">
            <v>5</v>
          </cell>
        </row>
        <row r="1368">
          <cell r="A1368">
            <v>2008</v>
          </cell>
          <cell r="B1368">
            <v>5</v>
          </cell>
        </row>
        <row r="1369">
          <cell r="A1369">
            <v>2008</v>
          </cell>
          <cell r="B1369">
            <v>5</v>
          </cell>
        </row>
        <row r="1370">
          <cell r="A1370">
            <v>2008</v>
          </cell>
          <cell r="B1370">
            <v>5</v>
          </cell>
        </row>
        <row r="1371">
          <cell r="A1371">
            <v>2008</v>
          </cell>
          <cell r="B1371">
            <v>5</v>
          </cell>
        </row>
        <row r="1372">
          <cell r="A1372">
            <v>2008</v>
          </cell>
          <cell r="B1372">
            <v>5</v>
          </cell>
        </row>
        <row r="1373">
          <cell r="A1373">
            <v>2008</v>
          </cell>
          <cell r="B1373">
            <v>5</v>
          </cell>
        </row>
        <row r="1374">
          <cell r="A1374">
            <v>2008</v>
          </cell>
          <cell r="B1374">
            <v>5</v>
          </cell>
        </row>
        <row r="1375">
          <cell r="A1375">
            <v>2008</v>
          </cell>
          <cell r="B1375">
            <v>5</v>
          </cell>
        </row>
        <row r="1376">
          <cell r="A1376">
            <v>2008</v>
          </cell>
          <cell r="B1376">
            <v>5</v>
          </cell>
        </row>
        <row r="1377">
          <cell r="A1377">
            <v>2008</v>
          </cell>
          <cell r="B1377">
            <v>5</v>
          </cell>
        </row>
        <row r="1378">
          <cell r="A1378">
            <v>2008</v>
          </cell>
          <cell r="B1378">
            <v>5</v>
          </cell>
        </row>
        <row r="1379">
          <cell r="A1379">
            <v>2008</v>
          </cell>
          <cell r="B1379">
            <v>5</v>
          </cell>
        </row>
        <row r="1380">
          <cell r="A1380">
            <v>2008</v>
          </cell>
          <cell r="B1380">
            <v>5</v>
          </cell>
        </row>
        <row r="1381">
          <cell r="A1381">
            <v>2008</v>
          </cell>
          <cell r="B1381">
            <v>5</v>
          </cell>
        </row>
        <row r="1382">
          <cell r="A1382">
            <v>2008</v>
          </cell>
          <cell r="B1382">
            <v>5</v>
          </cell>
        </row>
        <row r="1383">
          <cell r="A1383">
            <v>2008</v>
          </cell>
          <cell r="B1383">
            <v>5</v>
          </cell>
        </row>
        <row r="1384">
          <cell r="A1384">
            <v>2008</v>
          </cell>
          <cell r="B1384">
            <v>5</v>
          </cell>
        </row>
        <row r="1385">
          <cell r="A1385">
            <v>2008</v>
          </cell>
          <cell r="B1385">
            <v>5</v>
          </cell>
        </row>
        <row r="1386">
          <cell r="A1386">
            <v>2008</v>
          </cell>
          <cell r="B1386">
            <v>5</v>
          </cell>
        </row>
        <row r="1387">
          <cell r="A1387">
            <v>2008</v>
          </cell>
          <cell r="B1387">
            <v>5</v>
          </cell>
        </row>
        <row r="1388">
          <cell r="A1388">
            <v>2008</v>
          </cell>
          <cell r="B1388">
            <v>5</v>
          </cell>
        </row>
        <row r="1389">
          <cell r="A1389">
            <v>2008</v>
          </cell>
          <cell r="B1389">
            <v>5</v>
          </cell>
        </row>
        <row r="1390">
          <cell r="A1390">
            <v>2008</v>
          </cell>
          <cell r="B1390">
            <v>5</v>
          </cell>
        </row>
        <row r="1391">
          <cell r="A1391">
            <v>2008</v>
          </cell>
          <cell r="B1391">
            <v>5</v>
          </cell>
        </row>
        <row r="1392">
          <cell r="A1392">
            <v>2008</v>
          </cell>
          <cell r="B1392">
            <v>5</v>
          </cell>
        </row>
        <row r="1393">
          <cell r="A1393">
            <v>2008</v>
          </cell>
          <cell r="B1393">
            <v>5</v>
          </cell>
        </row>
        <row r="1394">
          <cell r="A1394">
            <v>2008</v>
          </cell>
          <cell r="B1394">
            <v>5</v>
          </cell>
        </row>
        <row r="1395">
          <cell r="A1395">
            <v>2008</v>
          </cell>
          <cell r="B1395">
            <v>5</v>
          </cell>
        </row>
        <row r="1396">
          <cell r="A1396">
            <v>2008</v>
          </cell>
          <cell r="B1396">
            <v>5</v>
          </cell>
        </row>
        <row r="1397">
          <cell r="A1397">
            <v>2008</v>
          </cell>
          <cell r="B1397">
            <v>5</v>
          </cell>
        </row>
        <row r="1398">
          <cell r="A1398">
            <v>2008</v>
          </cell>
          <cell r="B1398">
            <v>5</v>
          </cell>
        </row>
        <row r="1399">
          <cell r="A1399">
            <v>2008</v>
          </cell>
          <cell r="B1399">
            <v>5</v>
          </cell>
        </row>
        <row r="1400">
          <cell r="A1400">
            <v>2008</v>
          </cell>
          <cell r="B1400">
            <v>5</v>
          </cell>
        </row>
        <row r="1401">
          <cell r="A1401">
            <v>2008</v>
          </cell>
          <cell r="B1401">
            <v>5</v>
          </cell>
        </row>
        <row r="1402">
          <cell r="A1402">
            <v>2008</v>
          </cell>
          <cell r="B1402">
            <v>5</v>
          </cell>
        </row>
        <row r="1403">
          <cell r="A1403">
            <v>2008</v>
          </cell>
          <cell r="B1403">
            <v>5</v>
          </cell>
        </row>
        <row r="1404">
          <cell r="A1404">
            <v>2008</v>
          </cell>
          <cell r="B1404">
            <v>5</v>
          </cell>
        </row>
        <row r="1405">
          <cell r="A1405">
            <v>2008</v>
          </cell>
          <cell r="B1405">
            <v>5</v>
          </cell>
        </row>
        <row r="1406">
          <cell r="A1406">
            <v>2008</v>
          </cell>
          <cell r="B1406">
            <v>5</v>
          </cell>
        </row>
        <row r="1407">
          <cell r="A1407">
            <v>2008</v>
          </cell>
          <cell r="B1407">
            <v>5</v>
          </cell>
        </row>
        <row r="1408">
          <cell r="A1408">
            <v>2008</v>
          </cell>
          <cell r="B1408">
            <v>5</v>
          </cell>
        </row>
        <row r="1409">
          <cell r="A1409">
            <v>2008</v>
          </cell>
          <cell r="B1409">
            <v>5</v>
          </cell>
        </row>
        <row r="1410">
          <cell r="A1410">
            <v>2008</v>
          </cell>
          <cell r="B1410">
            <v>5</v>
          </cell>
        </row>
        <row r="1411">
          <cell r="A1411">
            <v>2008</v>
          </cell>
          <cell r="B1411">
            <v>5</v>
          </cell>
        </row>
        <row r="1412">
          <cell r="A1412">
            <v>2008</v>
          </cell>
          <cell r="B1412">
            <v>5</v>
          </cell>
        </row>
        <row r="1413">
          <cell r="A1413">
            <v>2008</v>
          </cell>
          <cell r="B1413">
            <v>5</v>
          </cell>
        </row>
        <row r="1414">
          <cell r="A1414">
            <v>2008</v>
          </cell>
          <cell r="B1414">
            <v>5</v>
          </cell>
        </row>
        <row r="1415">
          <cell r="A1415">
            <v>2008</v>
          </cell>
          <cell r="B1415">
            <v>5</v>
          </cell>
        </row>
        <row r="1416">
          <cell r="A1416">
            <v>2008</v>
          </cell>
          <cell r="B1416">
            <v>5</v>
          </cell>
        </row>
        <row r="1417">
          <cell r="A1417">
            <v>2008</v>
          </cell>
          <cell r="B1417">
            <v>5</v>
          </cell>
        </row>
        <row r="1418">
          <cell r="A1418">
            <v>2008</v>
          </cell>
          <cell r="B1418">
            <v>5</v>
          </cell>
        </row>
        <row r="1419">
          <cell r="A1419">
            <v>2008</v>
          </cell>
          <cell r="B1419">
            <v>5</v>
          </cell>
        </row>
        <row r="1420">
          <cell r="A1420">
            <v>2008</v>
          </cell>
          <cell r="B1420">
            <v>5</v>
          </cell>
        </row>
        <row r="1421">
          <cell r="A1421">
            <v>2008</v>
          </cell>
          <cell r="B1421">
            <v>5</v>
          </cell>
        </row>
        <row r="1422">
          <cell r="A1422">
            <v>2008</v>
          </cell>
          <cell r="B1422">
            <v>5</v>
          </cell>
        </row>
        <row r="1423">
          <cell r="A1423">
            <v>2008</v>
          </cell>
          <cell r="B1423">
            <v>5</v>
          </cell>
        </row>
        <row r="1424">
          <cell r="A1424">
            <v>2008</v>
          </cell>
          <cell r="B1424">
            <v>5</v>
          </cell>
        </row>
        <row r="1425">
          <cell r="A1425">
            <v>2008</v>
          </cell>
          <cell r="B1425">
            <v>5</v>
          </cell>
        </row>
        <row r="1426">
          <cell r="A1426">
            <v>2008</v>
          </cell>
          <cell r="B1426">
            <v>5</v>
          </cell>
        </row>
        <row r="1427">
          <cell r="A1427">
            <v>2008</v>
          </cell>
          <cell r="B1427">
            <v>5</v>
          </cell>
        </row>
        <row r="1428">
          <cell r="A1428">
            <v>2008</v>
          </cell>
          <cell r="B1428">
            <v>5</v>
          </cell>
        </row>
        <row r="1429">
          <cell r="A1429">
            <v>2008</v>
          </cell>
          <cell r="B1429">
            <v>5</v>
          </cell>
        </row>
        <row r="1430">
          <cell r="A1430">
            <v>2008</v>
          </cell>
          <cell r="B1430">
            <v>5</v>
          </cell>
        </row>
        <row r="1431">
          <cell r="A1431">
            <v>2008</v>
          </cell>
          <cell r="B1431">
            <v>5</v>
          </cell>
        </row>
        <row r="1432">
          <cell r="A1432">
            <v>2008</v>
          </cell>
          <cell r="B1432">
            <v>5</v>
          </cell>
        </row>
        <row r="1433">
          <cell r="A1433">
            <v>2008</v>
          </cell>
          <cell r="B1433">
            <v>5</v>
          </cell>
        </row>
        <row r="1434">
          <cell r="A1434">
            <v>2008</v>
          </cell>
          <cell r="B1434">
            <v>5</v>
          </cell>
        </row>
        <row r="1435">
          <cell r="A1435">
            <v>2008</v>
          </cell>
          <cell r="B1435">
            <v>5</v>
          </cell>
        </row>
        <row r="1436">
          <cell r="A1436">
            <v>2008</v>
          </cell>
          <cell r="B1436">
            <v>5</v>
          </cell>
        </row>
        <row r="1437">
          <cell r="A1437">
            <v>2008</v>
          </cell>
          <cell r="B1437">
            <v>5</v>
          </cell>
        </row>
        <row r="1438">
          <cell r="A1438">
            <v>2008</v>
          </cell>
          <cell r="B1438">
            <v>5</v>
          </cell>
        </row>
        <row r="1439">
          <cell r="A1439">
            <v>2008</v>
          </cell>
          <cell r="B1439">
            <v>5</v>
          </cell>
        </row>
        <row r="1440">
          <cell r="A1440">
            <v>2008</v>
          </cell>
          <cell r="B1440">
            <v>5</v>
          </cell>
        </row>
        <row r="1441">
          <cell r="A1441">
            <v>2008</v>
          </cell>
          <cell r="B1441">
            <v>5</v>
          </cell>
        </row>
        <row r="1442">
          <cell r="A1442">
            <v>2008</v>
          </cell>
          <cell r="B1442">
            <v>5</v>
          </cell>
        </row>
        <row r="1443">
          <cell r="A1443">
            <v>2008</v>
          </cell>
          <cell r="B1443">
            <v>5</v>
          </cell>
        </row>
        <row r="1444">
          <cell r="A1444">
            <v>2008</v>
          </cell>
          <cell r="B1444">
            <v>5</v>
          </cell>
        </row>
        <row r="1445">
          <cell r="A1445">
            <v>2008</v>
          </cell>
          <cell r="B1445">
            <v>5</v>
          </cell>
        </row>
        <row r="1446">
          <cell r="A1446">
            <v>2008</v>
          </cell>
          <cell r="B1446">
            <v>5</v>
          </cell>
        </row>
        <row r="1447">
          <cell r="A1447">
            <v>2008</v>
          </cell>
          <cell r="B1447">
            <v>5</v>
          </cell>
        </row>
        <row r="1448">
          <cell r="A1448">
            <v>2008</v>
          </cell>
          <cell r="B1448">
            <v>5</v>
          </cell>
        </row>
        <row r="1449">
          <cell r="A1449">
            <v>2008</v>
          </cell>
          <cell r="B1449">
            <v>5</v>
          </cell>
        </row>
        <row r="1450">
          <cell r="A1450">
            <v>2008</v>
          </cell>
          <cell r="B1450">
            <v>5</v>
          </cell>
        </row>
        <row r="1451">
          <cell r="A1451">
            <v>2008</v>
          </cell>
          <cell r="B1451">
            <v>5</v>
          </cell>
        </row>
        <row r="1452">
          <cell r="A1452">
            <v>2008</v>
          </cell>
          <cell r="B1452">
            <v>5</v>
          </cell>
        </row>
        <row r="1453">
          <cell r="A1453">
            <v>2008</v>
          </cell>
          <cell r="B1453">
            <v>5</v>
          </cell>
        </row>
        <row r="1454">
          <cell r="A1454">
            <v>2008</v>
          </cell>
          <cell r="B1454">
            <v>5</v>
          </cell>
        </row>
        <row r="1455">
          <cell r="A1455">
            <v>2008</v>
          </cell>
          <cell r="B1455">
            <v>5</v>
          </cell>
        </row>
        <row r="1456">
          <cell r="A1456">
            <v>2008</v>
          </cell>
          <cell r="B1456">
            <v>5</v>
          </cell>
        </row>
        <row r="1457">
          <cell r="A1457">
            <v>2008</v>
          </cell>
          <cell r="B1457">
            <v>5</v>
          </cell>
        </row>
        <row r="1458">
          <cell r="A1458">
            <v>2008</v>
          </cell>
          <cell r="B1458">
            <v>5</v>
          </cell>
        </row>
        <row r="1459">
          <cell r="A1459">
            <v>2008</v>
          </cell>
          <cell r="B1459">
            <v>5</v>
          </cell>
        </row>
        <row r="1460">
          <cell r="A1460">
            <v>2008</v>
          </cell>
          <cell r="B1460">
            <v>5</v>
          </cell>
        </row>
        <row r="1461">
          <cell r="A1461">
            <v>2008</v>
          </cell>
          <cell r="B1461">
            <v>5</v>
          </cell>
        </row>
        <row r="1462">
          <cell r="A1462">
            <v>2008</v>
          </cell>
          <cell r="B1462">
            <v>5</v>
          </cell>
        </row>
        <row r="1463">
          <cell r="A1463">
            <v>2008</v>
          </cell>
          <cell r="B1463">
            <v>5</v>
          </cell>
        </row>
        <row r="1464">
          <cell r="A1464">
            <v>2008</v>
          </cell>
          <cell r="B1464">
            <v>5</v>
          </cell>
        </row>
        <row r="1465">
          <cell r="A1465">
            <v>2008</v>
          </cell>
          <cell r="B1465">
            <v>5</v>
          </cell>
        </row>
        <row r="1466">
          <cell r="A1466">
            <v>2008</v>
          </cell>
          <cell r="B1466">
            <v>5</v>
          </cell>
        </row>
        <row r="1467">
          <cell r="A1467">
            <v>2008</v>
          </cell>
          <cell r="B1467">
            <v>5</v>
          </cell>
        </row>
        <row r="1468">
          <cell r="A1468">
            <v>2008</v>
          </cell>
          <cell r="B1468">
            <v>5</v>
          </cell>
        </row>
        <row r="1469">
          <cell r="A1469">
            <v>2008</v>
          </cell>
          <cell r="B1469">
            <v>5</v>
          </cell>
        </row>
        <row r="1470">
          <cell r="A1470">
            <v>2008</v>
          </cell>
          <cell r="B1470">
            <v>5</v>
          </cell>
        </row>
        <row r="1471">
          <cell r="A1471">
            <v>2008</v>
          </cell>
          <cell r="B1471">
            <v>5</v>
          </cell>
        </row>
        <row r="1472">
          <cell r="A1472">
            <v>2008</v>
          </cell>
          <cell r="B1472">
            <v>5</v>
          </cell>
        </row>
        <row r="1473">
          <cell r="A1473">
            <v>2008</v>
          </cell>
          <cell r="B1473">
            <v>5</v>
          </cell>
        </row>
        <row r="1474">
          <cell r="A1474">
            <v>2008</v>
          </cell>
          <cell r="B1474">
            <v>5</v>
          </cell>
        </row>
        <row r="1475">
          <cell r="A1475">
            <v>2008</v>
          </cell>
          <cell r="B1475">
            <v>5</v>
          </cell>
        </row>
        <row r="1476">
          <cell r="A1476">
            <v>2008</v>
          </cell>
          <cell r="B1476">
            <v>5</v>
          </cell>
        </row>
        <row r="1477">
          <cell r="A1477">
            <v>2008</v>
          </cell>
          <cell r="B1477">
            <v>5</v>
          </cell>
        </row>
        <row r="1478">
          <cell r="A1478">
            <v>2008</v>
          </cell>
          <cell r="B1478">
            <v>5</v>
          </cell>
        </row>
        <row r="1479">
          <cell r="A1479">
            <v>2008</v>
          </cell>
          <cell r="B1479">
            <v>5</v>
          </cell>
        </row>
        <row r="1480">
          <cell r="A1480">
            <v>2008</v>
          </cell>
          <cell r="B1480">
            <v>5</v>
          </cell>
        </row>
        <row r="1481">
          <cell r="A1481">
            <v>2008</v>
          </cell>
          <cell r="B1481">
            <v>5</v>
          </cell>
        </row>
        <row r="1482">
          <cell r="A1482">
            <v>2008</v>
          </cell>
          <cell r="B1482">
            <v>5</v>
          </cell>
        </row>
        <row r="1483">
          <cell r="A1483">
            <v>2008</v>
          </cell>
          <cell r="B1483">
            <v>5</v>
          </cell>
        </row>
        <row r="1484">
          <cell r="A1484">
            <v>2008</v>
          </cell>
          <cell r="B1484">
            <v>5</v>
          </cell>
        </row>
        <row r="1485">
          <cell r="A1485">
            <v>2008</v>
          </cell>
          <cell r="B1485">
            <v>5</v>
          </cell>
        </row>
        <row r="1486">
          <cell r="A1486">
            <v>2008</v>
          </cell>
          <cell r="B1486">
            <v>5</v>
          </cell>
        </row>
        <row r="1487">
          <cell r="A1487">
            <v>2008</v>
          </cell>
          <cell r="B1487">
            <v>5</v>
          </cell>
        </row>
        <row r="1488">
          <cell r="A1488">
            <v>2008</v>
          </cell>
          <cell r="B1488">
            <v>5</v>
          </cell>
        </row>
        <row r="1489">
          <cell r="A1489">
            <v>2008</v>
          </cell>
          <cell r="B1489">
            <v>5</v>
          </cell>
        </row>
        <row r="1490">
          <cell r="A1490">
            <v>2008</v>
          </cell>
          <cell r="B1490">
            <v>5</v>
          </cell>
        </row>
        <row r="1491">
          <cell r="A1491">
            <v>2008</v>
          </cell>
          <cell r="B1491">
            <v>5</v>
          </cell>
        </row>
        <row r="1492">
          <cell r="A1492">
            <v>2008</v>
          </cell>
          <cell r="B1492">
            <v>5</v>
          </cell>
        </row>
        <row r="1493">
          <cell r="A1493">
            <v>2008</v>
          </cell>
          <cell r="B1493">
            <v>5</v>
          </cell>
        </row>
        <row r="1494">
          <cell r="A1494">
            <v>2008</v>
          </cell>
          <cell r="B1494">
            <v>5</v>
          </cell>
        </row>
        <row r="1495">
          <cell r="A1495">
            <v>2008</v>
          </cell>
          <cell r="B1495">
            <v>5</v>
          </cell>
        </row>
        <row r="1496">
          <cell r="A1496">
            <v>2008</v>
          </cell>
          <cell r="B1496">
            <v>5</v>
          </cell>
        </row>
        <row r="1497">
          <cell r="A1497">
            <v>2008</v>
          </cell>
          <cell r="B1497">
            <v>5</v>
          </cell>
        </row>
        <row r="1498">
          <cell r="A1498">
            <v>2008</v>
          </cell>
          <cell r="B1498">
            <v>5</v>
          </cell>
        </row>
        <row r="1499">
          <cell r="A1499">
            <v>2008</v>
          </cell>
          <cell r="B1499">
            <v>5</v>
          </cell>
        </row>
        <row r="1500">
          <cell r="A1500">
            <v>2008</v>
          </cell>
          <cell r="B1500">
            <v>5</v>
          </cell>
        </row>
        <row r="1501">
          <cell r="A1501">
            <v>2008</v>
          </cell>
          <cell r="B1501">
            <v>5</v>
          </cell>
        </row>
        <row r="1502">
          <cell r="A1502">
            <v>2008</v>
          </cell>
          <cell r="B1502">
            <v>5</v>
          </cell>
        </row>
        <row r="1503">
          <cell r="A1503">
            <v>2008</v>
          </cell>
          <cell r="B1503">
            <v>5</v>
          </cell>
        </row>
        <row r="1504">
          <cell r="A1504">
            <v>2008</v>
          </cell>
          <cell r="B1504">
            <v>5</v>
          </cell>
        </row>
        <row r="1505">
          <cell r="A1505">
            <v>2008</v>
          </cell>
          <cell r="B1505">
            <v>5</v>
          </cell>
        </row>
        <row r="1506">
          <cell r="A1506">
            <v>2008</v>
          </cell>
          <cell r="B1506">
            <v>5</v>
          </cell>
        </row>
        <row r="1507">
          <cell r="A1507">
            <v>2008</v>
          </cell>
          <cell r="B1507">
            <v>5</v>
          </cell>
        </row>
        <row r="1508">
          <cell r="A1508">
            <v>2008</v>
          </cell>
          <cell r="B1508">
            <v>5</v>
          </cell>
        </row>
        <row r="1509">
          <cell r="A1509">
            <v>2008</v>
          </cell>
          <cell r="B1509">
            <v>5</v>
          </cell>
        </row>
        <row r="1510">
          <cell r="A1510">
            <v>2008</v>
          </cell>
          <cell r="B1510">
            <v>5</v>
          </cell>
        </row>
        <row r="1511">
          <cell r="A1511">
            <v>2008</v>
          </cell>
          <cell r="B1511">
            <v>6</v>
          </cell>
        </row>
        <row r="1512">
          <cell r="A1512">
            <v>2008</v>
          </cell>
          <cell r="B1512">
            <v>6</v>
          </cell>
        </row>
        <row r="1513">
          <cell r="A1513">
            <v>2008</v>
          </cell>
          <cell r="B1513">
            <v>6</v>
          </cell>
        </row>
        <row r="1514">
          <cell r="A1514">
            <v>2008</v>
          </cell>
          <cell r="B1514">
            <v>6</v>
          </cell>
        </row>
        <row r="1515">
          <cell r="A1515">
            <v>2008</v>
          </cell>
          <cell r="B1515">
            <v>6</v>
          </cell>
        </row>
        <row r="1516">
          <cell r="A1516">
            <v>2008</v>
          </cell>
          <cell r="B1516">
            <v>6</v>
          </cell>
        </row>
        <row r="1517">
          <cell r="A1517">
            <v>2008</v>
          </cell>
          <cell r="B1517">
            <v>6</v>
          </cell>
        </row>
        <row r="1518">
          <cell r="A1518">
            <v>2008</v>
          </cell>
          <cell r="B1518">
            <v>6</v>
          </cell>
        </row>
        <row r="1519">
          <cell r="A1519">
            <v>2008</v>
          </cell>
          <cell r="B1519">
            <v>6</v>
          </cell>
        </row>
        <row r="1520">
          <cell r="A1520">
            <v>2008</v>
          </cell>
          <cell r="B1520">
            <v>6</v>
          </cell>
        </row>
        <row r="1521">
          <cell r="A1521">
            <v>2008</v>
          </cell>
          <cell r="B1521">
            <v>6</v>
          </cell>
        </row>
        <row r="1522">
          <cell r="A1522">
            <v>2008</v>
          </cell>
          <cell r="B1522">
            <v>6</v>
          </cell>
        </row>
        <row r="1523">
          <cell r="A1523">
            <v>2008</v>
          </cell>
          <cell r="B1523">
            <v>6</v>
          </cell>
        </row>
        <row r="1524">
          <cell r="A1524">
            <v>2008</v>
          </cell>
          <cell r="B1524">
            <v>6</v>
          </cell>
        </row>
        <row r="1525">
          <cell r="A1525">
            <v>2008</v>
          </cell>
          <cell r="B1525">
            <v>6</v>
          </cell>
        </row>
        <row r="1526">
          <cell r="A1526">
            <v>2008</v>
          </cell>
          <cell r="B1526">
            <v>6</v>
          </cell>
        </row>
        <row r="1527">
          <cell r="A1527">
            <v>2008</v>
          </cell>
          <cell r="B1527">
            <v>6</v>
          </cell>
        </row>
        <row r="1528">
          <cell r="A1528">
            <v>2008</v>
          </cell>
          <cell r="B1528">
            <v>6</v>
          </cell>
        </row>
        <row r="1529">
          <cell r="A1529">
            <v>2008</v>
          </cell>
          <cell r="B1529">
            <v>6</v>
          </cell>
        </row>
        <row r="1530">
          <cell r="A1530">
            <v>2008</v>
          </cell>
          <cell r="B1530">
            <v>6</v>
          </cell>
        </row>
        <row r="1531">
          <cell r="A1531">
            <v>2008</v>
          </cell>
          <cell r="B1531">
            <v>6</v>
          </cell>
        </row>
        <row r="1532">
          <cell r="A1532">
            <v>2008</v>
          </cell>
          <cell r="B1532">
            <v>6</v>
          </cell>
        </row>
        <row r="1533">
          <cell r="A1533">
            <v>2008</v>
          </cell>
          <cell r="B1533">
            <v>6</v>
          </cell>
        </row>
        <row r="1534">
          <cell r="A1534">
            <v>2008</v>
          </cell>
          <cell r="B1534">
            <v>6</v>
          </cell>
        </row>
        <row r="1535">
          <cell r="A1535">
            <v>2008</v>
          </cell>
          <cell r="B1535">
            <v>6</v>
          </cell>
        </row>
        <row r="1536">
          <cell r="A1536">
            <v>2008</v>
          </cell>
          <cell r="B1536">
            <v>6</v>
          </cell>
        </row>
        <row r="1537">
          <cell r="A1537">
            <v>2008</v>
          </cell>
          <cell r="B1537">
            <v>6</v>
          </cell>
        </row>
        <row r="1538">
          <cell r="A1538">
            <v>2008</v>
          </cell>
          <cell r="B1538">
            <v>6</v>
          </cell>
        </row>
        <row r="1539">
          <cell r="A1539">
            <v>2008</v>
          </cell>
          <cell r="B1539">
            <v>6</v>
          </cell>
        </row>
        <row r="1540">
          <cell r="A1540">
            <v>2008</v>
          </cell>
          <cell r="B1540">
            <v>6</v>
          </cell>
        </row>
        <row r="1541">
          <cell r="A1541">
            <v>2008</v>
          </cell>
          <cell r="B1541">
            <v>6</v>
          </cell>
        </row>
        <row r="1542">
          <cell r="A1542">
            <v>2008</v>
          </cell>
          <cell r="B1542">
            <v>6</v>
          </cell>
        </row>
        <row r="1543">
          <cell r="A1543">
            <v>2008</v>
          </cell>
          <cell r="B1543">
            <v>6</v>
          </cell>
        </row>
        <row r="1544">
          <cell r="A1544">
            <v>2008</v>
          </cell>
          <cell r="B1544">
            <v>6</v>
          </cell>
        </row>
        <row r="1545">
          <cell r="A1545">
            <v>2008</v>
          </cell>
          <cell r="B1545">
            <v>6</v>
          </cell>
        </row>
        <row r="1546">
          <cell r="A1546">
            <v>2008</v>
          </cell>
          <cell r="B1546">
            <v>6</v>
          </cell>
        </row>
        <row r="1547">
          <cell r="A1547">
            <v>2008</v>
          </cell>
          <cell r="B1547">
            <v>6</v>
          </cell>
        </row>
        <row r="1548">
          <cell r="A1548">
            <v>2008</v>
          </cell>
          <cell r="B1548">
            <v>6</v>
          </cell>
        </row>
        <row r="1549">
          <cell r="A1549">
            <v>2008</v>
          </cell>
          <cell r="B1549">
            <v>6</v>
          </cell>
        </row>
        <row r="1550">
          <cell r="A1550">
            <v>2008</v>
          </cell>
          <cell r="B1550">
            <v>6</v>
          </cell>
        </row>
        <row r="1551">
          <cell r="A1551">
            <v>2008</v>
          </cell>
          <cell r="B1551">
            <v>6</v>
          </cell>
        </row>
        <row r="1552">
          <cell r="A1552">
            <v>2008</v>
          </cell>
          <cell r="B1552">
            <v>6</v>
          </cell>
        </row>
        <row r="1553">
          <cell r="A1553">
            <v>2008</v>
          </cell>
          <cell r="B1553">
            <v>6</v>
          </cell>
        </row>
        <row r="1554">
          <cell r="A1554">
            <v>2008</v>
          </cell>
          <cell r="B1554">
            <v>6</v>
          </cell>
        </row>
        <row r="1555">
          <cell r="A1555">
            <v>2008</v>
          </cell>
          <cell r="B1555">
            <v>6</v>
          </cell>
        </row>
        <row r="1556">
          <cell r="A1556">
            <v>2008</v>
          </cell>
          <cell r="B1556">
            <v>6</v>
          </cell>
        </row>
        <row r="1557">
          <cell r="A1557">
            <v>2008</v>
          </cell>
          <cell r="B1557">
            <v>6</v>
          </cell>
        </row>
        <row r="1558">
          <cell r="A1558">
            <v>2008</v>
          </cell>
          <cell r="B1558">
            <v>6</v>
          </cell>
        </row>
        <row r="1559">
          <cell r="A1559">
            <v>2008</v>
          </cell>
          <cell r="B1559">
            <v>6</v>
          </cell>
        </row>
        <row r="1560">
          <cell r="A1560">
            <v>2008</v>
          </cell>
          <cell r="B1560">
            <v>6</v>
          </cell>
        </row>
        <row r="1561">
          <cell r="A1561">
            <v>2008</v>
          </cell>
          <cell r="B1561">
            <v>6</v>
          </cell>
        </row>
        <row r="1562">
          <cell r="A1562">
            <v>2008</v>
          </cell>
          <cell r="B1562">
            <v>6</v>
          </cell>
        </row>
        <row r="1563">
          <cell r="A1563">
            <v>2008</v>
          </cell>
          <cell r="B1563">
            <v>6</v>
          </cell>
        </row>
        <row r="1564">
          <cell r="A1564">
            <v>2008</v>
          </cell>
          <cell r="B1564">
            <v>6</v>
          </cell>
        </row>
        <row r="1565">
          <cell r="A1565">
            <v>2008</v>
          </cell>
          <cell r="B1565">
            <v>6</v>
          </cell>
        </row>
        <row r="1566">
          <cell r="A1566">
            <v>2008</v>
          </cell>
          <cell r="B1566">
            <v>6</v>
          </cell>
        </row>
        <row r="1567">
          <cell r="A1567">
            <v>2008</v>
          </cell>
          <cell r="B1567">
            <v>6</v>
          </cell>
        </row>
        <row r="1568">
          <cell r="A1568">
            <v>2008</v>
          </cell>
          <cell r="B1568">
            <v>6</v>
          </cell>
        </row>
        <row r="1569">
          <cell r="A1569">
            <v>2008</v>
          </cell>
          <cell r="B1569">
            <v>6</v>
          </cell>
        </row>
        <row r="1570">
          <cell r="A1570">
            <v>2008</v>
          </cell>
          <cell r="B1570">
            <v>6</v>
          </cell>
        </row>
        <row r="1571">
          <cell r="A1571">
            <v>2008</v>
          </cell>
          <cell r="B1571">
            <v>6</v>
          </cell>
        </row>
        <row r="1572">
          <cell r="A1572">
            <v>2008</v>
          </cell>
          <cell r="B1572">
            <v>6</v>
          </cell>
        </row>
        <row r="1573">
          <cell r="A1573">
            <v>2008</v>
          </cell>
          <cell r="B1573">
            <v>6</v>
          </cell>
        </row>
        <row r="1574">
          <cell r="A1574">
            <v>2008</v>
          </cell>
          <cell r="B1574">
            <v>6</v>
          </cell>
        </row>
        <row r="1575">
          <cell r="A1575">
            <v>2008</v>
          </cell>
          <cell r="B1575">
            <v>6</v>
          </cell>
        </row>
        <row r="1576">
          <cell r="A1576">
            <v>2008</v>
          </cell>
          <cell r="B1576">
            <v>6</v>
          </cell>
        </row>
        <row r="1577">
          <cell r="A1577">
            <v>2008</v>
          </cell>
          <cell r="B1577">
            <v>6</v>
          </cell>
        </row>
        <row r="1578">
          <cell r="A1578">
            <v>2008</v>
          </cell>
          <cell r="B1578">
            <v>6</v>
          </cell>
        </row>
        <row r="1579">
          <cell r="A1579">
            <v>2008</v>
          </cell>
          <cell r="B1579">
            <v>6</v>
          </cell>
        </row>
        <row r="1580">
          <cell r="A1580">
            <v>2008</v>
          </cell>
          <cell r="B1580">
            <v>6</v>
          </cell>
        </row>
        <row r="1581">
          <cell r="A1581">
            <v>2008</v>
          </cell>
          <cell r="B1581">
            <v>6</v>
          </cell>
        </row>
        <row r="1582">
          <cell r="A1582">
            <v>2008</v>
          </cell>
          <cell r="B1582">
            <v>6</v>
          </cell>
        </row>
        <row r="1583">
          <cell r="A1583">
            <v>2008</v>
          </cell>
          <cell r="B1583">
            <v>6</v>
          </cell>
        </row>
        <row r="1584">
          <cell r="A1584">
            <v>2008</v>
          </cell>
          <cell r="B1584">
            <v>6</v>
          </cell>
        </row>
        <row r="1585">
          <cell r="A1585">
            <v>2008</v>
          </cell>
          <cell r="B1585">
            <v>6</v>
          </cell>
        </row>
        <row r="1586">
          <cell r="A1586">
            <v>2008</v>
          </cell>
          <cell r="B1586">
            <v>6</v>
          </cell>
        </row>
        <row r="1587">
          <cell r="A1587">
            <v>2008</v>
          </cell>
          <cell r="B1587">
            <v>6</v>
          </cell>
        </row>
        <row r="1588">
          <cell r="A1588">
            <v>2008</v>
          </cell>
          <cell r="B1588">
            <v>6</v>
          </cell>
        </row>
        <row r="1589">
          <cell r="A1589">
            <v>2008</v>
          </cell>
          <cell r="B1589">
            <v>6</v>
          </cell>
        </row>
        <row r="1590">
          <cell r="A1590">
            <v>2008</v>
          </cell>
          <cell r="B1590">
            <v>6</v>
          </cell>
        </row>
        <row r="1591">
          <cell r="A1591">
            <v>2008</v>
          </cell>
          <cell r="B1591">
            <v>6</v>
          </cell>
        </row>
        <row r="1592">
          <cell r="A1592">
            <v>2008</v>
          </cell>
          <cell r="B1592">
            <v>6</v>
          </cell>
        </row>
        <row r="1593">
          <cell r="A1593">
            <v>2008</v>
          </cell>
          <cell r="B1593">
            <v>6</v>
          </cell>
        </row>
        <row r="1594">
          <cell r="A1594">
            <v>2008</v>
          </cell>
          <cell r="B1594">
            <v>6</v>
          </cell>
        </row>
        <row r="1595">
          <cell r="A1595">
            <v>2008</v>
          </cell>
          <cell r="B1595">
            <v>6</v>
          </cell>
        </row>
        <row r="1596">
          <cell r="A1596">
            <v>2008</v>
          </cell>
          <cell r="B1596">
            <v>6</v>
          </cell>
        </row>
        <row r="1597">
          <cell r="A1597">
            <v>2008</v>
          </cell>
          <cell r="B1597">
            <v>6</v>
          </cell>
        </row>
        <row r="1598">
          <cell r="A1598">
            <v>2008</v>
          </cell>
          <cell r="B1598">
            <v>6</v>
          </cell>
        </row>
        <row r="1599">
          <cell r="A1599">
            <v>2008</v>
          </cell>
          <cell r="B1599">
            <v>6</v>
          </cell>
        </row>
        <row r="1600">
          <cell r="A1600">
            <v>2008</v>
          </cell>
          <cell r="B1600">
            <v>6</v>
          </cell>
        </row>
        <row r="1601">
          <cell r="A1601">
            <v>2008</v>
          </cell>
          <cell r="B1601">
            <v>6</v>
          </cell>
        </row>
        <row r="1602">
          <cell r="A1602">
            <v>2008</v>
          </cell>
          <cell r="B1602">
            <v>6</v>
          </cell>
        </row>
        <row r="1603">
          <cell r="A1603">
            <v>2008</v>
          </cell>
          <cell r="B1603">
            <v>6</v>
          </cell>
        </row>
        <row r="1604">
          <cell r="A1604">
            <v>2008</v>
          </cell>
          <cell r="B1604">
            <v>6</v>
          </cell>
        </row>
        <row r="1605">
          <cell r="A1605">
            <v>2008</v>
          </cell>
          <cell r="B1605">
            <v>6</v>
          </cell>
        </row>
        <row r="1606">
          <cell r="A1606">
            <v>2008</v>
          </cell>
          <cell r="B1606">
            <v>6</v>
          </cell>
        </row>
        <row r="1607">
          <cell r="A1607">
            <v>2008</v>
          </cell>
          <cell r="B1607">
            <v>6</v>
          </cell>
        </row>
        <row r="1608">
          <cell r="A1608">
            <v>2008</v>
          </cell>
          <cell r="B1608">
            <v>6</v>
          </cell>
        </row>
        <row r="1609">
          <cell r="A1609">
            <v>2008</v>
          </cell>
          <cell r="B1609">
            <v>6</v>
          </cell>
        </row>
        <row r="1610">
          <cell r="A1610">
            <v>2008</v>
          </cell>
          <cell r="B1610">
            <v>6</v>
          </cell>
        </row>
        <row r="1611">
          <cell r="A1611">
            <v>2008</v>
          </cell>
          <cell r="B1611">
            <v>6</v>
          </cell>
        </row>
        <row r="1612">
          <cell r="A1612">
            <v>2008</v>
          </cell>
          <cell r="B1612">
            <v>6</v>
          </cell>
        </row>
        <row r="1613">
          <cell r="A1613">
            <v>2008</v>
          </cell>
          <cell r="B1613">
            <v>6</v>
          </cell>
        </row>
        <row r="1614">
          <cell r="A1614">
            <v>2008</v>
          </cell>
          <cell r="B1614">
            <v>6</v>
          </cell>
        </row>
        <row r="1615">
          <cell r="A1615">
            <v>2008</v>
          </cell>
          <cell r="B1615">
            <v>6</v>
          </cell>
        </row>
        <row r="1616">
          <cell r="A1616">
            <v>2008</v>
          </cell>
          <cell r="B1616">
            <v>6</v>
          </cell>
        </row>
        <row r="1617">
          <cell r="A1617">
            <v>2008</v>
          </cell>
          <cell r="B1617">
            <v>6</v>
          </cell>
        </row>
        <row r="1618">
          <cell r="A1618">
            <v>2008</v>
          </cell>
          <cell r="B1618">
            <v>6</v>
          </cell>
        </row>
        <row r="1619">
          <cell r="A1619">
            <v>2008</v>
          </cell>
          <cell r="B1619">
            <v>6</v>
          </cell>
        </row>
        <row r="1620">
          <cell r="A1620">
            <v>2008</v>
          </cell>
          <cell r="B1620">
            <v>6</v>
          </cell>
        </row>
        <row r="1621">
          <cell r="A1621">
            <v>2008</v>
          </cell>
          <cell r="B1621">
            <v>6</v>
          </cell>
        </row>
        <row r="1622">
          <cell r="A1622">
            <v>2008</v>
          </cell>
          <cell r="B1622">
            <v>6</v>
          </cell>
        </row>
        <row r="1623">
          <cell r="A1623">
            <v>2008</v>
          </cell>
          <cell r="B1623">
            <v>6</v>
          </cell>
        </row>
        <row r="1624">
          <cell r="A1624">
            <v>2008</v>
          </cell>
          <cell r="B1624">
            <v>6</v>
          </cell>
        </row>
        <row r="1625">
          <cell r="A1625">
            <v>2008</v>
          </cell>
          <cell r="B1625">
            <v>6</v>
          </cell>
        </row>
        <row r="1626">
          <cell r="A1626">
            <v>2008</v>
          </cell>
          <cell r="B1626">
            <v>6</v>
          </cell>
        </row>
        <row r="1627">
          <cell r="A1627">
            <v>2008</v>
          </cell>
          <cell r="B1627">
            <v>6</v>
          </cell>
        </row>
        <row r="1628">
          <cell r="A1628">
            <v>2008</v>
          </cell>
          <cell r="B1628">
            <v>6</v>
          </cell>
        </row>
        <row r="1629">
          <cell r="A1629">
            <v>2008</v>
          </cell>
          <cell r="B1629">
            <v>6</v>
          </cell>
        </row>
        <row r="1630">
          <cell r="A1630">
            <v>2008</v>
          </cell>
          <cell r="B1630">
            <v>6</v>
          </cell>
        </row>
        <row r="1631">
          <cell r="A1631">
            <v>2008</v>
          </cell>
          <cell r="B1631">
            <v>6</v>
          </cell>
        </row>
        <row r="1632">
          <cell r="A1632">
            <v>2008</v>
          </cell>
          <cell r="B1632">
            <v>6</v>
          </cell>
        </row>
        <row r="1633">
          <cell r="A1633">
            <v>2008</v>
          </cell>
          <cell r="B1633">
            <v>6</v>
          </cell>
        </row>
        <row r="1634">
          <cell r="A1634">
            <v>2008</v>
          </cell>
          <cell r="B1634">
            <v>6</v>
          </cell>
        </row>
        <row r="1635">
          <cell r="A1635">
            <v>2008</v>
          </cell>
          <cell r="B1635">
            <v>6</v>
          </cell>
        </row>
        <row r="1636">
          <cell r="A1636">
            <v>2008</v>
          </cell>
          <cell r="B1636">
            <v>6</v>
          </cell>
        </row>
        <row r="1637">
          <cell r="A1637">
            <v>2008</v>
          </cell>
          <cell r="B1637">
            <v>6</v>
          </cell>
        </row>
        <row r="1638">
          <cell r="A1638">
            <v>2008</v>
          </cell>
          <cell r="B1638">
            <v>6</v>
          </cell>
        </row>
        <row r="1639">
          <cell r="A1639">
            <v>2008</v>
          </cell>
          <cell r="B1639">
            <v>6</v>
          </cell>
        </row>
        <row r="1640">
          <cell r="A1640">
            <v>2008</v>
          </cell>
          <cell r="B1640">
            <v>6</v>
          </cell>
        </row>
        <row r="1641">
          <cell r="A1641">
            <v>2008</v>
          </cell>
          <cell r="B1641">
            <v>6</v>
          </cell>
        </row>
        <row r="1642">
          <cell r="A1642">
            <v>2008</v>
          </cell>
          <cell r="B1642">
            <v>6</v>
          </cell>
        </row>
        <row r="1643">
          <cell r="A1643">
            <v>2008</v>
          </cell>
          <cell r="B1643">
            <v>6</v>
          </cell>
        </row>
        <row r="1644">
          <cell r="A1644">
            <v>2008</v>
          </cell>
          <cell r="B1644">
            <v>6</v>
          </cell>
        </row>
        <row r="1645">
          <cell r="A1645">
            <v>2008</v>
          </cell>
          <cell r="B1645">
            <v>6</v>
          </cell>
        </row>
        <row r="1646">
          <cell r="A1646">
            <v>2008</v>
          </cell>
          <cell r="B1646">
            <v>6</v>
          </cell>
        </row>
        <row r="1647">
          <cell r="A1647">
            <v>2008</v>
          </cell>
          <cell r="B1647">
            <v>6</v>
          </cell>
        </row>
        <row r="1648">
          <cell r="A1648">
            <v>2008</v>
          </cell>
          <cell r="B1648">
            <v>6</v>
          </cell>
        </row>
        <row r="1649">
          <cell r="A1649">
            <v>2008</v>
          </cell>
          <cell r="B1649">
            <v>6</v>
          </cell>
        </row>
        <row r="1650">
          <cell r="A1650">
            <v>2008</v>
          </cell>
          <cell r="B1650">
            <v>6</v>
          </cell>
        </row>
        <row r="1651">
          <cell r="A1651">
            <v>2008</v>
          </cell>
          <cell r="B1651">
            <v>6</v>
          </cell>
        </row>
        <row r="1652">
          <cell r="A1652">
            <v>2008</v>
          </cell>
          <cell r="B1652">
            <v>6</v>
          </cell>
        </row>
        <row r="1653">
          <cell r="A1653">
            <v>2008</v>
          </cell>
          <cell r="B1653">
            <v>6</v>
          </cell>
        </row>
        <row r="1654">
          <cell r="A1654">
            <v>2008</v>
          </cell>
          <cell r="B1654">
            <v>6</v>
          </cell>
        </row>
        <row r="1655">
          <cell r="A1655">
            <v>2008</v>
          </cell>
          <cell r="B1655">
            <v>6</v>
          </cell>
        </row>
        <row r="1656">
          <cell r="A1656">
            <v>2008</v>
          </cell>
          <cell r="B1656">
            <v>6</v>
          </cell>
        </row>
        <row r="1657">
          <cell r="A1657">
            <v>2008</v>
          </cell>
          <cell r="B1657">
            <v>6</v>
          </cell>
        </row>
        <row r="1658">
          <cell r="A1658">
            <v>2008</v>
          </cell>
          <cell r="B1658">
            <v>6</v>
          </cell>
        </row>
        <row r="1659">
          <cell r="A1659">
            <v>2008</v>
          </cell>
          <cell r="B1659">
            <v>6</v>
          </cell>
        </row>
        <row r="1660">
          <cell r="A1660">
            <v>2008</v>
          </cell>
          <cell r="B1660">
            <v>6</v>
          </cell>
        </row>
        <row r="1661">
          <cell r="A1661">
            <v>2008</v>
          </cell>
          <cell r="B1661">
            <v>6</v>
          </cell>
        </row>
        <row r="1662">
          <cell r="A1662">
            <v>2008</v>
          </cell>
          <cell r="B1662">
            <v>6</v>
          </cell>
        </row>
        <row r="1663">
          <cell r="A1663">
            <v>2008</v>
          </cell>
          <cell r="B1663">
            <v>6</v>
          </cell>
        </row>
        <row r="1664">
          <cell r="A1664">
            <v>2008</v>
          </cell>
          <cell r="B1664">
            <v>6</v>
          </cell>
        </row>
        <row r="1665">
          <cell r="A1665">
            <v>2008</v>
          </cell>
          <cell r="B1665">
            <v>6</v>
          </cell>
        </row>
        <row r="1666">
          <cell r="A1666">
            <v>2008</v>
          </cell>
          <cell r="B1666">
            <v>6</v>
          </cell>
        </row>
        <row r="1667">
          <cell r="A1667">
            <v>2008</v>
          </cell>
          <cell r="B1667">
            <v>6</v>
          </cell>
        </row>
        <row r="1668">
          <cell r="A1668">
            <v>2008</v>
          </cell>
          <cell r="B1668">
            <v>6</v>
          </cell>
        </row>
        <row r="1669">
          <cell r="A1669">
            <v>2008</v>
          </cell>
          <cell r="B1669">
            <v>6</v>
          </cell>
        </row>
        <row r="1670">
          <cell r="A1670">
            <v>2008</v>
          </cell>
          <cell r="B1670">
            <v>6</v>
          </cell>
        </row>
        <row r="1671">
          <cell r="A1671">
            <v>2008</v>
          </cell>
          <cell r="B1671">
            <v>6</v>
          </cell>
        </row>
        <row r="1672">
          <cell r="A1672">
            <v>2008</v>
          </cell>
          <cell r="B1672">
            <v>6</v>
          </cell>
        </row>
        <row r="1673">
          <cell r="A1673">
            <v>2008</v>
          </cell>
          <cell r="B1673">
            <v>6</v>
          </cell>
        </row>
        <row r="1674">
          <cell r="A1674">
            <v>2008</v>
          </cell>
          <cell r="B1674">
            <v>6</v>
          </cell>
        </row>
        <row r="1675">
          <cell r="A1675">
            <v>2008</v>
          </cell>
          <cell r="B1675">
            <v>6</v>
          </cell>
        </row>
        <row r="1676">
          <cell r="A1676">
            <v>2008</v>
          </cell>
          <cell r="B1676">
            <v>6</v>
          </cell>
        </row>
        <row r="1677">
          <cell r="A1677">
            <v>2008</v>
          </cell>
          <cell r="B1677">
            <v>6</v>
          </cell>
        </row>
        <row r="1678">
          <cell r="A1678">
            <v>2008</v>
          </cell>
          <cell r="B1678">
            <v>6</v>
          </cell>
        </row>
        <row r="1679">
          <cell r="A1679">
            <v>2008</v>
          </cell>
          <cell r="B1679">
            <v>6</v>
          </cell>
        </row>
        <row r="1680">
          <cell r="A1680">
            <v>2008</v>
          </cell>
          <cell r="B1680">
            <v>6</v>
          </cell>
        </row>
        <row r="1681">
          <cell r="A1681">
            <v>2008</v>
          </cell>
          <cell r="B1681">
            <v>7</v>
          </cell>
        </row>
        <row r="1682">
          <cell r="A1682">
            <v>2008</v>
          </cell>
          <cell r="B1682">
            <v>7</v>
          </cell>
        </row>
        <row r="1683">
          <cell r="A1683">
            <v>2008</v>
          </cell>
          <cell r="B1683">
            <v>7</v>
          </cell>
        </row>
        <row r="1684">
          <cell r="A1684">
            <v>2008</v>
          </cell>
          <cell r="B1684">
            <v>7</v>
          </cell>
        </row>
        <row r="1685">
          <cell r="A1685">
            <v>2008</v>
          </cell>
          <cell r="B1685">
            <v>7</v>
          </cell>
        </row>
        <row r="1686">
          <cell r="A1686">
            <v>2008</v>
          </cell>
          <cell r="B1686">
            <v>7</v>
          </cell>
        </row>
        <row r="1687">
          <cell r="A1687">
            <v>2008</v>
          </cell>
          <cell r="B1687">
            <v>7</v>
          </cell>
        </row>
        <row r="1688">
          <cell r="A1688">
            <v>2008</v>
          </cell>
          <cell r="B1688">
            <v>7</v>
          </cell>
        </row>
        <row r="1689">
          <cell r="A1689">
            <v>2008</v>
          </cell>
          <cell r="B1689">
            <v>7</v>
          </cell>
        </row>
        <row r="1690">
          <cell r="A1690">
            <v>2008</v>
          </cell>
          <cell r="B1690">
            <v>7</v>
          </cell>
        </row>
        <row r="1691">
          <cell r="A1691">
            <v>2008</v>
          </cell>
          <cell r="B1691">
            <v>7</v>
          </cell>
        </row>
        <row r="1692">
          <cell r="A1692">
            <v>2008</v>
          </cell>
          <cell r="B1692">
            <v>7</v>
          </cell>
        </row>
        <row r="1693">
          <cell r="A1693">
            <v>2008</v>
          </cell>
          <cell r="B1693">
            <v>7</v>
          </cell>
        </row>
        <row r="1694">
          <cell r="A1694">
            <v>2008</v>
          </cell>
          <cell r="B1694">
            <v>7</v>
          </cell>
        </row>
        <row r="1695">
          <cell r="A1695">
            <v>2008</v>
          </cell>
          <cell r="B1695">
            <v>7</v>
          </cell>
        </row>
        <row r="1696">
          <cell r="A1696">
            <v>2008</v>
          </cell>
          <cell r="B1696">
            <v>7</v>
          </cell>
        </row>
        <row r="1697">
          <cell r="A1697">
            <v>2008</v>
          </cell>
          <cell r="B1697">
            <v>7</v>
          </cell>
        </row>
        <row r="1698">
          <cell r="A1698">
            <v>2008</v>
          </cell>
          <cell r="B1698">
            <v>7</v>
          </cell>
        </row>
        <row r="1699">
          <cell r="A1699">
            <v>2008</v>
          </cell>
          <cell r="B1699">
            <v>7</v>
          </cell>
        </row>
        <row r="1700">
          <cell r="A1700">
            <v>2008</v>
          </cell>
          <cell r="B1700">
            <v>7</v>
          </cell>
        </row>
        <row r="1701">
          <cell r="A1701">
            <v>2008</v>
          </cell>
          <cell r="B1701">
            <v>7</v>
          </cell>
        </row>
        <row r="1702">
          <cell r="A1702">
            <v>2008</v>
          </cell>
          <cell r="B1702">
            <v>7</v>
          </cell>
        </row>
        <row r="1703">
          <cell r="A1703">
            <v>2008</v>
          </cell>
          <cell r="B1703">
            <v>7</v>
          </cell>
        </row>
        <row r="1704">
          <cell r="A1704">
            <v>2008</v>
          </cell>
          <cell r="B1704">
            <v>7</v>
          </cell>
        </row>
        <row r="1705">
          <cell r="A1705">
            <v>2008</v>
          </cell>
          <cell r="B1705">
            <v>7</v>
          </cell>
        </row>
        <row r="1706">
          <cell r="A1706">
            <v>2008</v>
          </cell>
          <cell r="B1706">
            <v>7</v>
          </cell>
        </row>
        <row r="1707">
          <cell r="A1707">
            <v>2008</v>
          </cell>
          <cell r="B1707">
            <v>7</v>
          </cell>
        </row>
        <row r="1708">
          <cell r="A1708">
            <v>2008</v>
          </cell>
          <cell r="B1708">
            <v>7</v>
          </cell>
        </row>
        <row r="1709">
          <cell r="A1709">
            <v>2008</v>
          </cell>
          <cell r="B1709">
            <v>7</v>
          </cell>
        </row>
        <row r="1710">
          <cell r="A1710">
            <v>2008</v>
          </cell>
          <cell r="B1710">
            <v>7</v>
          </cell>
        </row>
        <row r="1711">
          <cell r="A1711">
            <v>2008</v>
          </cell>
          <cell r="B1711">
            <v>7</v>
          </cell>
        </row>
        <row r="1712">
          <cell r="A1712">
            <v>2008</v>
          </cell>
          <cell r="B1712">
            <v>7</v>
          </cell>
        </row>
        <row r="1713">
          <cell r="A1713">
            <v>2008</v>
          </cell>
          <cell r="B1713">
            <v>7</v>
          </cell>
        </row>
        <row r="1714">
          <cell r="A1714">
            <v>2008</v>
          </cell>
          <cell r="B1714">
            <v>7</v>
          </cell>
        </row>
        <row r="1715">
          <cell r="A1715">
            <v>2008</v>
          </cell>
          <cell r="B1715">
            <v>7</v>
          </cell>
        </row>
        <row r="1716">
          <cell r="A1716">
            <v>2008</v>
          </cell>
          <cell r="B1716">
            <v>7</v>
          </cell>
        </row>
        <row r="1717">
          <cell r="A1717">
            <v>2008</v>
          </cell>
          <cell r="B1717">
            <v>7</v>
          </cell>
        </row>
        <row r="1718">
          <cell r="A1718">
            <v>2008</v>
          </cell>
          <cell r="B1718">
            <v>7</v>
          </cell>
        </row>
        <row r="1719">
          <cell r="A1719">
            <v>2008</v>
          </cell>
          <cell r="B1719">
            <v>7</v>
          </cell>
        </row>
        <row r="1720">
          <cell r="A1720">
            <v>2008</v>
          </cell>
          <cell r="B1720">
            <v>7</v>
          </cell>
        </row>
        <row r="1721">
          <cell r="A1721">
            <v>2008</v>
          </cell>
          <cell r="B1721">
            <v>7</v>
          </cell>
        </row>
        <row r="1722">
          <cell r="A1722">
            <v>2008</v>
          </cell>
          <cell r="B1722">
            <v>7</v>
          </cell>
        </row>
        <row r="1723">
          <cell r="A1723">
            <v>2008</v>
          </cell>
          <cell r="B1723">
            <v>7</v>
          </cell>
        </row>
        <row r="1724">
          <cell r="A1724">
            <v>2008</v>
          </cell>
          <cell r="B1724">
            <v>7</v>
          </cell>
        </row>
        <row r="1725">
          <cell r="A1725">
            <v>2008</v>
          </cell>
          <cell r="B1725">
            <v>7</v>
          </cell>
        </row>
        <row r="1726">
          <cell r="A1726">
            <v>2008</v>
          </cell>
          <cell r="B1726">
            <v>7</v>
          </cell>
        </row>
        <row r="1727">
          <cell r="A1727">
            <v>2008</v>
          </cell>
          <cell r="B1727">
            <v>7</v>
          </cell>
        </row>
        <row r="1728">
          <cell r="A1728">
            <v>2008</v>
          </cell>
          <cell r="B1728">
            <v>7</v>
          </cell>
        </row>
        <row r="1729">
          <cell r="A1729">
            <v>2008</v>
          </cell>
          <cell r="B1729">
            <v>7</v>
          </cell>
        </row>
        <row r="1730">
          <cell r="A1730">
            <v>2008</v>
          </cell>
          <cell r="B1730">
            <v>7</v>
          </cell>
        </row>
        <row r="1731">
          <cell r="A1731">
            <v>2008</v>
          </cell>
          <cell r="B1731">
            <v>7</v>
          </cell>
        </row>
        <row r="1732">
          <cell r="A1732">
            <v>2008</v>
          </cell>
          <cell r="B1732">
            <v>7</v>
          </cell>
        </row>
        <row r="1733">
          <cell r="A1733">
            <v>2008</v>
          </cell>
          <cell r="B1733">
            <v>7</v>
          </cell>
        </row>
        <row r="1734">
          <cell r="A1734">
            <v>2008</v>
          </cell>
          <cell r="B1734">
            <v>7</v>
          </cell>
        </row>
        <row r="1735">
          <cell r="A1735">
            <v>2008</v>
          </cell>
          <cell r="B1735">
            <v>7</v>
          </cell>
        </row>
        <row r="1736">
          <cell r="A1736">
            <v>2008</v>
          </cell>
          <cell r="B1736">
            <v>7</v>
          </cell>
        </row>
        <row r="1737">
          <cell r="A1737">
            <v>2008</v>
          </cell>
          <cell r="B1737">
            <v>7</v>
          </cell>
        </row>
        <row r="1738">
          <cell r="A1738">
            <v>2008</v>
          </cell>
          <cell r="B1738">
            <v>7</v>
          </cell>
        </row>
        <row r="1739">
          <cell r="A1739">
            <v>2008</v>
          </cell>
          <cell r="B1739">
            <v>7</v>
          </cell>
        </row>
        <row r="1740">
          <cell r="A1740">
            <v>2008</v>
          </cell>
          <cell r="B1740">
            <v>7</v>
          </cell>
        </row>
        <row r="1741">
          <cell r="A1741">
            <v>2008</v>
          </cell>
          <cell r="B1741">
            <v>7</v>
          </cell>
        </row>
        <row r="1742">
          <cell r="A1742">
            <v>2008</v>
          </cell>
          <cell r="B1742">
            <v>7</v>
          </cell>
        </row>
        <row r="1743">
          <cell r="A1743">
            <v>2008</v>
          </cell>
          <cell r="B1743">
            <v>7</v>
          </cell>
        </row>
        <row r="1744">
          <cell r="A1744">
            <v>2008</v>
          </cell>
          <cell r="B1744">
            <v>7</v>
          </cell>
        </row>
        <row r="1745">
          <cell r="A1745">
            <v>2008</v>
          </cell>
          <cell r="B1745">
            <v>7</v>
          </cell>
        </row>
        <row r="1746">
          <cell r="A1746">
            <v>2008</v>
          </cell>
          <cell r="B1746">
            <v>7</v>
          </cell>
        </row>
        <row r="1747">
          <cell r="A1747">
            <v>2008</v>
          </cell>
          <cell r="B1747">
            <v>7</v>
          </cell>
        </row>
        <row r="1748">
          <cell r="A1748">
            <v>2008</v>
          </cell>
          <cell r="B1748">
            <v>7</v>
          </cell>
        </row>
        <row r="1749">
          <cell r="A1749">
            <v>2008</v>
          </cell>
          <cell r="B1749">
            <v>7</v>
          </cell>
        </row>
        <row r="1750">
          <cell r="A1750">
            <v>2008</v>
          </cell>
          <cell r="B1750">
            <v>7</v>
          </cell>
        </row>
        <row r="1751">
          <cell r="A1751">
            <v>2008</v>
          </cell>
          <cell r="B1751">
            <v>7</v>
          </cell>
        </row>
        <row r="1752">
          <cell r="A1752">
            <v>2008</v>
          </cell>
          <cell r="B1752">
            <v>7</v>
          </cell>
        </row>
        <row r="1753">
          <cell r="A1753">
            <v>2008</v>
          </cell>
          <cell r="B1753">
            <v>7</v>
          </cell>
        </row>
        <row r="1754">
          <cell r="A1754">
            <v>2008</v>
          </cell>
          <cell r="B1754">
            <v>7</v>
          </cell>
        </row>
        <row r="1755">
          <cell r="A1755">
            <v>2008</v>
          </cell>
          <cell r="B1755">
            <v>7</v>
          </cell>
        </row>
        <row r="1756">
          <cell r="A1756">
            <v>2008</v>
          </cell>
          <cell r="B1756">
            <v>7</v>
          </cell>
        </row>
        <row r="1757">
          <cell r="A1757">
            <v>2008</v>
          </cell>
          <cell r="B1757">
            <v>7</v>
          </cell>
        </row>
        <row r="1758">
          <cell r="A1758">
            <v>2008</v>
          </cell>
          <cell r="B1758">
            <v>7</v>
          </cell>
        </row>
        <row r="1759">
          <cell r="A1759">
            <v>2008</v>
          </cell>
          <cell r="B1759">
            <v>7</v>
          </cell>
        </row>
        <row r="1760">
          <cell r="A1760">
            <v>2008</v>
          </cell>
          <cell r="B1760">
            <v>7</v>
          </cell>
        </row>
        <row r="1761">
          <cell r="A1761">
            <v>2008</v>
          </cell>
          <cell r="B1761">
            <v>7</v>
          </cell>
        </row>
        <row r="1762">
          <cell r="A1762">
            <v>2008</v>
          </cell>
          <cell r="B1762">
            <v>7</v>
          </cell>
        </row>
        <row r="1763">
          <cell r="A1763">
            <v>2008</v>
          </cell>
          <cell r="B1763">
            <v>7</v>
          </cell>
        </row>
        <row r="1764">
          <cell r="A1764">
            <v>2008</v>
          </cell>
          <cell r="B1764">
            <v>7</v>
          </cell>
        </row>
        <row r="1765">
          <cell r="A1765">
            <v>2008</v>
          </cell>
          <cell r="B1765">
            <v>7</v>
          </cell>
        </row>
        <row r="1766">
          <cell r="A1766">
            <v>2008</v>
          </cell>
          <cell r="B1766">
            <v>7</v>
          </cell>
        </row>
        <row r="1767">
          <cell r="A1767">
            <v>2008</v>
          </cell>
          <cell r="B1767">
            <v>7</v>
          </cell>
        </row>
        <row r="1768">
          <cell r="A1768">
            <v>2008</v>
          </cell>
          <cell r="B1768">
            <v>7</v>
          </cell>
        </row>
        <row r="1769">
          <cell r="A1769">
            <v>2008</v>
          </cell>
          <cell r="B1769">
            <v>7</v>
          </cell>
        </row>
        <row r="1770">
          <cell r="A1770">
            <v>2008</v>
          </cell>
          <cell r="B1770">
            <v>7</v>
          </cell>
        </row>
        <row r="1771">
          <cell r="A1771">
            <v>2008</v>
          </cell>
          <cell r="B1771">
            <v>7</v>
          </cell>
        </row>
        <row r="1772">
          <cell r="A1772">
            <v>2008</v>
          </cell>
          <cell r="B1772">
            <v>7</v>
          </cell>
        </row>
        <row r="1773">
          <cell r="A1773">
            <v>2008</v>
          </cell>
          <cell r="B1773">
            <v>7</v>
          </cell>
        </row>
        <row r="1774">
          <cell r="A1774">
            <v>2008</v>
          </cell>
          <cell r="B1774">
            <v>7</v>
          </cell>
        </row>
        <row r="1775">
          <cell r="A1775">
            <v>2008</v>
          </cell>
          <cell r="B1775">
            <v>7</v>
          </cell>
        </row>
        <row r="1776">
          <cell r="A1776">
            <v>2008</v>
          </cell>
          <cell r="B1776">
            <v>7</v>
          </cell>
        </row>
        <row r="1777">
          <cell r="A1777">
            <v>2008</v>
          </cell>
          <cell r="B1777">
            <v>7</v>
          </cell>
        </row>
        <row r="1778">
          <cell r="A1778">
            <v>2008</v>
          </cell>
          <cell r="B1778">
            <v>7</v>
          </cell>
        </row>
        <row r="1779">
          <cell r="A1779">
            <v>2008</v>
          </cell>
          <cell r="B1779">
            <v>7</v>
          </cell>
        </row>
        <row r="1780">
          <cell r="A1780">
            <v>2008</v>
          </cell>
          <cell r="B1780">
            <v>7</v>
          </cell>
        </row>
        <row r="1781">
          <cell r="A1781">
            <v>2008</v>
          </cell>
          <cell r="B1781">
            <v>7</v>
          </cell>
        </row>
        <row r="1782">
          <cell r="A1782">
            <v>2008</v>
          </cell>
          <cell r="B1782">
            <v>7</v>
          </cell>
        </row>
        <row r="1783">
          <cell r="A1783">
            <v>2008</v>
          </cell>
          <cell r="B1783">
            <v>7</v>
          </cell>
        </row>
        <row r="1784">
          <cell r="A1784">
            <v>2008</v>
          </cell>
          <cell r="B1784">
            <v>7</v>
          </cell>
        </row>
        <row r="1785">
          <cell r="A1785">
            <v>2008</v>
          </cell>
          <cell r="B1785">
            <v>7</v>
          </cell>
        </row>
        <row r="1786">
          <cell r="A1786">
            <v>2008</v>
          </cell>
          <cell r="B1786">
            <v>7</v>
          </cell>
        </row>
        <row r="1787">
          <cell r="A1787">
            <v>2008</v>
          </cell>
          <cell r="B1787">
            <v>7</v>
          </cell>
        </row>
        <row r="1788">
          <cell r="A1788">
            <v>2008</v>
          </cell>
          <cell r="B1788">
            <v>7</v>
          </cell>
        </row>
        <row r="1789">
          <cell r="A1789">
            <v>2008</v>
          </cell>
          <cell r="B1789">
            <v>7</v>
          </cell>
        </row>
        <row r="1790">
          <cell r="A1790">
            <v>2008</v>
          </cell>
          <cell r="B1790">
            <v>7</v>
          </cell>
        </row>
        <row r="1791">
          <cell r="A1791">
            <v>2008</v>
          </cell>
          <cell r="B1791">
            <v>7</v>
          </cell>
        </row>
        <row r="1792">
          <cell r="A1792">
            <v>2008</v>
          </cell>
          <cell r="B1792">
            <v>7</v>
          </cell>
        </row>
        <row r="1793">
          <cell r="A1793">
            <v>2008</v>
          </cell>
          <cell r="B1793">
            <v>7</v>
          </cell>
        </row>
        <row r="1794">
          <cell r="A1794">
            <v>2008</v>
          </cell>
          <cell r="B1794">
            <v>7</v>
          </cell>
        </row>
        <row r="1795">
          <cell r="A1795">
            <v>2008</v>
          </cell>
          <cell r="B1795">
            <v>7</v>
          </cell>
        </row>
        <row r="1796">
          <cell r="A1796">
            <v>2008</v>
          </cell>
          <cell r="B1796">
            <v>7</v>
          </cell>
        </row>
        <row r="1797">
          <cell r="A1797">
            <v>2008</v>
          </cell>
          <cell r="B1797">
            <v>7</v>
          </cell>
        </row>
        <row r="1798">
          <cell r="A1798">
            <v>2008</v>
          </cell>
          <cell r="B1798">
            <v>7</v>
          </cell>
        </row>
        <row r="1799">
          <cell r="A1799">
            <v>2008</v>
          </cell>
          <cell r="B1799">
            <v>7</v>
          </cell>
        </row>
        <row r="1800">
          <cell r="A1800">
            <v>2008</v>
          </cell>
          <cell r="B1800">
            <v>7</v>
          </cell>
        </row>
        <row r="1801">
          <cell r="A1801">
            <v>2008</v>
          </cell>
          <cell r="B1801">
            <v>7</v>
          </cell>
        </row>
        <row r="1802">
          <cell r="A1802">
            <v>2008</v>
          </cell>
          <cell r="B1802">
            <v>7</v>
          </cell>
        </row>
        <row r="1803">
          <cell r="A1803">
            <v>2008</v>
          </cell>
          <cell r="B1803">
            <v>7</v>
          </cell>
        </row>
        <row r="1804">
          <cell r="A1804">
            <v>2008</v>
          </cell>
          <cell r="B1804">
            <v>7</v>
          </cell>
        </row>
        <row r="1805">
          <cell r="A1805">
            <v>2008</v>
          </cell>
          <cell r="B1805">
            <v>7</v>
          </cell>
        </row>
        <row r="1806">
          <cell r="A1806">
            <v>2008</v>
          </cell>
          <cell r="B1806">
            <v>7</v>
          </cell>
        </row>
        <row r="1807">
          <cell r="A1807">
            <v>2008</v>
          </cell>
          <cell r="B1807">
            <v>7</v>
          </cell>
        </row>
        <row r="1808">
          <cell r="A1808">
            <v>2008</v>
          </cell>
          <cell r="B1808">
            <v>7</v>
          </cell>
        </row>
        <row r="1809">
          <cell r="A1809">
            <v>2008</v>
          </cell>
          <cell r="B1809">
            <v>7</v>
          </cell>
        </row>
        <row r="1810">
          <cell r="A1810">
            <v>2008</v>
          </cell>
          <cell r="B1810">
            <v>7</v>
          </cell>
        </row>
        <row r="1811">
          <cell r="A1811">
            <v>2008</v>
          </cell>
          <cell r="B1811">
            <v>7</v>
          </cell>
        </row>
        <row r="1812">
          <cell r="A1812">
            <v>2008</v>
          </cell>
          <cell r="B1812">
            <v>7</v>
          </cell>
        </row>
        <row r="1813">
          <cell r="A1813">
            <v>2008</v>
          </cell>
          <cell r="B1813">
            <v>7</v>
          </cell>
        </row>
        <row r="1814">
          <cell r="A1814">
            <v>2008</v>
          </cell>
          <cell r="B1814">
            <v>7</v>
          </cell>
        </row>
        <row r="1815">
          <cell r="A1815">
            <v>2008</v>
          </cell>
          <cell r="B1815">
            <v>7</v>
          </cell>
        </row>
        <row r="1816">
          <cell r="A1816">
            <v>2008</v>
          </cell>
          <cell r="B1816">
            <v>7</v>
          </cell>
        </row>
        <row r="1817">
          <cell r="A1817">
            <v>2008</v>
          </cell>
          <cell r="B1817">
            <v>7</v>
          </cell>
        </row>
        <row r="1818">
          <cell r="A1818">
            <v>2008</v>
          </cell>
          <cell r="B1818">
            <v>7</v>
          </cell>
        </row>
        <row r="1819">
          <cell r="A1819">
            <v>2008</v>
          </cell>
          <cell r="B1819">
            <v>7</v>
          </cell>
        </row>
        <row r="1820">
          <cell r="A1820">
            <v>2008</v>
          </cell>
          <cell r="B1820">
            <v>7</v>
          </cell>
        </row>
        <row r="1821">
          <cell r="A1821">
            <v>2008</v>
          </cell>
          <cell r="B1821">
            <v>7</v>
          </cell>
        </row>
        <row r="1822">
          <cell r="A1822">
            <v>2008</v>
          </cell>
          <cell r="B1822">
            <v>7</v>
          </cell>
        </row>
        <row r="1823">
          <cell r="A1823">
            <v>2008</v>
          </cell>
          <cell r="B1823">
            <v>7</v>
          </cell>
        </row>
        <row r="1824">
          <cell r="A1824">
            <v>2008</v>
          </cell>
          <cell r="B1824">
            <v>7</v>
          </cell>
        </row>
        <row r="1825">
          <cell r="A1825">
            <v>2008</v>
          </cell>
          <cell r="B1825">
            <v>7</v>
          </cell>
        </row>
        <row r="1826">
          <cell r="A1826">
            <v>2008</v>
          </cell>
          <cell r="B1826">
            <v>7</v>
          </cell>
        </row>
        <row r="1827">
          <cell r="A1827">
            <v>2008</v>
          </cell>
          <cell r="B1827">
            <v>7</v>
          </cell>
        </row>
        <row r="1828">
          <cell r="A1828">
            <v>2008</v>
          </cell>
          <cell r="B1828">
            <v>7</v>
          </cell>
        </row>
        <row r="1829">
          <cell r="A1829">
            <v>2008</v>
          </cell>
          <cell r="B1829">
            <v>7</v>
          </cell>
        </row>
        <row r="1830">
          <cell r="A1830">
            <v>2008</v>
          </cell>
          <cell r="B1830">
            <v>7</v>
          </cell>
        </row>
        <row r="1831">
          <cell r="A1831">
            <v>2008</v>
          </cell>
          <cell r="B1831">
            <v>7</v>
          </cell>
        </row>
        <row r="1832">
          <cell r="A1832">
            <v>2008</v>
          </cell>
          <cell r="B1832">
            <v>7</v>
          </cell>
        </row>
        <row r="1833">
          <cell r="A1833">
            <v>2008</v>
          </cell>
          <cell r="B1833">
            <v>7</v>
          </cell>
        </row>
        <row r="1834">
          <cell r="A1834">
            <v>2008</v>
          </cell>
          <cell r="B1834">
            <v>7</v>
          </cell>
        </row>
        <row r="1835">
          <cell r="A1835">
            <v>2008</v>
          </cell>
          <cell r="B1835">
            <v>7</v>
          </cell>
        </row>
        <row r="1836">
          <cell r="A1836">
            <v>2008</v>
          </cell>
          <cell r="B1836">
            <v>7</v>
          </cell>
        </row>
        <row r="1837">
          <cell r="A1837">
            <v>2008</v>
          </cell>
          <cell r="B1837">
            <v>7</v>
          </cell>
        </row>
        <row r="1838">
          <cell r="A1838">
            <v>2008</v>
          </cell>
          <cell r="B1838">
            <v>7</v>
          </cell>
        </row>
        <row r="1839">
          <cell r="A1839">
            <v>2008</v>
          </cell>
          <cell r="B1839">
            <v>7</v>
          </cell>
        </row>
        <row r="1840">
          <cell r="A1840">
            <v>2008</v>
          </cell>
          <cell r="B1840">
            <v>7</v>
          </cell>
        </row>
        <row r="1841">
          <cell r="A1841">
            <v>2008</v>
          </cell>
          <cell r="B1841">
            <v>7</v>
          </cell>
        </row>
        <row r="1842">
          <cell r="A1842">
            <v>2008</v>
          </cell>
          <cell r="B1842">
            <v>7</v>
          </cell>
        </row>
        <row r="1843">
          <cell r="A1843">
            <v>2008</v>
          </cell>
          <cell r="B1843">
            <v>7</v>
          </cell>
        </row>
        <row r="1844">
          <cell r="A1844">
            <v>2008</v>
          </cell>
          <cell r="B1844">
            <v>7</v>
          </cell>
        </row>
        <row r="1845">
          <cell r="A1845">
            <v>2008</v>
          </cell>
          <cell r="B1845">
            <v>7</v>
          </cell>
        </row>
        <row r="1846">
          <cell r="A1846">
            <v>2008</v>
          </cell>
          <cell r="B1846">
            <v>7</v>
          </cell>
        </row>
        <row r="1847">
          <cell r="A1847">
            <v>2008</v>
          </cell>
          <cell r="B1847">
            <v>7</v>
          </cell>
        </row>
        <row r="1848">
          <cell r="A1848">
            <v>2008</v>
          </cell>
          <cell r="B1848">
            <v>8</v>
          </cell>
        </row>
        <row r="1849">
          <cell r="A1849">
            <v>2008</v>
          </cell>
          <cell r="B1849">
            <v>8</v>
          </cell>
        </row>
        <row r="1850">
          <cell r="A1850">
            <v>2008</v>
          </cell>
          <cell r="B1850">
            <v>8</v>
          </cell>
        </row>
        <row r="1851">
          <cell r="A1851">
            <v>2008</v>
          </cell>
          <cell r="B1851">
            <v>8</v>
          </cell>
        </row>
        <row r="1852">
          <cell r="A1852">
            <v>2008</v>
          </cell>
          <cell r="B1852">
            <v>8</v>
          </cell>
        </row>
        <row r="1853">
          <cell r="A1853">
            <v>2008</v>
          </cell>
          <cell r="B1853">
            <v>8</v>
          </cell>
        </row>
        <row r="1854">
          <cell r="A1854">
            <v>2008</v>
          </cell>
          <cell r="B1854">
            <v>8</v>
          </cell>
        </row>
        <row r="1855">
          <cell r="A1855">
            <v>2008</v>
          </cell>
          <cell r="B1855">
            <v>8</v>
          </cell>
        </row>
        <row r="1856">
          <cell r="A1856">
            <v>2008</v>
          </cell>
          <cell r="B1856">
            <v>8</v>
          </cell>
        </row>
        <row r="1857">
          <cell r="A1857">
            <v>2008</v>
          </cell>
          <cell r="B1857">
            <v>8</v>
          </cell>
        </row>
        <row r="1858">
          <cell r="A1858">
            <v>2008</v>
          </cell>
          <cell r="B1858">
            <v>8</v>
          </cell>
        </row>
        <row r="1859">
          <cell r="A1859">
            <v>2008</v>
          </cell>
          <cell r="B1859">
            <v>8</v>
          </cell>
        </row>
        <row r="1860">
          <cell r="A1860">
            <v>2008</v>
          </cell>
          <cell r="B1860">
            <v>8</v>
          </cell>
        </row>
        <row r="1861">
          <cell r="A1861">
            <v>2008</v>
          </cell>
          <cell r="B1861">
            <v>8</v>
          </cell>
        </row>
        <row r="1862">
          <cell r="A1862">
            <v>2008</v>
          </cell>
          <cell r="B1862">
            <v>8</v>
          </cell>
        </row>
        <row r="1863">
          <cell r="A1863">
            <v>2008</v>
          </cell>
          <cell r="B1863">
            <v>8</v>
          </cell>
        </row>
        <row r="1864">
          <cell r="A1864">
            <v>2008</v>
          </cell>
          <cell r="B1864">
            <v>8</v>
          </cell>
        </row>
        <row r="1865">
          <cell r="A1865">
            <v>2008</v>
          </cell>
          <cell r="B1865">
            <v>8</v>
          </cell>
        </row>
        <row r="1866">
          <cell r="A1866">
            <v>2008</v>
          </cell>
          <cell r="B1866">
            <v>8</v>
          </cell>
        </row>
        <row r="1867">
          <cell r="A1867">
            <v>2008</v>
          </cell>
          <cell r="B1867">
            <v>8</v>
          </cell>
        </row>
        <row r="1868">
          <cell r="A1868">
            <v>2008</v>
          </cell>
          <cell r="B1868">
            <v>8</v>
          </cell>
        </row>
        <row r="1869">
          <cell r="A1869">
            <v>2008</v>
          </cell>
          <cell r="B1869">
            <v>8</v>
          </cell>
        </row>
        <row r="1870">
          <cell r="A1870">
            <v>2008</v>
          </cell>
          <cell r="B1870">
            <v>8</v>
          </cell>
        </row>
        <row r="1871">
          <cell r="A1871">
            <v>2008</v>
          </cell>
          <cell r="B1871">
            <v>8</v>
          </cell>
        </row>
        <row r="1872">
          <cell r="A1872">
            <v>2008</v>
          </cell>
          <cell r="B1872">
            <v>8</v>
          </cell>
        </row>
        <row r="1873">
          <cell r="A1873">
            <v>2008</v>
          </cell>
          <cell r="B1873">
            <v>8</v>
          </cell>
        </row>
        <row r="1874">
          <cell r="A1874">
            <v>2008</v>
          </cell>
          <cell r="B1874">
            <v>8</v>
          </cell>
        </row>
        <row r="1875">
          <cell r="A1875">
            <v>2008</v>
          </cell>
          <cell r="B1875">
            <v>8</v>
          </cell>
        </row>
        <row r="1876">
          <cell r="A1876">
            <v>2008</v>
          </cell>
          <cell r="B1876">
            <v>8</v>
          </cell>
        </row>
        <row r="1877">
          <cell r="A1877">
            <v>2008</v>
          </cell>
          <cell r="B1877">
            <v>8</v>
          </cell>
        </row>
        <row r="1878">
          <cell r="A1878">
            <v>2008</v>
          </cell>
          <cell r="B1878">
            <v>8</v>
          </cell>
        </row>
        <row r="1879">
          <cell r="A1879">
            <v>2008</v>
          </cell>
          <cell r="B1879">
            <v>8</v>
          </cell>
        </row>
        <row r="1880">
          <cell r="A1880">
            <v>2008</v>
          </cell>
          <cell r="B1880">
            <v>8</v>
          </cell>
        </row>
        <row r="1881">
          <cell r="A1881">
            <v>2008</v>
          </cell>
          <cell r="B1881">
            <v>8</v>
          </cell>
        </row>
        <row r="1882">
          <cell r="A1882">
            <v>2008</v>
          </cell>
          <cell r="B1882">
            <v>8</v>
          </cell>
        </row>
        <row r="1883">
          <cell r="A1883">
            <v>2008</v>
          </cell>
          <cell r="B1883">
            <v>8</v>
          </cell>
        </row>
        <row r="1884">
          <cell r="A1884">
            <v>2008</v>
          </cell>
          <cell r="B1884">
            <v>8</v>
          </cell>
        </row>
        <row r="1885">
          <cell r="A1885">
            <v>2008</v>
          </cell>
          <cell r="B1885">
            <v>8</v>
          </cell>
        </row>
        <row r="1886">
          <cell r="A1886">
            <v>2008</v>
          </cell>
          <cell r="B1886">
            <v>8</v>
          </cell>
        </row>
        <row r="1887">
          <cell r="A1887">
            <v>2008</v>
          </cell>
          <cell r="B1887">
            <v>8</v>
          </cell>
        </row>
        <row r="1888">
          <cell r="A1888">
            <v>2008</v>
          </cell>
          <cell r="B1888">
            <v>8</v>
          </cell>
        </row>
        <row r="1889">
          <cell r="A1889">
            <v>2008</v>
          </cell>
          <cell r="B1889">
            <v>8</v>
          </cell>
        </row>
        <row r="1890">
          <cell r="A1890">
            <v>2008</v>
          </cell>
          <cell r="B1890">
            <v>8</v>
          </cell>
        </row>
        <row r="1891">
          <cell r="A1891">
            <v>2008</v>
          </cell>
          <cell r="B1891">
            <v>8</v>
          </cell>
        </row>
        <row r="1892">
          <cell r="A1892">
            <v>2008</v>
          </cell>
          <cell r="B1892">
            <v>8</v>
          </cell>
        </row>
        <row r="1893">
          <cell r="A1893">
            <v>2008</v>
          </cell>
          <cell r="B1893">
            <v>8</v>
          </cell>
        </row>
        <row r="1894">
          <cell r="A1894">
            <v>2008</v>
          </cell>
          <cell r="B1894">
            <v>8</v>
          </cell>
        </row>
        <row r="1895">
          <cell r="A1895">
            <v>2008</v>
          </cell>
          <cell r="B1895">
            <v>8</v>
          </cell>
        </row>
        <row r="1896">
          <cell r="A1896">
            <v>2008</v>
          </cell>
          <cell r="B1896">
            <v>8</v>
          </cell>
        </row>
        <row r="1897">
          <cell r="A1897">
            <v>2008</v>
          </cell>
          <cell r="B1897">
            <v>8</v>
          </cell>
        </row>
        <row r="1898">
          <cell r="A1898">
            <v>2008</v>
          </cell>
          <cell r="B1898">
            <v>8</v>
          </cell>
        </row>
        <row r="1899">
          <cell r="A1899">
            <v>2008</v>
          </cell>
          <cell r="B1899">
            <v>8</v>
          </cell>
        </row>
        <row r="1900">
          <cell r="A1900">
            <v>2008</v>
          </cell>
          <cell r="B1900">
            <v>8</v>
          </cell>
        </row>
        <row r="1901">
          <cell r="A1901">
            <v>2008</v>
          </cell>
          <cell r="B1901">
            <v>8</v>
          </cell>
        </row>
        <row r="1902">
          <cell r="A1902">
            <v>2008</v>
          </cell>
          <cell r="B1902">
            <v>8</v>
          </cell>
        </row>
        <row r="1903">
          <cell r="A1903">
            <v>2008</v>
          </cell>
          <cell r="B1903">
            <v>8</v>
          </cell>
        </row>
        <row r="1904">
          <cell r="A1904">
            <v>2008</v>
          </cell>
          <cell r="B1904">
            <v>8</v>
          </cell>
        </row>
        <row r="1905">
          <cell r="A1905">
            <v>2008</v>
          </cell>
          <cell r="B1905">
            <v>8</v>
          </cell>
        </row>
        <row r="1906">
          <cell r="A1906">
            <v>2008</v>
          </cell>
          <cell r="B1906">
            <v>8</v>
          </cell>
        </row>
        <row r="1907">
          <cell r="A1907">
            <v>2008</v>
          </cell>
          <cell r="B1907">
            <v>8</v>
          </cell>
        </row>
        <row r="1908">
          <cell r="A1908">
            <v>2008</v>
          </cell>
          <cell r="B1908">
            <v>8</v>
          </cell>
        </row>
        <row r="1909">
          <cell r="A1909">
            <v>2008</v>
          </cell>
          <cell r="B1909">
            <v>8</v>
          </cell>
        </row>
        <row r="1910">
          <cell r="A1910">
            <v>2008</v>
          </cell>
          <cell r="B1910">
            <v>8</v>
          </cell>
        </row>
        <row r="1911">
          <cell r="A1911">
            <v>2008</v>
          </cell>
          <cell r="B1911">
            <v>8</v>
          </cell>
        </row>
        <row r="1912">
          <cell r="A1912">
            <v>2008</v>
          </cell>
          <cell r="B1912">
            <v>8</v>
          </cell>
        </row>
        <row r="1913">
          <cell r="A1913">
            <v>2008</v>
          </cell>
          <cell r="B1913">
            <v>8</v>
          </cell>
        </row>
        <row r="1914">
          <cell r="A1914">
            <v>2008</v>
          </cell>
          <cell r="B1914">
            <v>8</v>
          </cell>
        </row>
        <row r="1915">
          <cell r="A1915">
            <v>2008</v>
          </cell>
          <cell r="B1915">
            <v>8</v>
          </cell>
        </row>
        <row r="1916">
          <cell r="A1916">
            <v>2008</v>
          </cell>
          <cell r="B1916">
            <v>8</v>
          </cell>
        </row>
        <row r="1917">
          <cell r="A1917">
            <v>2008</v>
          </cell>
          <cell r="B1917">
            <v>8</v>
          </cell>
        </row>
        <row r="1918">
          <cell r="A1918">
            <v>2008</v>
          </cell>
          <cell r="B1918">
            <v>8</v>
          </cell>
        </row>
        <row r="1919">
          <cell r="A1919">
            <v>2008</v>
          </cell>
          <cell r="B1919">
            <v>8</v>
          </cell>
        </row>
        <row r="1920">
          <cell r="A1920">
            <v>2008</v>
          </cell>
          <cell r="B1920">
            <v>8</v>
          </cell>
        </row>
        <row r="1921">
          <cell r="A1921">
            <v>2008</v>
          </cell>
          <cell r="B1921">
            <v>8</v>
          </cell>
        </row>
        <row r="1922">
          <cell r="A1922">
            <v>2008</v>
          </cell>
          <cell r="B1922">
            <v>8</v>
          </cell>
        </row>
        <row r="1923">
          <cell r="A1923">
            <v>2008</v>
          </cell>
          <cell r="B1923">
            <v>8</v>
          </cell>
        </row>
        <row r="1924">
          <cell r="A1924">
            <v>2008</v>
          </cell>
          <cell r="B1924">
            <v>8</v>
          </cell>
        </row>
        <row r="1925">
          <cell r="A1925">
            <v>2008</v>
          </cell>
          <cell r="B1925">
            <v>8</v>
          </cell>
        </row>
        <row r="1926">
          <cell r="A1926">
            <v>2008</v>
          </cell>
          <cell r="B1926">
            <v>8</v>
          </cell>
        </row>
        <row r="1927">
          <cell r="A1927">
            <v>2008</v>
          </cell>
          <cell r="B1927">
            <v>8</v>
          </cell>
        </row>
        <row r="1928">
          <cell r="A1928">
            <v>2008</v>
          </cell>
          <cell r="B1928">
            <v>8</v>
          </cell>
        </row>
        <row r="1929">
          <cell r="A1929">
            <v>2008</v>
          </cell>
          <cell r="B1929">
            <v>8</v>
          </cell>
        </row>
        <row r="1930">
          <cell r="A1930">
            <v>2008</v>
          </cell>
          <cell r="B1930">
            <v>8</v>
          </cell>
        </row>
        <row r="1931">
          <cell r="A1931">
            <v>2008</v>
          </cell>
          <cell r="B1931">
            <v>8</v>
          </cell>
        </row>
        <row r="1932">
          <cell r="A1932">
            <v>2008</v>
          </cell>
          <cell r="B1932">
            <v>8</v>
          </cell>
        </row>
        <row r="1933">
          <cell r="A1933">
            <v>2008</v>
          </cell>
          <cell r="B1933">
            <v>8</v>
          </cell>
        </row>
        <row r="1934">
          <cell r="A1934">
            <v>2008</v>
          </cell>
          <cell r="B1934">
            <v>8</v>
          </cell>
        </row>
        <row r="1935">
          <cell r="A1935">
            <v>2008</v>
          </cell>
          <cell r="B1935">
            <v>8</v>
          </cell>
        </row>
        <row r="1936">
          <cell r="A1936">
            <v>2008</v>
          </cell>
          <cell r="B1936">
            <v>8</v>
          </cell>
        </row>
        <row r="1937">
          <cell r="A1937">
            <v>2008</v>
          </cell>
          <cell r="B1937">
            <v>8</v>
          </cell>
        </row>
        <row r="1938">
          <cell r="A1938">
            <v>2008</v>
          </cell>
          <cell r="B1938">
            <v>8</v>
          </cell>
        </row>
        <row r="1939">
          <cell r="A1939">
            <v>2008</v>
          </cell>
          <cell r="B1939">
            <v>8</v>
          </cell>
        </row>
        <row r="1940">
          <cell r="A1940">
            <v>2008</v>
          </cell>
          <cell r="B1940">
            <v>8</v>
          </cell>
        </row>
        <row r="1941">
          <cell r="A1941">
            <v>2008</v>
          </cell>
          <cell r="B1941">
            <v>8</v>
          </cell>
        </row>
        <row r="1942">
          <cell r="A1942">
            <v>2008</v>
          </cell>
          <cell r="B1942">
            <v>8</v>
          </cell>
        </row>
        <row r="1943">
          <cell r="A1943">
            <v>2008</v>
          </cell>
          <cell r="B1943">
            <v>8</v>
          </cell>
        </row>
        <row r="1944">
          <cell r="A1944">
            <v>2008</v>
          </cell>
          <cell r="B1944">
            <v>8</v>
          </cell>
        </row>
        <row r="1945">
          <cell r="A1945">
            <v>2008</v>
          </cell>
          <cell r="B1945">
            <v>8</v>
          </cell>
        </row>
        <row r="1946">
          <cell r="A1946">
            <v>2008</v>
          </cell>
          <cell r="B1946">
            <v>8</v>
          </cell>
        </row>
        <row r="1947">
          <cell r="A1947">
            <v>2008</v>
          </cell>
          <cell r="B1947">
            <v>8</v>
          </cell>
        </row>
        <row r="1948">
          <cell r="A1948">
            <v>2008</v>
          </cell>
          <cell r="B1948">
            <v>8</v>
          </cell>
        </row>
        <row r="1949">
          <cell r="A1949">
            <v>2008</v>
          </cell>
          <cell r="B1949">
            <v>8</v>
          </cell>
        </row>
        <row r="1950">
          <cell r="A1950">
            <v>2008</v>
          </cell>
          <cell r="B1950">
            <v>8</v>
          </cell>
        </row>
        <row r="1951">
          <cell r="A1951">
            <v>2008</v>
          </cell>
          <cell r="B1951">
            <v>8</v>
          </cell>
        </row>
        <row r="1952">
          <cell r="A1952">
            <v>2008</v>
          </cell>
          <cell r="B1952">
            <v>8</v>
          </cell>
        </row>
        <row r="1953">
          <cell r="A1953">
            <v>2008</v>
          </cell>
          <cell r="B1953">
            <v>8</v>
          </cell>
        </row>
        <row r="1954">
          <cell r="A1954">
            <v>2008</v>
          </cell>
          <cell r="B1954">
            <v>8</v>
          </cell>
        </row>
        <row r="1955">
          <cell r="A1955">
            <v>2008</v>
          </cell>
          <cell r="B1955">
            <v>8</v>
          </cell>
        </row>
        <row r="1956">
          <cell r="A1956">
            <v>2008</v>
          </cell>
          <cell r="B1956">
            <v>8</v>
          </cell>
        </row>
        <row r="1957">
          <cell r="A1957">
            <v>2008</v>
          </cell>
          <cell r="B1957">
            <v>8</v>
          </cell>
        </row>
        <row r="1958">
          <cell r="A1958">
            <v>2008</v>
          </cell>
          <cell r="B1958">
            <v>8</v>
          </cell>
        </row>
        <row r="1959">
          <cell r="A1959">
            <v>2008</v>
          </cell>
          <cell r="B1959">
            <v>8</v>
          </cell>
        </row>
        <row r="1960">
          <cell r="A1960">
            <v>2008</v>
          </cell>
          <cell r="B1960">
            <v>8</v>
          </cell>
        </row>
        <row r="1961">
          <cell r="A1961">
            <v>2008</v>
          </cell>
          <cell r="B1961">
            <v>8</v>
          </cell>
        </row>
        <row r="1962">
          <cell r="A1962">
            <v>2008</v>
          </cell>
          <cell r="B1962">
            <v>8</v>
          </cell>
        </row>
        <row r="1963">
          <cell r="A1963">
            <v>2008</v>
          </cell>
          <cell r="B1963">
            <v>8</v>
          </cell>
        </row>
        <row r="1964">
          <cell r="A1964">
            <v>2008</v>
          </cell>
          <cell r="B1964">
            <v>8</v>
          </cell>
        </row>
        <row r="1965">
          <cell r="A1965">
            <v>2008</v>
          </cell>
          <cell r="B1965">
            <v>8</v>
          </cell>
        </row>
        <row r="1966">
          <cell r="A1966">
            <v>2008</v>
          </cell>
          <cell r="B1966">
            <v>8</v>
          </cell>
        </row>
        <row r="1967">
          <cell r="A1967">
            <v>2008</v>
          </cell>
          <cell r="B1967">
            <v>8</v>
          </cell>
        </row>
        <row r="1968">
          <cell r="A1968">
            <v>2008</v>
          </cell>
          <cell r="B1968">
            <v>8</v>
          </cell>
        </row>
        <row r="1969">
          <cell r="A1969">
            <v>2008</v>
          </cell>
          <cell r="B1969">
            <v>8</v>
          </cell>
        </row>
        <row r="1970">
          <cell r="A1970">
            <v>2008</v>
          </cell>
          <cell r="B1970">
            <v>8</v>
          </cell>
        </row>
        <row r="1971">
          <cell r="A1971">
            <v>2008</v>
          </cell>
          <cell r="B1971">
            <v>8</v>
          </cell>
        </row>
        <row r="1972">
          <cell r="A1972">
            <v>2008</v>
          </cell>
          <cell r="B1972">
            <v>8</v>
          </cell>
        </row>
        <row r="1973">
          <cell r="A1973">
            <v>2008</v>
          </cell>
          <cell r="B1973">
            <v>8</v>
          </cell>
        </row>
        <row r="1974">
          <cell r="A1974">
            <v>2008</v>
          </cell>
          <cell r="B1974">
            <v>8</v>
          </cell>
        </row>
        <row r="1975">
          <cell r="A1975">
            <v>2008</v>
          </cell>
          <cell r="B1975">
            <v>8</v>
          </cell>
        </row>
        <row r="1976">
          <cell r="A1976">
            <v>2008</v>
          </cell>
          <cell r="B1976">
            <v>8</v>
          </cell>
        </row>
        <row r="1977">
          <cell r="A1977">
            <v>2008</v>
          </cell>
          <cell r="B1977">
            <v>8</v>
          </cell>
        </row>
        <row r="1978">
          <cell r="A1978">
            <v>2008</v>
          </cell>
          <cell r="B1978">
            <v>8</v>
          </cell>
        </row>
        <row r="1979">
          <cell r="A1979">
            <v>2008</v>
          </cell>
          <cell r="B1979">
            <v>8</v>
          </cell>
        </row>
        <row r="1980">
          <cell r="A1980">
            <v>2008</v>
          </cell>
          <cell r="B1980">
            <v>8</v>
          </cell>
        </row>
        <row r="1981">
          <cell r="A1981">
            <v>2008</v>
          </cell>
          <cell r="B1981">
            <v>8</v>
          </cell>
        </row>
        <row r="1982">
          <cell r="A1982">
            <v>2008</v>
          </cell>
          <cell r="B1982">
            <v>8</v>
          </cell>
        </row>
        <row r="1983">
          <cell r="A1983">
            <v>2008</v>
          </cell>
          <cell r="B1983">
            <v>8</v>
          </cell>
        </row>
        <row r="1984">
          <cell r="A1984">
            <v>2008</v>
          </cell>
          <cell r="B1984">
            <v>8</v>
          </cell>
        </row>
        <row r="1985">
          <cell r="A1985">
            <v>2008</v>
          </cell>
          <cell r="B1985">
            <v>8</v>
          </cell>
        </row>
        <row r="1986">
          <cell r="A1986">
            <v>2008</v>
          </cell>
          <cell r="B1986">
            <v>8</v>
          </cell>
        </row>
        <row r="1987">
          <cell r="A1987">
            <v>2008</v>
          </cell>
          <cell r="B1987">
            <v>8</v>
          </cell>
        </row>
        <row r="1988">
          <cell r="A1988">
            <v>2008</v>
          </cell>
          <cell r="B1988">
            <v>8</v>
          </cell>
        </row>
        <row r="1989">
          <cell r="A1989">
            <v>2008</v>
          </cell>
          <cell r="B1989">
            <v>8</v>
          </cell>
        </row>
        <row r="1990">
          <cell r="A1990">
            <v>2008</v>
          </cell>
          <cell r="B1990">
            <v>8</v>
          </cell>
        </row>
        <row r="1991">
          <cell r="A1991">
            <v>2008</v>
          </cell>
          <cell r="B1991">
            <v>8</v>
          </cell>
        </row>
        <row r="1992">
          <cell r="A1992">
            <v>2008</v>
          </cell>
          <cell r="B1992">
            <v>8</v>
          </cell>
        </row>
        <row r="1993">
          <cell r="A1993">
            <v>2008</v>
          </cell>
          <cell r="B1993">
            <v>8</v>
          </cell>
        </row>
        <row r="1994">
          <cell r="A1994">
            <v>2008</v>
          </cell>
          <cell r="B1994">
            <v>8</v>
          </cell>
        </row>
        <row r="1995">
          <cell r="A1995">
            <v>2008</v>
          </cell>
          <cell r="B1995">
            <v>8</v>
          </cell>
        </row>
        <row r="1996">
          <cell r="A1996">
            <v>2008</v>
          </cell>
          <cell r="B1996">
            <v>8</v>
          </cell>
        </row>
        <row r="1997">
          <cell r="A1997">
            <v>2008</v>
          </cell>
          <cell r="B1997">
            <v>8</v>
          </cell>
        </row>
        <row r="1998">
          <cell r="A1998">
            <v>2008</v>
          </cell>
          <cell r="B1998">
            <v>8</v>
          </cell>
        </row>
        <row r="1999">
          <cell r="A1999">
            <v>2008</v>
          </cell>
          <cell r="B1999">
            <v>8</v>
          </cell>
        </row>
        <row r="2000">
          <cell r="A2000">
            <v>2008</v>
          </cell>
          <cell r="B2000">
            <v>8</v>
          </cell>
        </row>
        <row r="2001">
          <cell r="A2001">
            <v>2008</v>
          </cell>
          <cell r="B2001">
            <v>8</v>
          </cell>
        </row>
        <row r="2002">
          <cell r="A2002">
            <v>2008</v>
          </cell>
          <cell r="B2002">
            <v>8</v>
          </cell>
        </row>
        <row r="2003">
          <cell r="A2003">
            <v>2008</v>
          </cell>
          <cell r="B2003">
            <v>8</v>
          </cell>
        </row>
        <row r="2004">
          <cell r="A2004">
            <v>2008</v>
          </cell>
          <cell r="B2004">
            <v>8</v>
          </cell>
        </row>
        <row r="2005">
          <cell r="A2005">
            <v>2008</v>
          </cell>
          <cell r="B2005">
            <v>8</v>
          </cell>
        </row>
        <row r="2006">
          <cell r="A2006">
            <v>2008</v>
          </cell>
          <cell r="B2006">
            <v>8</v>
          </cell>
        </row>
        <row r="2007">
          <cell r="A2007">
            <v>2008</v>
          </cell>
          <cell r="B2007">
            <v>8</v>
          </cell>
        </row>
        <row r="2008">
          <cell r="A2008">
            <v>2008</v>
          </cell>
          <cell r="B2008">
            <v>8</v>
          </cell>
        </row>
        <row r="2009">
          <cell r="A2009">
            <v>2008</v>
          </cell>
          <cell r="B2009">
            <v>8</v>
          </cell>
        </row>
        <row r="2010">
          <cell r="A2010">
            <v>2008</v>
          </cell>
          <cell r="B2010">
            <v>8</v>
          </cell>
        </row>
        <row r="2011">
          <cell r="A2011">
            <v>2008</v>
          </cell>
          <cell r="B2011">
            <v>8</v>
          </cell>
        </row>
        <row r="2012">
          <cell r="A2012">
            <v>2008</v>
          </cell>
          <cell r="B2012">
            <v>8</v>
          </cell>
        </row>
        <row r="2013">
          <cell r="A2013">
            <v>2008</v>
          </cell>
          <cell r="B2013">
            <v>8</v>
          </cell>
        </row>
        <row r="2014">
          <cell r="A2014">
            <v>2008</v>
          </cell>
          <cell r="B2014">
            <v>9</v>
          </cell>
        </row>
        <row r="2015">
          <cell r="A2015">
            <v>2008</v>
          </cell>
          <cell r="B2015">
            <v>9</v>
          </cell>
        </row>
        <row r="2016">
          <cell r="A2016">
            <v>2008</v>
          </cell>
          <cell r="B2016">
            <v>9</v>
          </cell>
        </row>
        <row r="2017">
          <cell r="A2017">
            <v>2008</v>
          </cell>
          <cell r="B2017">
            <v>9</v>
          </cell>
        </row>
        <row r="2018">
          <cell r="A2018">
            <v>2008</v>
          </cell>
          <cell r="B2018">
            <v>9</v>
          </cell>
        </row>
        <row r="2019">
          <cell r="A2019">
            <v>2008</v>
          </cell>
          <cell r="B2019">
            <v>9</v>
          </cell>
        </row>
        <row r="2020">
          <cell r="A2020">
            <v>2008</v>
          </cell>
          <cell r="B2020">
            <v>9</v>
          </cell>
        </row>
        <row r="2021">
          <cell r="A2021">
            <v>2008</v>
          </cell>
          <cell r="B2021">
            <v>9</v>
          </cell>
        </row>
        <row r="2022">
          <cell r="A2022">
            <v>2008</v>
          </cell>
          <cell r="B2022">
            <v>9</v>
          </cell>
        </row>
        <row r="2023">
          <cell r="A2023">
            <v>2008</v>
          </cell>
          <cell r="B2023">
            <v>9</v>
          </cell>
        </row>
        <row r="2024">
          <cell r="A2024">
            <v>2008</v>
          </cell>
          <cell r="B2024">
            <v>9</v>
          </cell>
        </row>
        <row r="2025">
          <cell r="A2025">
            <v>2008</v>
          </cell>
          <cell r="B2025">
            <v>9</v>
          </cell>
        </row>
        <row r="2026">
          <cell r="A2026">
            <v>2008</v>
          </cell>
          <cell r="B2026">
            <v>9</v>
          </cell>
        </row>
        <row r="2027">
          <cell r="A2027">
            <v>2008</v>
          </cell>
          <cell r="B2027">
            <v>9</v>
          </cell>
        </row>
        <row r="2028">
          <cell r="A2028">
            <v>2008</v>
          </cell>
          <cell r="B2028">
            <v>9</v>
          </cell>
        </row>
        <row r="2029">
          <cell r="A2029">
            <v>2008</v>
          </cell>
          <cell r="B2029">
            <v>9</v>
          </cell>
        </row>
        <row r="2030">
          <cell r="A2030">
            <v>2008</v>
          </cell>
          <cell r="B2030">
            <v>9</v>
          </cell>
        </row>
        <row r="2031">
          <cell r="A2031">
            <v>2008</v>
          </cell>
          <cell r="B2031">
            <v>9</v>
          </cell>
        </row>
        <row r="2032">
          <cell r="A2032">
            <v>2008</v>
          </cell>
          <cell r="B2032">
            <v>9</v>
          </cell>
        </row>
        <row r="2033">
          <cell r="A2033">
            <v>2008</v>
          </cell>
          <cell r="B2033">
            <v>9</v>
          </cell>
        </row>
        <row r="2034">
          <cell r="A2034">
            <v>2008</v>
          </cell>
          <cell r="B2034">
            <v>9</v>
          </cell>
        </row>
        <row r="2035">
          <cell r="A2035">
            <v>2008</v>
          </cell>
          <cell r="B2035">
            <v>9</v>
          </cell>
        </row>
        <row r="2036">
          <cell r="A2036">
            <v>2008</v>
          </cell>
          <cell r="B2036">
            <v>9</v>
          </cell>
        </row>
        <row r="2037">
          <cell r="A2037">
            <v>2008</v>
          </cell>
          <cell r="B2037">
            <v>9</v>
          </cell>
        </row>
        <row r="2038">
          <cell r="A2038">
            <v>2008</v>
          </cell>
          <cell r="B2038">
            <v>9</v>
          </cell>
        </row>
        <row r="2039">
          <cell r="A2039">
            <v>2008</v>
          </cell>
          <cell r="B2039">
            <v>9</v>
          </cell>
        </row>
        <row r="2040">
          <cell r="A2040">
            <v>2008</v>
          </cell>
          <cell r="B2040">
            <v>9</v>
          </cell>
        </row>
        <row r="2041">
          <cell r="A2041">
            <v>2008</v>
          </cell>
          <cell r="B2041">
            <v>9</v>
          </cell>
        </row>
        <row r="2042">
          <cell r="A2042">
            <v>2008</v>
          </cell>
          <cell r="B2042">
            <v>9</v>
          </cell>
        </row>
        <row r="2043">
          <cell r="A2043">
            <v>2008</v>
          </cell>
          <cell r="B2043">
            <v>9</v>
          </cell>
        </row>
        <row r="2044">
          <cell r="A2044">
            <v>2008</v>
          </cell>
          <cell r="B2044">
            <v>9</v>
          </cell>
        </row>
        <row r="2045">
          <cell r="A2045">
            <v>2008</v>
          </cell>
          <cell r="B2045">
            <v>9</v>
          </cell>
        </row>
        <row r="2046">
          <cell r="A2046">
            <v>2008</v>
          </cell>
          <cell r="B2046">
            <v>9</v>
          </cell>
        </row>
        <row r="2047">
          <cell r="A2047">
            <v>2008</v>
          </cell>
          <cell r="B2047">
            <v>9</v>
          </cell>
        </row>
        <row r="2048">
          <cell r="A2048">
            <v>2008</v>
          </cell>
          <cell r="B2048">
            <v>9</v>
          </cell>
        </row>
        <row r="2049">
          <cell r="A2049">
            <v>2008</v>
          </cell>
          <cell r="B2049">
            <v>9</v>
          </cell>
        </row>
        <row r="2050">
          <cell r="A2050">
            <v>2008</v>
          </cell>
          <cell r="B2050">
            <v>9</v>
          </cell>
        </row>
        <row r="2051">
          <cell r="A2051">
            <v>2008</v>
          </cell>
          <cell r="B2051">
            <v>9</v>
          </cell>
        </row>
        <row r="2052">
          <cell r="A2052">
            <v>2008</v>
          </cell>
          <cell r="B2052">
            <v>9</v>
          </cell>
        </row>
        <row r="2053">
          <cell r="A2053">
            <v>2008</v>
          </cell>
          <cell r="B2053">
            <v>9</v>
          </cell>
        </row>
        <row r="2054">
          <cell r="A2054">
            <v>2008</v>
          </cell>
          <cell r="B2054">
            <v>9</v>
          </cell>
        </row>
        <row r="2055">
          <cell r="A2055">
            <v>2008</v>
          </cell>
          <cell r="B2055">
            <v>9</v>
          </cell>
        </row>
        <row r="2056">
          <cell r="A2056">
            <v>2008</v>
          </cell>
          <cell r="B2056">
            <v>9</v>
          </cell>
        </row>
        <row r="2057">
          <cell r="A2057">
            <v>2008</v>
          </cell>
          <cell r="B2057">
            <v>9</v>
          </cell>
        </row>
        <row r="2058">
          <cell r="A2058">
            <v>2008</v>
          </cell>
          <cell r="B2058">
            <v>9</v>
          </cell>
        </row>
        <row r="2059">
          <cell r="A2059">
            <v>2008</v>
          </cell>
          <cell r="B2059">
            <v>9</v>
          </cell>
        </row>
        <row r="2060">
          <cell r="A2060">
            <v>2008</v>
          </cell>
          <cell r="B2060">
            <v>9</v>
          </cell>
        </row>
        <row r="2061">
          <cell r="A2061">
            <v>2008</v>
          </cell>
          <cell r="B2061">
            <v>9</v>
          </cell>
        </row>
        <row r="2062">
          <cell r="A2062">
            <v>2008</v>
          </cell>
          <cell r="B2062">
            <v>9</v>
          </cell>
        </row>
        <row r="2063">
          <cell r="A2063">
            <v>2008</v>
          </cell>
          <cell r="B2063">
            <v>9</v>
          </cell>
        </row>
        <row r="2064">
          <cell r="A2064">
            <v>2008</v>
          </cell>
          <cell r="B2064">
            <v>9</v>
          </cell>
        </row>
        <row r="2065">
          <cell r="A2065">
            <v>2008</v>
          </cell>
          <cell r="B2065">
            <v>9</v>
          </cell>
        </row>
        <row r="2066">
          <cell r="A2066">
            <v>2008</v>
          </cell>
          <cell r="B2066">
            <v>9</v>
          </cell>
        </row>
        <row r="2067">
          <cell r="A2067">
            <v>2008</v>
          </cell>
          <cell r="B2067">
            <v>9</v>
          </cell>
        </row>
        <row r="2068">
          <cell r="A2068">
            <v>2008</v>
          </cell>
          <cell r="B2068">
            <v>9</v>
          </cell>
        </row>
        <row r="2069">
          <cell r="A2069">
            <v>2008</v>
          </cell>
          <cell r="B2069">
            <v>9</v>
          </cell>
        </row>
        <row r="2070">
          <cell r="A2070">
            <v>2008</v>
          </cell>
          <cell r="B2070">
            <v>9</v>
          </cell>
        </row>
        <row r="2071">
          <cell r="A2071">
            <v>2008</v>
          </cell>
          <cell r="B2071">
            <v>9</v>
          </cell>
        </row>
        <row r="2072">
          <cell r="A2072">
            <v>2008</v>
          </cell>
          <cell r="B2072">
            <v>9</v>
          </cell>
        </row>
        <row r="2073">
          <cell r="A2073">
            <v>2008</v>
          </cell>
          <cell r="B2073">
            <v>9</v>
          </cell>
        </row>
        <row r="2074">
          <cell r="A2074">
            <v>2008</v>
          </cell>
          <cell r="B2074">
            <v>9</v>
          </cell>
        </row>
        <row r="2075">
          <cell r="A2075">
            <v>2008</v>
          </cell>
          <cell r="B2075">
            <v>9</v>
          </cell>
        </row>
        <row r="2076">
          <cell r="A2076">
            <v>2008</v>
          </cell>
          <cell r="B2076">
            <v>9</v>
          </cell>
        </row>
        <row r="2077">
          <cell r="A2077">
            <v>2008</v>
          </cell>
          <cell r="B2077">
            <v>9</v>
          </cell>
        </row>
        <row r="2078">
          <cell r="A2078">
            <v>2008</v>
          </cell>
          <cell r="B2078">
            <v>9</v>
          </cell>
        </row>
        <row r="2079">
          <cell r="A2079">
            <v>2008</v>
          </cell>
          <cell r="B2079">
            <v>9</v>
          </cell>
        </row>
        <row r="2080">
          <cell r="A2080">
            <v>2008</v>
          </cell>
          <cell r="B2080">
            <v>9</v>
          </cell>
        </row>
        <row r="2081">
          <cell r="A2081">
            <v>2008</v>
          </cell>
          <cell r="B2081">
            <v>9</v>
          </cell>
        </row>
        <row r="2082">
          <cell r="A2082">
            <v>2008</v>
          </cell>
          <cell r="B2082">
            <v>9</v>
          </cell>
        </row>
        <row r="2083">
          <cell r="A2083">
            <v>2008</v>
          </cell>
          <cell r="B2083">
            <v>9</v>
          </cell>
        </row>
        <row r="2084">
          <cell r="A2084">
            <v>2008</v>
          </cell>
          <cell r="B2084">
            <v>9</v>
          </cell>
        </row>
        <row r="2085">
          <cell r="A2085">
            <v>2008</v>
          </cell>
          <cell r="B2085">
            <v>9</v>
          </cell>
        </row>
        <row r="2086">
          <cell r="A2086">
            <v>2008</v>
          </cell>
          <cell r="B2086">
            <v>9</v>
          </cell>
        </row>
        <row r="2087">
          <cell r="A2087">
            <v>2008</v>
          </cell>
          <cell r="B2087">
            <v>9</v>
          </cell>
        </row>
        <row r="2088">
          <cell r="A2088">
            <v>2008</v>
          </cell>
          <cell r="B2088">
            <v>9</v>
          </cell>
        </row>
        <row r="2089">
          <cell r="A2089">
            <v>2008</v>
          </cell>
          <cell r="B2089">
            <v>9</v>
          </cell>
        </row>
        <row r="2090">
          <cell r="A2090">
            <v>2008</v>
          </cell>
          <cell r="B2090">
            <v>9</v>
          </cell>
        </row>
        <row r="2091">
          <cell r="A2091">
            <v>2008</v>
          </cell>
          <cell r="B2091">
            <v>9</v>
          </cell>
        </row>
        <row r="2092">
          <cell r="A2092">
            <v>2008</v>
          </cell>
          <cell r="B2092">
            <v>9</v>
          </cell>
        </row>
        <row r="2093">
          <cell r="A2093">
            <v>2008</v>
          </cell>
          <cell r="B2093">
            <v>9</v>
          </cell>
        </row>
        <row r="2094">
          <cell r="A2094">
            <v>2008</v>
          </cell>
          <cell r="B2094">
            <v>9</v>
          </cell>
        </row>
        <row r="2095">
          <cell r="A2095">
            <v>2008</v>
          </cell>
          <cell r="B2095">
            <v>9</v>
          </cell>
        </row>
        <row r="2096">
          <cell r="A2096">
            <v>2008</v>
          </cell>
          <cell r="B2096">
            <v>9</v>
          </cell>
        </row>
        <row r="2097">
          <cell r="A2097">
            <v>2008</v>
          </cell>
          <cell r="B2097">
            <v>9</v>
          </cell>
        </row>
        <row r="2098">
          <cell r="A2098">
            <v>2008</v>
          </cell>
          <cell r="B2098">
            <v>9</v>
          </cell>
        </row>
        <row r="2099">
          <cell r="A2099">
            <v>2008</v>
          </cell>
          <cell r="B2099">
            <v>9</v>
          </cell>
        </row>
        <row r="2100">
          <cell r="A2100">
            <v>2008</v>
          </cell>
          <cell r="B2100">
            <v>9</v>
          </cell>
        </row>
        <row r="2101">
          <cell r="A2101">
            <v>2008</v>
          </cell>
          <cell r="B2101">
            <v>9</v>
          </cell>
        </row>
        <row r="2102">
          <cell r="A2102">
            <v>2008</v>
          </cell>
          <cell r="B2102">
            <v>9</v>
          </cell>
        </row>
        <row r="2103">
          <cell r="A2103">
            <v>2008</v>
          </cell>
          <cell r="B2103">
            <v>9</v>
          </cell>
        </row>
        <row r="2104">
          <cell r="A2104">
            <v>2008</v>
          </cell>
          <cell r="B2104">
            <v>9</v>
          </cell>
        </row>
        <row r="2105">
          <cell r="A2105">
            <v>2008</v>
          </cell>
          <cell r="B2105">
            <v>9</v>
          </cell>
        </row>
        <row r="2106">
          <cell r="A2106">
            <v>2008</v>
          </cell>
          <cell r="B2106">
            <v>9</v>
          </cell>
        </row>
        <row r="2107">
          <cell r="A2107">
            <v>2008</v>
          </cell>
          <cell r="B2107">
            <v>9</v>
          </cell>
        </row>
        <row r="2108">
          <cell r="A2108">
            <v>2008</v>
          </cell>
          <cell r="B2108">
            <v>9</v>
          </cell>
        </row>
        <row r="2109">
          <cell r="A2109">
            <v>2008</v>
          </cell>
          <cell r="B2109">
            <v>9</v>
          </cell>
        </row>
        <row r="2110">
          <cell r="A2110">
            <v>2008</v>
          </cell>
          <cell r="B2110">
            <v>9</v>
          </cell>
        </row>
        <row r="2111">
          <cell r="A2111">
            <v>2008</v>
          </cell>
          <cell r="B2111">
            <v>9</v>
          </cell>
        </row>
        <row r="2112">
          <cell r="A2112">
            <v>2008</v>
          </cell>
          <cell r="B2112">
            <v>9</v>
          </cell>
        </row>
        <row r="2113">
          <cell r="A2113">
            <v>2008</v>
          </cell>
          <cell r="B2113">
            <v>9</v>
          </cell>
        </row>
        <row r="2114">
          <cell r="A2114">
            <v>2008</v>
          </cell>
          <cell r="B2114">
            <v>9</v>
          </cell>
        </row>
        <row r="2115">
          <cell r="A2115">
            <v>2008</v>
          </cell>
          <cell r="B2115">
            <v>9</v>
          </cell>
        </row>
        <row r="2116">
          <cell r="A2116">
            <v>2008</v>
          </cell>
          <cell r="B2116">
            <v>9</v>
          </cell>
        </row>
        <row r="2117">
          <cell r="A2117">
            <v>2008</v>
          </cell>
          <cell r="B2117">
            <v>9</v>
          </cell>
        </row>
        <row r="2118">
          <cell r="A2118">
            <v>2008</v>
          </cell>
          <cell r="B2118">
            <v>9</v>
          </cell>
        </row>
        <row r="2119">
          <cell r="A2119">
            <v>2008</v>
          </cell>
          <cell r="B2119">
            <v>9</v>
          </cell>
        </row>
        <row r="2120">
          <cell r="A2120">
            <v>2008</v>
          </cell>
          <cell r="B2120">
            <v>9</v>
          </cell>
        </row>
        <row r="2121">
          <cell r="A2121">
            <v>2008</v>
          </cell>
          <cell r="B2121">
            <v>9</v>
          </cell>
        </row>
        <row r="2122">
          <cell r="A2122">
            <v>2008</v>
          </cell>
          <cell r="B2122">
            <v>9</v>
          </cell>
        </row>
        <row r="2123">
          <cell r="A2123">
            <v>2008</v>
          </cell>
          <cell r="B2123">
            <v>9</v>
          </cell>
        </row>
        <row r="2124">
          <cell r="A2124">
            <v>2008</v>
          </cell>
          <cell r="B2124">
            <v>9</v>
          </cell>
        </row>
        <row r="2125">
          <cell r="A2125">
            <v>2008</v>
          </cell>
          <cell r="B2125">
            <v>9</v>
          </cell>
        </row>
        <row r="2126">
          <cell r="A2126">
            <v>2008</v>
          </cell>
          <cell r="B2126">
            <v>9</v>
          </cell>
        </row>
        <row r="2127">
          <cell r="A2127">
            <v>2008</v>
          </cell>
          <cell r="B2127">
            <v>9</v>
          </cell>
        </row>
        <row r="2128">
          <cell r="A2128">
            <v>2008</v>
          </cell>
          <cell r="B2128">
            <v>9</v>
          </cell>
        </row>
        <row r="2129">
          <cell r="A2129">
            <v>2008</v>
          </cell>
          <cell r="B2129">
            <v>9</v>
          </cell>
        </row>
        <row r="2130">
          <cell r="A2130">
            <v>2008</v>
          </cell>
          <cell r="B2130">
            <v>9</v>
          </cell>
        </row>
        <row r="2131">
          <cell r="A2131">
            <v>2008</v>
          </cell>
          <cell r="B2131">
            <v>9</v>
          </cell>
        </row>
        <row r="2132">
          <cell r="A2132">
            <v>2008</v>
          </cell>
          <cell r="B2132">
            <v>9</v>
          </cell>
        </row>
        <row r="2133">
          <cell r="A2133">
            <v>2008</v>
          </cell>
          <cell r="B2133">
            <v>9</v>
          </cell>
        </row>
        <row r="2134">
          <cell r="A2134">
            <v>2008</v>
          </cell>
          <cell r="B2134">
            <v>9</v>
          </cell>
        </row>
        <row r="2135">
          <cell r="A2135">
            <v>2008</v>
          </cell>
          <cell r="B2135">
            <v>9</v>
          </cell>
        </row>
        <row r="2136">
          <cell r="A2136">
            <v>2008</v>
          </cell>
          <cell r="B2136">
            <v>9</v>
          </cell>
        </row>
        <row r="2137">
          <cell r="A2137">
            <v>2008</v>
          </cell>
          <cell r="B2137">
            <v>9</v>
          </cell>
        </row>
        <row r="2138">
          <cell r="A2138">
            <v>2008</v>
          </cell>
          <cell r="B2138">
            <v>9</v>
          </cell>
        </row>
        <row r="2139">
          <cell r="A2139">
            <v>2008</v>
          </cell>
          <cell r="B2139">
            <v>9</v>
          </cell>
        </row>
        <row r="2140">
          <cell r="A2140">
            <v>2008</v>
          </cell>
          <cell r="B2140">
            <v>9</v>
          </cell>
        </row>
        <row r="2141">
          <cell r="A2141">
            <v>2008</v>
          </cell>
          <cell r="B2141">
            <v>9</v>
          </cell>
        </row>
        <row r="2142">
          <cell r="A2142">
            <v>2008</v>
          </cell>
          <cell r="B2142">
            <v>9</v>
          </cell>
        </row>
        <row r="2143">
          <cell r="A2143">
            <v>2008</v>
          </cell>
          <cell r="B2143">
            <v>9</v>
          </cell>
        </row>
        <row r="2144">
          <cell r="A2144">
            <v>2008</v>
          </cell>
          <cell r="B2144">
            <v>9</v>
          </cell>
        </row>
        <row r="2145">
          <cell r="A2145">
            <v>2008</v>
          </cell>
          <cell r="B2145">
            <v>9</v>
          </cell>
        </row>
        <row r="2146">
          <cell r="A2146">
            <v>2008</v>
          </cell>
          <cell r="B2146">
            <v>9</v>
          </cell>
        </row>
        <row r="2147">
          <cell r="A2147">
            <v>2008</v>
          </cell>
          <cell r="B2147">
            <v>9</v>
          </cell>
        </row>
        <row r="2148">
          <cell r="A2148">
            <v>2008</v>
          </cell>
          <cell r="B2148">
            <v>9</v>
          </cell>
        </row>
        <row r="2149">
          <cell r="A2149">
            <v>2008</v>
          </cell>
          <cell r="B2149">
            <v>9</v>
          </cell>
        </row>
        <row r="2150">
          <cell r="A2150">
            <v>2008</v>
          </cell>
          <cell r="B2150">
            <v>9</v>
          </cell>
        </row>
        <row r="2151">
          <cell r="A2151">
            <v>2008</v>
          </cell>
          <cell r="B2151">
            <v>9</v>
          </cell>
        </row>
        <row r="2152">
          <cell r="A2152">
            <v>2008</v>
          </cell>
          <cell r="B2152">
            <v>9</v>
          </cell>
        </row>
        <row r="2153">
          <cell r="A2153">
            <v>2008</v>
          </cell>
          <cell r="B2153">
            <v>9</v>
          </cell>
        </row>
        <row r="2154">
          <cell r="A2154">
            <v>2008</v>
          </cell>
          <cell r="B2154">
            <v>9</v>
          </cell>
        </row>
        <row r="2155">
          <cell r="A2155">
            <v>2008</v>
          </cell>
          <cell r="B2155">
            <v>9</v>
          </cell>
        </row>
        <row r="2156">
          <cell r="A2156">
            <v>2008</v>
          </cell>
          <cell r="B2156">
            <v>9</v>
          </cell>
        </row>
        <row r="2157">
          <cell r="A2157">
            <v>2008</v>
          </cell>
          <cell r="B2157">
            <v>9</v>
          </cell>
        </row>
        <row r="2158">
          <cell r="A2158">
            <v>2008</v>
          </cell>
          <cell r="B2158">
            <v>9</v>
          </cell>
        </row>
        <row r="2159">
          <cell r="A2159">
            <v>2008</v>
          </cell>
          <cell r="B2159">
            <v>9</v>
          </cell>
        </row>
        <row r="2160">
          <cell r="A2160">
            <v>2008</v>
          </cell>
          <cell r="B2160">
            <v>9</v>
          </cell>
        </row>
        <row r="2161">
          <cell r="A2161">
            <v>2008</v>
          </cell>
          <cell r="B2161">
            <v>9</v>
          </cell>
        </row>
        <row r="2162">
          <cell r="A2162">
            <v>2008</v>
          </cell>
          <cell r="B2162">
            <v>9</v>
          </cell>
        </row>
        <row r="2163">
          <cell r="A2163">
            <v>2008</v>
          </cell>
          <cell r="B2163">
            <v>9</v>
          </cell>
        </row>
        <row r="2164">
          <cell r="A2164">
            <v>2008</v>
          </cell>
          <cell r="B2164">
            <v>9</v>
          </cell>
        </row>
        <row r="2165">
          <cell r="A2165">
            <v>2008</v>
          </cell>
          <cell r="B2165">
            <v>9</v>
          </cell>
        </row>
        <row r="2166">
          <cell r="A2166">
            <v>2008</v>
          </cell>
          <cell r="B2166">
            <v>9</v>
          </cell>
        </row>
        <row r="2167">
          <cell r="A2167">
            <v>2008</v>
          </cell>
          <cell r="B2167">
            <v>9</v>
          </cell>
        </row>
        <row r="2168">
          <cell r="A2168">
            <v>2008</v>
          </cell>
          <cell r="B2168">
            <v>9</v>
          </cell>
        </row>
        <row r="2169">
          <cell r="A2169">
            <v>2008</v>
          </cell>
          <cell r="B2169">
            <v>9</v>
          </cell>
        </row>
        <row r="2170">
          <cell r="A2170">
            <v>2008</v>
          </cell>
          <cell r="B2170">
            <v>9</v>
          </cell>
        </row>
        <row r="2171">
          <cell r="A2171">
            <v>2008</v>
          </cell>
          <cell r="B2171">
            <v>9</v>
          </cell>
        </row>
        <row r="2172">
          <cell r="A2172">
            <v>2008</v>
          </cell>
          <cell r="B2172">
            <v>9</v>
          </cell>
        </row>
        <row r="2173">
          <cell r="A2173">
            <v>2008</v>
          </cell>
          <cell r="B2173">
            <v>9</v>
          </cell>
        </row>
        <row r="2174">
          <cell r="A2174">
            <v>2008</v>
          </cell>
          <cell r="B2174">
            <v>9</v>
          </cell>
        </row>
        <row r="2175">
          <cell r="A2175">
            <v>2008</v>
          </cell>
          <cell r="B2175">
            <v>9</v>
          </cell>
        </row>
        <row r="2176">
          <cell r="A2176">
            <v>2008</v>
          </cell>
          <cell r="B2176">
            <v>9</v>
          </cell>
        </row>
        <row r="2177">
          <cell r="A2177">
            <v>2008</v>
          </cell>
          <cell r="B2177">
            <v>9</v>
          </cell>
        </row>
        <row r="2178">
          <cell r="A2178">
            <v>2008</v>
          </cell>
          <cell r="B2178">
            <v>9</v>
          </cell>
        </row>
        <row r="2179">
          <cell r="A2179">
            <v>2008</v>
          </cell>
          <cell r="B2179">
            <v>9</v>
          </cell>
        </row>
        <row r="2180">
          <cell r="A2180">
            <v>2008</v>
          </cell>
          <cell r="B2180">
            <v>9</v>
          </cell>
        </row>
        <row r="2181">
          <cell r="A2181">
            <v>2008</v>
          </cell>
          <cell r="B2181">
            <v>10</v>
          </cell>
        </row>
        <row r="2182">
          <cell r="A2182">
            <v>2008</v>
          </cell>
          <cell r="B2182">
            <v>10</v>
          </cell>
        </row>
        <row r="2183">
          <cell r="A2183">
            <v>2008</v>
          </cell>
          <cell r="B2183">
            <v>10</v>
          </cell>
        </row>
        <row r="2184">
          <cell r="A2184">
            <v>2008</v>
          </cell>
          <cell r="B2184">
            <v>10</v>
          </cell>
        </row>
        <row r="2185">
          <cell r="A2185">
            <v>2008</v>
          </cell>
          <cell r="B2185">
            <v>10</v>
          </cell>
        </row>
        <row r="2186">
          <cell r="A2186">
            <v>2008</v>
          </cell>
          <cell r="B2186">
            <v>10</v>
          </cell>
        </row>
        <row r="2187">
          <cell r="A2187">
            <v>2008</v>
          </cell>
          <cell r="B2187">
            <v>10</v>
          </cell>
        </row>
        <row r="2188">
          <cell r="A2188">
            <v>2008</v>
          </cell>
          <cell r="B2188">
            <v>10</v>
          </cell>
        </row>
        <row r="2189">
          <cell r="A2189">
            <v>2008</v>
          </cell>
          <cell r="B2189">
            <v>10</v>
          </cell>
        </row>
        <row r="2190">
          <cell r="A2190">
            <v>2008</v>
          </cell>
          <cell r="B2190">
            <v>10</v>
          </cell>
        </row>
        <row r="2191">
          <cell r="A2191">
            <v>2008</v>
          </cell>
          <cell r="B2191">
            <v>10</v>
          </cell>
        </row>
        <row r="2192">
          <cell r="A2192">
            <v>2008</v>
          </cell>
          <cell r="B2192">
            <v>10</v>
          </cell>
        </row>
        <row r="2193">
          <cell r="A2193">
            <v>2008</v>
          </cell>
          <cell r="B2193">
            <v>10</v>
          </cell>
        </row>
        <row r="2194">
          <cell r="A2194">
            <v>2008</v>
          </cell>
          <cell r="B2194">
            <v>10</v>
          </cell>
        </row>
        <row r="2195">
          <cell r="A2195">
            <v>2008</v>
          </cell>
          <cell r="B2195">
            <v>10</v>
          </cell>
        </row>
        <row r="2196">
          <cell r="A2196">
            <v>2008</v>
          </cell>
          <cell r="B2196">
            <v>10</v>
          </cell>
        </row>
        <row r="2197">
          <cell r="A2197">
            <v>2008</v>
          </cell>
          <cell r="B2197">
            <v>10</v>
          </cell>
        </row>
        <row r="2198">
          <cell r="A2198">
            <v>2008</v>
          </cell>
          <cell r="B2198">
            <v>10</v>
          </cell>
        </row>
        <row r="2199">
          <cell r="A2199">
            <v>2008</v>
          </cell>
          <cell r="B2199">
            <v>10</v>
          </cell>
        </row>
        <row r="2200">
          <cell r="A2200">
            <v>2008</v>
          </cell>
          <cell r="B2200">
            <v>10</v>
          </cell>
        </row>
        <row r="2201">
          <cell r="A2201">
            <v>2008</v>
          </cell>
          <cell r="B2201">
            <v>10</v>
          </cell>
        </row>
        <row r="2202">
          <cell r="A2202">
            <v>2008</v>
          </cell>
          <cell r="B2202">
            <v>10</v>
          </cell>
        </row>
        <row r="2203">
          <cell r="A2203">
            <v>2008</v>
          </cell>
          <cell r="B2203">
            <v>10</v>
          </cell>
        </row>
        <row r="2204">
          <cell r="A2204">
            <v>2008</v>
          </cell>
          <cell r="B2204">
            <v>10</v>
          </cell>
        </row>
        <row r="2205">
          <cell r="A2205">
            <v>2008</v>
          </cell>
          <cell r="B2205">
            <v>10</v>
          </cell>
        </row>
        <row r="2206">
          <cell r="A2206">
            <v>2008</v>
          </cell>
          <cell r="B2206">
            <v>10</v>
          </cell>
        </row>
        <row r="2207">
          <cell r="A2207">
            <v>2008</v>
          </cell>
          <cell r="B2207">
            <v>10</v>
          </cell>
        </row>
        <row r="2208">
          <cell r="A2208">
            <v>2008</v>
          </cell>
          <cell r="B2208">
            <v>10</v>
          </cell>
        </row>
        <row r="2209">
          <cell r="A2209">
            <v>2008</v>
          </cell>
          <cell r="B2209">
            <v>10</v>
          </cell>
        </row>
        <row r="2210">
          <cell r="A2210">
            <v>2008</v>
          </cell>
          <cell r="B2210">
            <v>10</v>
          </cell>
        </row>
        <row r="2211">
          <cell r="A2211">
            <v>2008</v>
          </cell>
          <cell r="B2211">
            <v>10</v>
          </cell>
        </row>
        <row r="2212">
          <cell r="A2212">
            <v>2008</v>
          </cell>
          <cell r="B2212">
            <v>10</v>
          </cell>
        </row>
        <row r="2213">
          <cell r="A2213">
            <v>2008</v>
          </cell>
          <cell r="B2213">
            <v>10</v>
          </cell>
        </row>
        <row r="2214">
          <cell r="A2214">
            <v>2008</v>
          </cell>
          <cell r="B2214">
            <v>10</v>
          </cell>
        </row>
        <row r="2215">
          <cell r="A2215">
            <v>2008</v>
          </cell>
          <cell r="B2215">
            <v>10</v>
          </cell>
        </row>
        <row r="2216">
          <cell r="A2216">
            <v>2008</v>
          </cell>
          <cell r="B2216">
            <v>10</v>
          </cell>
        </row>
        <row r="2217">
          <cell r="A2217">
            <v>2008</v>
          </cell>
          <cell r="B2217">
            <v>10</v>
          </cell>
        </row>
        <row r="2218">
          <cell r="A2218">
            <v>2008</v>
          </cell>
          <cell r="B2218">
            <v>10</v>
          </cell>
        </row>
        <row r="2219">
          <cell r="A2219">
            <v>2008</v>
          </cell>
          <cell r="B2219">
            <v>10</v>
          </cell>
        </row>
        <row r="2220">
          <cell r="A2220">
            <v>2008</v>
          </cell>
          <cell r="B2220">
            <v>10</v>
          </cell>
        </row>
        <row r="2221">
          <cell r="A2221">
            <v>2008</v>
          </cell>
          <cell r="B2221">
            <v>10</v>
          </cell>
        </row>
        <row r="2222">
          <cell r="A2222">
            <v>2008</v>
          </cell>
          <cell r="B2222">
            <v>10</v>
          </cell>
        </row>
        <row r="2223">
          <cell r="A2223">
            <v>2008</v>
          </cell>
          <cell r="B2223">
            <v>10</v>
          </cell>
        </row>
        <row r="2224">
          <cell r="A2224">
            <v>2008</v>
          </cell>
          <cell r="B2224">
            <v>10</v>
          </cell>
        </row>
        <row r="2225">
          <cell r="A2225">
            <v>2008</v>
          </cell>
          <cell r="B2225">
            <v>10</v>
          </cell>
        </row>
        <row r="2226">
          <cell r="A2226">
            <v>2008</v>
          </cell>
          <cell r="B2226">
            <v>10</v>
          </cell>
        </row>
        <row r="2227">
          <cell r="A2227">
            <v>2008</v>
          </cell>
          <cell r="B2227">
            <v>10</v>
          </cell>
        </row>
        <row r="2228">
          <cell r="A2228">
            <v>2008</v>
          </cell>
          <cell r="B2228">
            <v>10</v>
          </cell>
        </row>
        <row r="2229">
          <cell r="A2229">
            <v>2008</v>
          </cell>
          <cell r="B2229">
            <v>10</v>
          </cell>
        </row>
        <row r="2230">
          <cell r="A2230">
            <v>2008</v>
          </cell>
          <cell r="B2230">
            <v>10</v>
          </cell>
        </row>
        <row r="2231">
          <cell r="A2231">
            <v>2008</v>
          </cell>
          <cell r="B2231">
            <v>10</v>
          </cell>
        </row>
        <row r="2232">
          <cell r="A2232">
            <v>2008</v>
          </cell>
          <cell r="B2232">
            <v>10</v>
          </cell>
        </row>
        <row r="2233">
          <cell r="A2233">
            <v>2008</v>
          </cell>
          <cell r="B2233">
            <v>10</v>
          </cell>
        </row>
        <row r="2234">
          <cell r="A2234">
            <v>2008</v>
          </cell>
          <cell r="B2234">
            <v>10</v>
          </cell>
        </row>
        <row r="2235">
          <cell r="A2235">
            <v>2008</v>
          </cell>
          <cell r="B2235">
            <v>10</v>
          </cell>
        </row>
        <row r="2236">
          <cell r="A2236">
            <v>2008</v>
          </cell>
          <cell r="B2236">
            <v>10</v>
          </cell>
        </row>
        <row r="2237">
          <cell r="A2237">
            <v>2008</v>
          </cell>
          <cell r="B2237">
            <v>10</v>
          </cell>
        </row>
        <row r="2238">
          <cell r="A2238">
            <v>2008</v>
          </cell>
          <cell r="B2238">
            <v>10</v>
          </cell>
        </row>
        <row r="2239">
          <cell r="A2239">
            <v>2008</v>
          </cell>
          <cell r="B2239">
            <v>10</v>
          </cell>
        </row>
        <row r="2240">
          <cell r="A2240">
            <v>2008</v>
          </cell>
          <cell r="B2240">
            <v>10</v>
          </cell>
        </row>
        <row r="2241">
          <cell r="A2241">
            <v>2008</v>
          </cell>
          <cell r="B2241">
            <v>10</v>
          </cell>
        </row>
        <row r="2242">
          <cell r="A2242">
            <v>2008</v>
          </cell>
          <cell r="B2242">
            <v>10</v>
          </cell>
        </row>
        <row r="2243">
          <cell r="A2243">
            <v>2008</v>
          </cell>
          <cell r="B2243">
            <v>10</v>
          </cell>
        </row>
        <row r="2244">
          <cell r="A2244">
            <v>2008</v>
          </cell>
          <cell r="B2244">
            <v>10</v>
          </cell>
        </row>
        <row r="2245">
          <cell r="A2245">
            <v>2008</v>
          </cell>
          <cell r="B2245">
            <v>10</v>
          </cell>
        </row>
        <row r="2246">
          <cell r="A2246">
            <v>2008</v>
          </cell>
          <cell r="B2246">
            <v>10</v>
          </cell>
        </row>
        <row r="2247">
          <cell r="A2247">
            <v>2008</v>
          </cell>
          <cell r="B2247">
            <v>10</v>
          </cell>
        </row>
        <row r="2248">
          <cell r="A2248">
            <v>2008</v>
          </cell>
          <cell r="B2248">
            <v>10</v>
          </cell>
        </row>
        <row r="2249">
          <cell r="A2249">
            <v>2008</v>
          </cell>
          <cell r="B2249">
            <v>10</v>
          </cell>
        </row>
        <row r="2250">
          <cell r="A2250">
            <v>2008</v>
          </cell>
          <cell r="B2250">
            <v>10</v>
          </cell>
        </row>
        <row r="2251">
          <cell r="A2251">
            <v>2008</v>
          </cell>
          <cell r="B2251">
            <v>10</v>
          </cell>
        </row>
        <row r="2252">
          <cell r="A2252">
            <v>2008</v>
          </cell>
          <cell r="B2252">
            <v>10</v>
          </cell>
        </row>
        <row r="2253">
          <cell r="A2253">
            <v>2008</v>
          </cell>
          <cell r="B2253">
            <v>10</v>
          </cell>
        </row>
        <row r="2254">
          <cell r="A2254">
            <v>2008</v>
          </cell>
          <cell r="B2254">
            <v>10</v>
          </cell>
        </row>
        <row r="2255">
          <cell r="A2255">
            <v>2008</v>
          </cell>
          <cell r="B2255">
            <v>10</v>
          </cell>
        </row>
        <row r="2256">
          <cell r="A2256">
            <v>2008</v>
          </cell>
          <cell r="B2256">
            <v>10</v>
          </cell>
        </row>
        <row r="2257">
          <cell r="A2257">
            <v>2008</v>
          </cell>
          <cell r="B2257">
            <v>10</v>
          </cell>
        </row>
        <row r="2258">
          <cell r="A2258">
            <v>2008</v>
          </cell>
          <cell r="B2258">
            <v>10</v>
          </cell>
        </row>
        <row r="2259">
          <cell r="A2259">
            <v>2008</v>
          </cell>
          <cell r="B2259">
            <v>10</v>
          </cell>
        </row>
        <row r="2260">
          <cell r="A2260">
            <v>2008</v>
          </cell>
          <cell r="B2260">
            <v>10</v>
          </cell>
        </row>
        <row r="2261">
          <cell r="A2261">
            <v>2008</v>
          </cell>
          <cell r="B2261">
            <v>10</v>
          </cell>
        </row>
        <row r="2262">
          <cell r="A2262">
            <v>2008</v>
          </cell>
          <cell r="B2262">
            <v>10</v>
          </cell>
        </row>
        <row r="2263">
          <cell r="A2263">
            <v>2008</v>
          </cell>
          <cell r="B2263">
            <v>10</v>
          </cell>
        </row>
        <row r="2264">
          <cell r="A2264">
            <v>2008</v>
          </cell>
          <cell r="B2264">
            <v>10</v>
          </cell>
        </row>
        <row r="2265">
          <cell r="A2265">
            <v>2008</v>
          </cell>
          <cell r="B2265">
            <v>10</v>
          </cell>
        </row>
        <row r="2266">
          <cell r="A2266">
            <v>2008</v>
          </cell>
          <cell r="B2266">
            <v>10</v>
          </cell>
        </row>
        <row r="2267">
          <cell r="A2267">
            <v>2008</v>
          </cell>
          <cell r="B2267">
            <v>10</v>
          </cell>
        </row>
        <row r="2268">
          <cell r="A2268">
            <v>2008</v>
          </cell>
          <cell r="B2268">
            <v>10</v>
          </cell>
        </row>
        <row r="2269">
          <cell r="A2269">
            <v>2008</v>
          </cell>
          <cell r="B2269">
            <v>10</v>
          </cell>
        </row>
        <row r="2270">
          <cell r="A2270">
            <v>2008</v>
          </cell>
          <cell r="B2270">
            <v>10</v>
          </cell>
        </row>
        <row r="2271">
          <cell r="A2271">
            <v>2008</v>
          </cell>
          <cell r="B2271">
            <v>10</v>
          </cell>
        </row>
        <row r="2272">
          <cell r="A2272">
            <v>2008</v>
          </cell>
          <cell r="B2272">
            <v>10</v>
          </cell>
        </row>
        <row r="2273">
          <cell r="A2273">
            <v>2008</v>
          </cell>
          <cell r="B2273">
            <v>10</v>
          </cell>
        </row>
        <row r="2274">
          <cell r="A2274">
            <v>2008</v>
          </cell>
          <cell r="B2274">
            <v>10</v>
          </cell>
        </row>
        <row r="2275">
          <cell r="A2275">
            <v>2008</v>
          </cell>
          <cell r="B2275">
            <v>10</v>
          </cell>
        </row>
        <row r="2276">
          <cell r="A2276">
            <v>2008</v>
          </cell>
          <cell r="B2276">
            <v>10</v>
          </cell>
        </row>
        <row r="2277">
          <cell r="A2277">
            <v>2008</v>
          </cell>
          <cell r="B2277">
            <v>10</v>
          </cell>
        </row>
        <row r="2278">
          <cell r="A2278">
            <v>2008</v>
          </cell>
          <cell r="B2278">
            <v>10</v>
          </cell>
        </row>
        <row r="2279">
          <cell r="A2279">
            <v>2008</v>
          </cell>
          <cell r="B2279">
            <v>10</v>
          </cell>
        </row>
        <row r="2280">
          <cell r="A2280">
            <v>2008</v>
          </cell>
          <cell r="B2280">
            <v>10</v>
          </cell>
        </row>
        <row r="2281">
          <cell r="A2281">
            <v>2008</v>
          </cell>
          <cell r="B2281">
            <v>10</v>
          </cell>
        </row>
        <row r="2282">
          <cell r="A2282">
            <v>2008</v>
          </cell>
          <cell r="B2282">
            <v>10</v>
          </cell>
        </row>
        <row r="2283">
          <cell r="A2283">
            <v>2008</v>
          </cell>
          <cell r="B2283">
            <v>10</v>
          </cell>
        </row>
        <row r="2284">
          <cell r="A2284">
            <v>2008</v>
          </cell>
          <cell r="B2284">
            <v>10</v>
          </cell>
        </row>
        <row r="2285">
          <cell r="A2285">
            <v>2008</v>
          </cell>
          <cell r="B2285">
            <v>10</v>
          </cell>
        </row>
        <row r="2286">
          <cell r="A2286">
            <v>2008</v>
          </cell>
          <cell r="B2286">
            <v>10</v>
          </cell>
        </row>
        <row r="2287">
          <cell r="A2287">
            <v>2008</v>
          </cell>
          <cell r="B2287">
            <v>10</v>
          </cell>
        </row>
        <row r="2288">
          <cell r="A2288">
            <v>2008</v>
          </cell>
          <cell r="B2288">
            <v>10</v>
          </cell>
        </row>
        <row r="2289">
          <cell r="A2289">
            <v>2008</v>
          </cell>
          <cell r="B2289">
            <v>10</v>
          </cell>
        </row>
        <row r="2290">
          <cell r="A2290">
            <v>2008</v>
          </cell>
          <cell r="B2290">
            <v>10</v>
          </cell>
        </row>
        <row r="2291">
          <cell r="A2291">
            <v>2008</v>
          </cell>
          <cell r="B2291">
            <v>10</v>
          </cell>
        </row>
        <row r="2292">
          <cell r="A2292">
            <v>2008</v>
          </cell>
          <cell r="B2292">
            <v>10</v>
          </cell>
        </row>
        <row r="2293">
          <cell r="A2293">
            <v>2008</v>
          </cell>
          <cell r="B2293">
            <v>10</v>
          </cell>
        </row>
        <row r="2294">
          <cell r="A2294">
            <v>2008</v>
          </cell>
          <cell r="B2294">
            <v>10</v>
          </cell>
        </row>
        <row r="2295">
          <cell r="A2295">
            <v>2008</v>
          </cell>
          <cell r="B2295">
            <v>10</v>
          </cell>
        </row>
        <row r="2296">
          <cell r="A2296">
            <v>2008</v>
          </cell>
          <cell r="B2296">
            <v>10</v>
          </cell>
        </row>
        <row r="2297">
          <cell r="A2297">
            <v>2008</v>
          </cell>
          <cell r="B2297">
            <v>10</v>
          </cell>
        </row>
        <row r="2298">
          <cell r="A2298">
            <v>2008</v>
          </cell>
          <cell r="B2298">
            <v>10</v>
          </cell>
        </row>
        <row r="2299">
          <cell r="A2299">
            <v>2008</v>
          </cell>
          <cell r="B2299">
            <v>10</v>
          </cell>
        </row>
        <row r="2300">
          <cell r="A2300">
            <v>2008</v>
          </cell>
          <cell r="B2300">
            <v>10</v>
          </cell>
        </row>
        <row r="2301">
          <cell r="A2301">
            <v>2008</v>
          </cell>
          <cell r="B2301">
            <v>10</v>
          </cell>
        </row>
        <row r="2302">
          <cell r="A2302">
            <v>2008</v>
          </cell>
          <cell r="B2302">
            <v>10</v>
          </cell>
        </row>
        <row r="2303">
          <cell r="A2303">
            <v>2008</v>
          </cell>
          <cell r="B2303">
            <v>10</v>
          </cell>
        </row>
        <row r="2304">
          <cell r="A2304">
            <v>2008</v>
          </cell>
          <cell r="B2304">
            <v>10</v>
          </cell>
        </row>
        <row r="2305">
          <cell r="A2305">
            <v>2008</v>
          </cell>
          <cell r="B2305">
            <v>10</v>
          </cell>
        </row>
        <row r="2306">
          <cell r="A2306">
            <v>2008</v>
          </cell>
          <cell r="B2306">
            <v>10</v>
          </cell>
        </row>
        <row r="2307">
          <cell r="A2307">
            <v>2008</v>
          </cell>
          <cell r="B2307">
            <v>10</v>
          </cell>
        </row>
        <row r="2308">
          <cell r="A2308">
            <v>2008</v>
          </cell>
          <cell r="B2308">
            <v>10</v>
          </cell>
        </row>
        <row r="2309">
          <cell r="A2309">
            <v>2008</v>
          </cell>
          <cell r="B2309">
            <v>10</v>
          </cell>
        </row>
        <row r="2310">
          <cell r="A2310">
            <v>2008</v>
          </cell>
          <cell r="B2310">
            <v>10</v>
          </cell>
        </row>
        <row r="2311">
          <cell r="A2311">
            <v>2008</v>
          </cell>
          <cell r="B2311">
            <v>10</v>
          </cell>
        </row>
        <row r="2312">
          <cell r="A2312">
            <v>2008</v>
          </cell>
          <cell r="B2312">
            <v>10</v>
          </cell>
        </row>
        <row r="2313">
          <cell r="A2313">
            <v>2008</v>
          </cell>
          <cell r="B2313">
            <v>10</v>
          </cell>
        </row>
        <row r="2314">
          <cell r="A2314">
            <v>2008</v>
          </cell>
          <cell r="B2314">
            <v>10</v>
          </cell>
        </row>
        <row r="2315">
          <cell r="A2315">
            <v>2008</v>
          </cell>
          <cell r="B2315">
            <v>10</v>
          </cell>
        </row>
        <row r="2316">
          <cell r="A2316">
            <v>2008</v>
          </cell>
          <cell r="B2316">
            <v>10</v>
          </cell>
        </row>
        <row r="2317">
          <cell r="A2317">
            <v>2008</v>
          </cell>
          <cell r="B2317">
            <v>10</v>
          </cell>
        </row>
        <row r="2318">
          <cell r="A2318">
            <v>2008</v>
          </cell>
          <cell r="B2318">
            <v>10</v>
          </cell>
        </row>
        <row r="2319">
          <cell r="A2319">
            <v>2008</v>
          </cell>
          <cell r="B2319">
            <v>10</v>
          </cell>
        </row>
        <row r="2320">
          <cell r="A2320">
            <v>2008</v>
          </cell>
          <cell r="B2320">
            <v>10</v>
          </cell>
        </row>
        <row r="2321">
          <cell r="A2321">
            <v>2008</v>
          </cell>
          <cell r="B2321">
            <v>10</v>
          </cell>
        </row>
        <row r="2322">
          <cell r="A2322">
            <v>2008</v>
          </cell>
          <cell r="B2322">
            <v>10</v>
          </cell>
        </row>
        <row r="2323">
          <cell r="A2323">
            <v>2008</v>
          </cell>
          <cell r="B2323">
            <v>10</v>
          </cell>
        </row>
        <row r="2324">
          <cell r="A2324">
            <v>2008</v>
          </cell>
          <cell r="B2324">
            <v>10</v>
          </cell>
        </row>
        <row r="2325">
          <cell r="A2325">
            <v>2008</v>
          </cell>
          <cell r="B2325">
            <v>10</v>
          </cell>
        </row>
        <row r="2326">
          <cell r="A2326">
            <v>2008</v>
          </cell>
          <cell r="B2326">
            <v>10</v>
          </cell>
        </row>
        <row r="2327">
          <cell r="A2327">
            <v>2008</v>
          </cell>
          <cell r="B2327">
            <v>10</v>
          </cell>
        </row>
        <row r="2328">
          <cell r="A2328">
            <v>2008</v>
          </cell>
          <cell r="B2328">
            <v>10</v>
          </cell>
        </row>
        <row r="2329">
          <cell r="A2329">
            <v>2008</v>
          </cell>
          <cell r="B2329">
            <v>10</v>
          </cell>
        </row>
        <row r="2330">
          <cell r="A2330">
            <v>2008</v>
          </cell>
          <cell r="B2330">
            <v>10</v>
          </cell>
        </row>
        <row r="2331">
          <cell r="A2331">
            <v>2008</v>
          </cell>
          <cell r="B2331">
            <v>10</v>
          </cell>
        </row>
        <row r="2332">
          <cell r="A2332">
            <v>2008</v>
          </cell>
          <cell r="B2332">
            <v>10</v>
          </cell>
        </row>
        <row r="2333">
          <cell r="A2333">
            <v>2008</v>
          </cell>
          <cell r="B2333">
            <v>10</v>
          </cell>
        </row>
        <row r="2334">
          <cell r="A2334">
            <v>2008</v>
          </cell>
          <cell r="B2334">
            <v>10</v>
          </cell>
        </row>
        <row r="2335">
          <cell r="A2335">
            <v>2008</v>
          </cell>
          <cell r="B2335">
            <v>10</v>
          </cell>
        </row>
        <row r="2336">
          <cell r="A2336">
            <v>2008</v>
          </cell>
          <cell r="B2336">
            <v>10</v>
          </cell>
        </row>
        <row r="2337">
          <cell r="A2337">
            <v>2008</v>
          </cell>
          <cell r="B2337">
            <v>10</v>
          </cell>
        </row>
        <row r="2338">
          <cell r="A2338">
            <v>2008</v>
          </cell>
          <cell r="B2338">
            <v>10</v>
          </cell>
        </row>
        <row r="2339">
          <cell r="A2339">
            <v>2008</v>
          </cell>
          <cell r="B2339">
            <v>10</v>
          </cell>
        </row>
        <row r="2340">
          <cell r="A2340">
            <v>2008</v>
          </cell>
          <cell r="B2340">
            <v>10</v>
          </cell>
        </row>
        <row r="2341">
          <cell r="A2341">
            <v>2008</v>
          </cell>
          <cell r="B2341">
            <v>10</v>
          </cell>
        </row>
        <row r="2342">
          <cell r="A2342">
            <v>2008</v>
          </cell>
          <cell r="B2342">
            <v>10</v>
          </cell>
        </row>
        <row r="2343">
          <cell r="A2343">
            <v>2008</v>
          </cell>
          <cell r="B2343">
            <v>10</v>
          </cell>
        </row>
        <row r="2344">
          <cell r="A2344">
            <v>2008</v>
          </cell>
          <cell r="B2344">
            <v>10</v>
          </cell>
        </row>
        <row r="2345">
          <cell r="A2345">
            <v>2008</v>
          </cell>
          <cell r="B2345">
            <v>10</v>
          </cell>
        </row>
        <row r="2346">
          <cell r="A2346">
            <v>2008</v>
          </cell>
          <cell r="B2346">
            <v>10</v>
          </cell>
        </row>
        <row r="2347">
          <cell r="A2347">
            <v>2008</v>
          </cell>
          <cell r="B2347">
            <v>10</v>
          </cell>
        </row>
        <row r="2348">
          <cell r="A2348">
            <v>2008</v>
          </cell>
          <cell r="B2348">
            <v>10</v>
          </cell>
        </row>
        <row r="2349">
          <cell r="A2349">
            <v>2008</v>
          </cell>
          <cell r="B2349">
            <v>10</v>
          </cell>
        </row>
        <row r="2350">
          <cell r="A2350">
            <v>2008</v>
          </cell>
          <cell r="B2350">
            <v>10</v>
          </cell>
        </row>
        <row r="2351">
          <cell r="A2351">
            <v>2008</v>
          </cell>
          <cell r="B2351">
            <v>10</v>
          </cell>
        </row>
        <row r="2352">
          <cell r="A2352">
            <v>2008</v>
          </cell>
          <cell r="B2352">
            <v>11</v>
          </cell>
        </row>
        <row r="2353">
          <cell r="A2353">
            <v>2008</v>
          </cell>
          <cell r="B2353">
            <v>11</v>
          </cell>
        </row>
        <row r="2354">
          <cell r="A2354">
            <v>2008</v>
          </cell>
          <cell r="B2354">
            <v>11</v>
          </cell>
        </row>
        <row r="2355">
          <cell r="A2355">
            <v>2008</v>
          </cell>
          <cell r="B2355">
            <v>11</v>
          </cell>
        </row>
        <row r="2356">
          <cell r="A2356">
            <v>2008</v>
          </cell>
          <cell r="B2356">
            <v>11</v>
          </cell>
        </row>
        <row r="2357">
          <cell r="A2357">
            <v>2008</v>
          </cell>
          <cell r="B2357">
            <v>11</v>
          </cell>
        </row>
        <row r="2358">
          <cell r="A2358">
            <v>2008</v>
          </cell>
          <cell r="B2358">
            <v>11</v>
          </cell>
        </row>
        <row r="2359">
          <cell r="A2359">
            <v>2008</v>
          </cell>
          <cell r="B2359">
            <v>11</v>
          </cell>
        </row>
        <row r="2360">
          <cell r="A2360">
            <v>2008</v>
          </cell>
          <cell r="B2360">
            <v>11</v>
          </cell>
        </row>
        <row r="2361">
          <cell r="A2361">
            <v>2008</v>
          </cell>
          <cell r="B2361">
            <v>11</v>
          </cell>
        </row>
        <row r="2362">
          <cell r="A2362">
            <v>2008</v>
          </cell>
          <cell r="B2362">
            <v>11</v>
          </cell>
        </row>
        <row r="2363">
          <cell r="A2363">
            <v>2008</v>
          </cell>
          <cell r="B2363">
            <v>11</v>
          </cell>
        </row>
        <row r="2364">
          <cell r="A2364">
            <v>2008</v>
          </cell>
          <cell r="B2364">
            <v>11</v>
          </cell>
        </row>
        <row r="2365">
          <cell r="A2365">
            <v>2008</v>
          </cell>
          <cell r="B2365">
            <v>11</v>
          </cell>
        </row>
        <row r="2366">
          <cell r="A2366">
            <v>2008</v>
          </cell>
          <cell r="B2366">
            <v>11</v>
          </cell>
        </row>
        <row r="2367">
          <cell r="A2367">
            <v>2008</v>
          </cell>
          <cell r="B2367">
            <v>11</v>
          </cell>
        </row>
        <row r="2368">
          <cell r="A2368">
            <v>2008</v>
          </cell>
          <cell r="B2368">
            <v>11</v>
          </cell>
        </row>
        <row r="2369">
          <cell r="A2369">
            <v>2008</v>
          </cell>
          <cell r="B2369">
            <v>11</v>
          </cell>
        </row>
        <row r="2370">
          <cell r="A2370">
            <v>2008</v>
          </cell>
          <cell r="B2370">
            <v>11</v>
          </cell>
        </row>
        <row r="2371">
          <cell r="A2371">
            <v>2008</v>
          </cell>
          <cell r="B2371">
            <v>11</v>
          </cell>
        </row>
        <row r="2372">
          <cell r="A2372">
            <v>2008</v>
          </cell>
          <cell r="B2372">
            <v>11</v>
          </cell>
        </row>
        <row r="2373">
          <cell r="A2373">
            <v>2008</v>
          </cell>
          <cell r="B2373">
            <v>11</v>
          </cell>
        </row>
        <row r="2374">
          <cell r="A2374">
            <v>2008</v>
          </cell>
          <cell r="B2374">
            <v>11</v>
          </cell>
        </row>
        <row r="2375">
          <cell r="A2375">
            <v>2008</v>
          </cell>
          <cell r="B2375">
            <v>11</v>
          </cell>
        </row>
        <row r="2376">
          <cell r="A2376">
            <v>2008</v>
          </cell>
          <cell r="B2376">
            <v>11</v>
          </cell>
        </row>
        <row r="2377">
          <cell r="A2377">
            <v>2008</v>
          </cell>
          <cell r="B2377">
            <v>11</v>
          </cell>
        </row>
        <row r="2378">
          <cell r="A2378">
            <v>2008</v>
          </cell>
          <cell r="B2378">
            <v>11</v>
          </cell>
        </row>
        <row r="2379">
          <cell r="A2379">
            <v>2008</v>
          </cell>
          <cell r="B2379">
            <v>11</v>
          </cell>
        </row>
        <row r="2380">
          <cell r="A2380">
            <v>2008</v>
          </cell>
          <cell r="B2380">
            <v>11</v>
          </cell>
        </row>
        <row r="2381">
          <cell r="A2381">
            <v>2008</v>
          </cell>
          <cell r="B2381">
            <v>11</v>
          </cell>
        </row>
        <row r="2382">
          <cell r="A2382">
            <v>2008</v>
          </cell>
          <cell r="B2382">
            <v>11</v>
          </cell>
        </row>
        <row r="2383">
          <cell r="A2383">
            <v>2008</v>
          </cell>
          <cell r="B2383">
            <v>11</v>
          </cell>
        </row>
        <row r="2384">
          <cell r="A2384">
            <v>2008</v>
          </cell>
          <cell r="B2384">
            <v>11</v>
          </cell>
        </row>
        <row r="2385">
          <cell r="A2385">
            <v>2008</v>
          </cell>
          <cell r="B2385">
            <v>11</v>
          </cell>
        </row>
        <row r="2386">
          <cell r="A2386">
            <v>2008</v>
          </cell>
          <cell r="B2386">
            <v>11</v>
          </cell>
        </row>
        <row r="2387">
          <cell r="A2387">
            <v>2008</v>
          </cell>
          <cell r="B2387">
            <v>11</v>
          </cell>
        </row>
        <row r="2388">
          <cell r="A2388">
            <v>2008</v>
          </cell>
          <cell r="B2388">
            <v>11</v>
          </cell>
        </row>
        <row r="2389">
          <cell r="A2389">
            <v>2008</v>
          </cell>
          <cell r="B2389">
            <v>11</v>
          </cell>
        </row>
        <row r="2390">
          <cell r="A2390">
            <v>2008</v>
          </cell>
          <cell r="B2390">
            <v>11</v>
          </cell>
        </row>
        <row r="2391">
          <cell r="A2391">
            <v>2008</v>
          </cell>
          <cell r="B2391">
            <v>11</v>
          </cell>
        </row>
        <row r="2392">
          <cell r="A2392">
            <v>2008</v>
          </cell>
          <cell r="B2392">
            <v>11</v>
          </cell>
        </row>
        <row r="2393">
          <cell r="A2393">
            <v>2008</v>
          </cell>
          <cell r="B2393">
            <v>11</v>
          </cell>
        </row>
        <row r="2394">
          <cell r="A2394">
            <v>2008</v>
          </cell>
          <cell r="B2394">
            <v>11</v>
          </cell>
        </row>
        <row r="2395">
          <cell r="A2395">
            <v>2008</v>
          </cell>
          <cell r="B2395">
            <v>11</v>
          </cell>
        </row>
        <row r="2396">
          <cell r="A2396">
            <v>2008</v>
          </cell>
          <cell r="B2396">
            <v>11</v>
          </cell>
        </row>
        <row r="2397">
          <cell r="A2397">
            <v>2008</v>
          </cell>
          <cell r="B2397">
            <v>11</v>
          </cell>
        </row>
        <row r="2398">
          <cell r="A2398">
            <v>2008</v>
          </cell>
          <cell r="B2398">
            <v>11</v>
          </cell>
        </row>
        <row r="2399">
          <cell r="A2399">
            <v>2008</v>
          </cell>
          <cell r="B2399">
            <v>11</v>
          </cell>
        </row>
        <row r="2400">
          <cell r="A2400">
            <v>2008</v>
          </cell>
          <cell r="B2400">
            <v>11</v>
          </cell>
        </row>
        <row r="2401">
          <cell r="A2401">
            <v>2008</v>
          </cell>
          <cell r="B2401">
            <v>11</v>
          </cell>
        </row>
        <row r="2402">
          <cell r="A2402">
            <v>2008</v>
          </cell>
          <cell r="B2402">
            <v>11</v>
          </cell>
        </row>
        <row r="2403">
          <cell r="A2403">
            <v>2008</v>
          </cell>
          <cell r="B2403">
            <v>11</v>
          </cell>
        </row>
        <row r="2404">
          <cell r="A2404">
            <v>2008</v>
          </cell>
          <cell r="B2404">
            <v>11</v>
          </cell>
        </row>
        <row r="2405">
          <cell r="A2405">
            <v>2008</v>
          </cell>
          <cell r="B2405">
            <v>11</v>
          </cell>
        </row>
        <row r="2406">
          <cell r="A2406">
            <v>2008</v>
          </cell>
          <cell r="B2406">
            <v>11</v>
          </cell>
        </row>
        <row r="2407">
          <cell r="A2407">
            <v>2008</v>
          </cell>
          <cell r="B2407">
            <v>11</v>
          </cell>
        </row>
        <row r="2408">
          <cell r="A2408">
            <v>2008</v>
          </cell>
          <cell r="B2408">
            <v>11</v>
          </cell>
        </row>
        <row r="2409">
          <cell r="A2409">
            <v>2008</v>
          </cell>
          <cell r="B2409">
            <v>11</v>
          </cell>
        </row>
        <row r="2410">
          <cell r="A2410">
            <v>2008</v>
          </cell>
          <cell r="B2410">
            <v>11</v>
          </cell>
        </row>
        <row r="2411">
          <cell r="A2411">
            <v>2008</v>
          </cell>
          <cell r="B2411">
            <v>11</v>
          </cell>
        </row>
        <row r="2412">
          <cell r="A2412">
            <v>2008</v>
          </cell>
          <cell r="B2412">
            <v>11</v>
          </cell>
        </row>
        <row r="2413">
          <cell r="A2413">
            <v>2008</v>
          </cell>
          <cell r="B2413">
            <v>11</v>
          </cell>
        </row>
        <row r="2414">
          <cell r="A2414">
            <v>2008</v>
          </cell>
          <cell r="B2414">
            <v>11</v>
          </cell>
        </row>
        <row r="2415">
          <cell r="A2415">
            <v>2008</v>
          </cell>
          <cell r="B2415">
            <v>11</v>
          </cell>
        </row>
        <row r="2416">
          <cell r="A2416">
            <v>2008</v>
          </cell>
          <cell r="B2416">
            <v>11</v>
          </cell>
        </row>
        <row r="2417">
          <cell r="A2417">
            <v>2008</v>
          </cell>
          <cell r="B2417">
            <v>11</v>
          </cell>
        </row>
        <row r="2418">
          <cell r="A2418">
            <v>2008</v>
          </cell>
          <cell r="B2418">
            <v>11</v>
          </cell>
        </row>
        <row r="2419">
          <cell r="A2419">
            <v>2008</v>
          </cell>
          <cell r="B2419">
            <v>11</v>
          </cell>
        </row>
        <row r="2420">
          <cell r="A2420">
            <v>2008</v>
          </cell>
          <cell r="B2420">
            <v>11</v>
          </cell>
        </row>
        <row r="2421">
          <cell r="A2421">
            <v>2008</v>
          </cell>
          <cell r="B2421">
            <v>11</v>
          </cell>
        </row>
        <row r="2422">
          <cell r="A2422">
            <v>2008</v>
          </cell>
          <cell r="B2422">
            <v>11</v>
          </cell>
        </row>
        <row r="2423">
          <cell r="A2423">
            <v>2008</v>
          </cell>
          <cell r="B2423">
            <v>11</v>
          </cell>
        </row>
        <row r="2424">
          <cell r="A2424">
            <v>2008</v>
          </cell>
          <cell r="B2424">
            <v>11</v>
          </cell>
        </row>
        <row r="2425">
          <cell r="A2425">
            <v>2008</v>
          </cell>
          <cell r="B2425">
            <v>11</v>
          </cell>
        </row>
        <row r="2426">
          <cell r="A2426">
            <v>2008</v>
          </cell>
          <cell r="B2426">
            <v>11</v>
          </cell>
        </row>
        <row r="2427">
          <cell r="A2427">
            <v>2008</v>
          </cell>
          <cell r="B2427">
            <v>11</v>
          </cell>
        </row>
        <row r="2428">
          <cell r="A2428">
            <v>2008</v>
          </cell>
          <cell r="B2428">
            <v>11</v>
          </cell>
        </row>
        <row r="2429">
          <cell r="A2429">
            <v>2008</v>
          </cell>
          <cell r="B2429">
            <v>11</v>
          </cell>
        </row>
        <row r="2430">
          <cell r="A2430">
            <v>2008</v>
          </cell>
          <cell r="B2430">
            <v>11</v>
          </cell>
        </row>
        <row r="2431">
          <cell r="A2431">
            <v>2008</v>
          </cell>
          <cell r="B2431">
            <v>11</v>
          </cell>
        </row>
        <row r="2432">
          <cell r="A2432">
            <v>2008</v>
          </cell>
          <cell r="B2432">
            <v>11</v>
          </cell>
        </row>
        <row r="2433">
          <cell r="A2433">
            <v>2008</v>
          </cell>
          <cell r="B2433">
            <v>11</v>
          </cell>
        </row>
        <row r="2434">
          <cell r="A2434">
            <v>2008</v>
          </cell>
          <cell r="B2434">
            <v>11</v>
          </cell>
        </row>
        <row r="2435">
          <cell r="A2435">
            <v>2008</v>
          </cell>
          <cell r="B2435">
            <v>11</v>
          </cell>
        </row>
        <row r="2436">
          <cell r="A2436">
            <v>2008</v>
          </cell>
          <cell r="B2436">
            <v>11</v>
          </cell>
        </row>
        <row r="2437">
          <cell r="A2437">
            <v>2008</v>
          </cell>
          <cell r="B2437">
            <v>11</v>
          </cell>
        </row>
        <row r="2438">
          <cell r="A2438">
            <v>2008</v>
          </cell>
          <cell r="B2438">
            <v>11</v>
          </cell>
        </row>
        <row r="2439">
          <cell r="A2439">
            <v>2008</v>
          </cell>
          <cell r="B2439">
            <v>11</v>
          </cell>
        </row>
        <row r="2440">
          <cell r="A2440">
            <v>2008</v>
          </cell>
          <cell r="B2440">
            <v>11</v>
          </cell>
        </row>
        <row r="2441">
          <cell r="A2441">
            <v>2008</v>
          </cell>
          <cell r="B2441">
            <v>11</v>
          </cell>
        </row>
        <row r="2442">
          <cell r="A2442">
            <v>2008</v>
          </cell>
          <cell r="B2442">
            <v>11</v>
          </cell>
        </row>
        <row r="2443">
          <cell r="A2443">
            <v>2008</v>
          </cell>
          <cell r="B2443">
            <v>11</v>
          </cell>
        </row>
        <row r="2444">
          <cell r="A2444">
            <v>2008</v>
          </cell>
          <cell r="B2444">
            <v>11</v>
          </cell>
        </row>
        <row r="2445">
          <cell r="A2445">
            <v>2008</v>
          </cell>
          <cell r="B2445">
            <v>11</v>
          </cell>
        </row>
        <row r="2446">
          <cell r="A2446">
            <v>2008</v>
          </cell>
          <cell r="B2446">
            <v>11</v>
          </cell>
        </row>
        <row r="2447">
          <cell r="A2447">
            <v>2008</v>
          </cell>
          <cell r="B2447">
            <v>11</v>
          </cell>
        </row>
        <row r="2448">
          <cell r="A2448">
            <v>2008</v>
          </cell>
          <cell r="B2448">
            <v>11</v>
          </cell>
        </row>
        <row r="2449">
          <cell r="A2449">
            <v>2008</v>
          </cell>
          <cell r="B2449">
            <v>11</v>
          </cell>
        </row>
        <row r="2450">
          <cell r="A2450">
            <v>2008</v>
          </cell>
          <cell r="B2450">
            <v>11</v>
          </cell>
        </row>
        <row r="2451">
          <cell r="A2451">
            <v>2008</v>
          </cell>
          <cell r="B2451">
            <v>11</v>
          </cell>
        </row>
        <row r="2452">
          <cell r="A2452">
            <v>2008</v>
          </cell>
          <cell r="B2452">
            <v>11</v>
          </cell>
        </row>
        <row r="2453">
          <cell r="A2453">
            <v>2008</v>
          </cell>
          <cell r="B2453">
            <v>11</v>
          </cell>
        </row>
        <row r="2454">
          <cell r="A2454">
            <v>2008</v>
          </cell>
          <cell r="B2454">
            <v>11</v>
          </cell>
        </row>
        <row r="2455">
          <cell r="A2455">
            <v>2008</v>
          </cell>
          <cell r="B2455">
            <v>11</v>
          </cell>
        </row>
        <row r="2456">
          <cell r="A2456">
            <v>2008</v>
          </cell>
          <cell r="B2456">
            <v>11</v>
          </cell>
        </row>
        <row r="2457">
          <cell r="A2457">
            <v>2008</v>
          </cell>
          <cell r="B2457">
            <v>11</v>
          </cell>
        </row>
        <row r="2458">
          <cell r="A2458">
            <v>2008</v>
          </cell>
          <cell r="B2458">
            <v>11</v>
          </cell>
        </row>
        <row r="2459">
          <cell r="A2459">
            <v>2008</v>
          </cell>
          <cell r="B2459">
            <v>11</v>
          </cell>
        </row>
        <row r="2460">
          <cell r="A2460">
            <v>2008</v>
          </cell>
          <cell r="B2460">
            <v>11</v>
          </cell>
        </row>
        <row r="2461">
          <cell r="A2461">
            <v>2008</v>
          </cell>
          <cell r="B2461">
            <v>11</v>
          </cell>
        </row>
        <row r="2462">
          <cell r="A2462">
            <v>2008</v>
          </cell>
          <cell r="B2462">
            <v>11</v>
          </cell>
        </row>
        <row r="2463">
          <cell r="A2463">
            <v>2008</v>
          </cell>
          <cell r="B2463">
            <v>11</v>
          </cell>
        </row>
        <row r="2464">
          <cell r="A2464">
            <v>2008</v>
          </cell>
          <cell r="B2464">
            <v>11</v>
          </cell>
        </row>
        <row r="2465">
          <cell r="A2465">
            <v>2008</v>
          </cell>
          <cell r="B2465">
            <v>11</v>
          </cell>
        </row>
        <row r="2466">
          <cell r="A2466">
            <v>2008</v>
          </cell>
          <cell r="B2466">
            <v>11</v>
          </cell>
        </row>
        <row r="2467">
          <cell r="A2467">
            <v>2008</v>
          </cell>
          <cell r="B2467">
            <v>11</v>
          </cell>
        </row>
        <row r="2468">
          <cell r="A2468">
            <v>2008</v>
          </cell>
          <cell r="B2468">
            <v>11</v>
          </cell>
        </row>
        <row r="2469">
          <cell r="A2469">
            <v>2008</v>
          </cell>
          <cell r="B2469">
            <v>11</v>
          </cell>
        </row>
        <row r="2470">
          <cell r="A2470">
            <v>2008</v>
          </cell>
          <cell r="B2470">
            <v>11</v>
          </cell>
        </row>
        <row r="2471">
          <cell r="A2471">
            <v>2008</v>
          </cell>
          <cell r="B2471">
            <v>11</v>
          </cell>
        </row>
        <row r="2472">
          <cell r="A2472">
            <v>2008</v>
          </cell>
          <cell r="B2472">
            <v>11</v>
          </cell>
        </row>
        <row r="2473">
          <cell r="A2473">
            <v>2008</v>
          </cell>
          <cell r="B2473">
            <v>11</v>
          </cell>
        </row>
        <row r="2474">
          <cell r="A2474">
            <v>2008</v>
          </cell>
          <cell r="B2474">
            <v>11</v>
          </cell>
        </row>
        <row r="2475">
          <cell r="A2475">
            <v>2008</v>
          </cell>
          <cell r="B2475">
            <v>11</v>
          </cell>
        </row>
        <row r="2476">
          <cell r="A2476">
            <v>2008</v>
          </cell>
          <cell r="B2476">
            <v>11</v>
          </cell>
        </row>
        <row r="2477">
          <cell r="A2477">
            <v>2008</v>
          </cell>
          <cell r="B2477">
            <v>11</v>
          </cell>
        </row>
        <row r="2478">
          <cell r="A2478">
            <v>2008</v>
          </cell>
          <cell r="B2478">
            <v>11</v>
          </cell>
        </row>
        <row r="2479">
          <cell r="A2479">
            <v>2008</v>
          </cell>
          <cell r="B2479">
            <v>11</v>
          </cell>
        </row>
        <row r="2480">
          <cell r="A2480">
            <v>2008</v>
          </cell>
          <cell r="B2480">
            <v>11</v>
          </cell>
        </row>
        <row r="2481">
          <cell r="A2481">
            <v>2008</v>
          </cell>
          <cell r="B2481">
            <v>11</v>
          </cell>
        </row>
        <row r="2482">
          <cell r="A2482">
            <v>2008</v>
          </cell>
          <cell r="B2482">
            <v>11</v>
          </cell>
        </row>
        <row r="2483">
          <cell r="A2483">
            <v>2008</v>
          </cell>
          <cell r="B2483">
            <v>11</v>
          </cell>
        </row>
        <row r="2484">
          <cell r="A2484">
            <v>2008</v>
          </cell>
          <cell r="B2484">
            <v>11</v>
          </cell>
        </row>
        <row r="2485">
          <cell r="A2485">
            <v>2008</v>
          </cell>
          <cell r="B2485">
            <v>11</v>
          </cell>
        </row>
        <row r="2486">
          <cell r="A2486">
            <v>2008</v>
          </cell>
          <cell r="B2486">
            <v>11</v>
          </cell>
        </row>
        <row r="2487">
          <cell r="A2487">
            <v>2008</v>
          </cell>
          <cell r="B2487">
            <v>11</v>
          </cell>
        </row>
        <row r="2488">
          <cell r="A2488">
            <v>2008</v>
          </cell>
          <cell r="B2488">
            <v>11</v>
          </cell>
        </row>
        <row r="2489">
          <cell r="A2489">
            <v>2008</v>
          </cell>
          <cell r="B2489">
            <v>11</v>
          </cell>
        </row>
        <row r="2490">
          <cell r="A2490">
            <v>2008</v>
          </cell>
          <cell r="B2490">
            <v>11</v>
          </cell>
        </row>
        <row r="2491">
          <cell r="A2491">
            <v>2008</v>
          </cell>
          <cell r="B2491">
            <v>11</v>
          </cell>
        </row>
        <row r="2492">
          <cell r="A2492">
            <v>2008</v>
          </cell>
          <cell r="B2492">
            <v>11</v>
          </cell>
        </row>
        <row r="2493">
          <cell r="A2493">
            <v>2008</v>
          </cell>
          <cell r="B2493">
            <v>11</v>
          </cell>
        </row>
        <row r="2494">
          <cell r="A2494">
            <v>2008</v>
          </cell>
          <cell r="B2494">
            <v>11</v>
          </cell>
        </row>
        <row r="2495">
          <cell r="A2495">
            <v>2008</v>
          </cell>
          <cell r="B2495">
            <v>11</v>
          </cell>
        </row>
        <row r="2496">
          <cell r="A2496">
            <v>2008</v>
          </cell>
          <cell r="B2496">
            <v>11</v>
          </cell>
        </row>
        <row r="2497">
          <cell r="A2497">
            <v>2008</v>
          </cell>
          <cell r="B2497">
            <v>11</v>
          </cell>
        </row>
        <row r="2498">
          <cell r="A2498">
            <v>2008</v>
          </cell>
          <cell r="B2498">
            <v>11</v>
          </cell>
        </row>
        <row r="2499">
          <cell r="A2499">
            <v>2008</v>
          </cell>
          <cell r="B2499">
            <v>11</v>
          </cell>
        </row>
        <row r="2500">
          <cell r="A2500">
            <v>2008</v>
          </cell>
          <cell r="B2500">
            <v>11</v>
          </cell>
        </row>
        <row r="2501">
          <cell r="A2501">
            <v>2008</v>
          </cell>
          <cell r="B2501">
            <v>11</v>
          </cell>
        </row>
        <row r="2502">
          <cell r="A2502">
            <v>2008</v>
          </cell>
          <cell r="B2502">
            <v>11</v>
          </cell>
        </row>
        <row r="2503">
          <cell r="A2503">
            <v>2008</v>
          </cell>
          <cell r="B2503">
            <v>11</v>
          </cell>
        </row>
        <row r="2504">
          <cell r="A2504">
            <v>2008</v>
          </cell>
          <cell r="B2504">
            <v>11</v>
          </cell>
        </row>
        <row r="2505">
          <cell r="A2505">
            <v>2008</v>
          </cell>
          <cell r="B2505">
            <v>11</v>
          </cell>
        </row>
        <row r="2506">
          <cell r="A2506">
            <v>2008</v>
          </cell>
          <cell r="B2506">
            <v>11</v>
          </cell>
        </row>
        <row r="2507">
          <cell r="A2507">
            <v>2008</v>
          </cell>
          <cell r="B2507">
            <v>11</v>
          </cell>
        </row>
        <row r="2508">
          <cell r="A2508">
            <v>2008</v>
          </cell>
          <cell r="B2508">
            <v>11</v>
          </cell>
        </row>
        <row r="2509">
          <cell r="A2509">
            <v>2008</v>
          </cell>
          <cell r="B2509">
            <v>11</v>
          </cell>
        </row>
        <row r="2510">
          <cell r="A2510">
            <v>2008</v>
          </cell>
          <cell r="B2510">
            <v>11</v>
          </cell>
        </row>
        <row r="2511">
          <cell r="A2511">
            <v>2008</v>
          </cell>
          <cell r="B2511">
            <v>11</v>
          </cell>
        </row>
        <row r="2512">
          <cell r="A2512">
            <v>2008</v>
          </cell>
          <cell r="B2512">
            <v>11</v>
          </cell>
        </row>
        <row r="2513">
          <cell r="A2513">
            <v>2008</v>
          </cell>
          <cell r="B2513">
            <v>11</v>
          </cell>
        </row>
        <row r="2514">
          <cell r="A2514">
            <v>2008</v>
          </cell>
          <cell r="B2514">
            <v>11</v>
          </cell>
        </row>
        <row r="2515">
          <cell r="A2515">
            <v>2008</v>
          </cell>
          <cell r="B2515">
            <v>11</v>
          </cell>
        </row>
        <row r="2516">
          <cell r="A2516">
            <v>2008</v>
          </cell>
          <cell r="B2516">
            <v>11</v>
          </cell>
        </row>
        <row r="2517">
          <cell r="A2517">
            <v>2008</v>
          </cell>
          <cell r="B2517">
            <v>11</v>
          </cell>
        </row>
        <row r="2518">
          <cell r="A2518">
            <v>2008</v>
          </cell>
          <cell r="B2518">
            <v>11</v>
          </cell>
        </row>
        <row r="2519">
          <cell r="A2519">
            <v>2008</v>
          </cell>
          <cell r="B2519">
            <v>11</v>
          </cell>
        </row>
        <row r="2520">
          <cell r="A2520">
            <v>2008</v>
          </cell>
          <cell r="B2520">
            <v>12</v>
          </cell>
        </row>
        <row r="2521">
          <cell r="A2521">
            <v>2008</v>
          </cell>
          <cell r="B2521">
            <v>12</v>
          </cell>
        </row>
        <row r="2522">
          <cell r="A2522">
            <v>2008</v>
          </cell>
          <cell r="B2522">
            <v>12</v>
          </cell>
        </row>
        <row r="2523">
          <cell r="A2523">
            <v>2008</v>
          </cell>
          <cell r="B2523">
            <v>12</v>
          </cell>
        </row>
        <row r="2524">
          <cell r="A2524">
            <v>2008</v>
          </cell>
          <cell r="B2524">
            <v>12</v>
          </cell>
        </row>
        <row r="2525">
          <cell r="A2525">
            <v>2008</v>
          </cell>
          <cell r="B2525">
            <v>12</v>
          </cell>
        </row>
        <row r="2526">
          <cell r="A2526">
            <v>2008</v>
          </cell>
          <cell r="B2526">
            <v>12</v>
          </cell>
        </row>
        <row r="2527">
          <cell r="A2527">
            <v>2008</v>
          </cell>
          <cell r="B2527">
            <v>12</v>
          </cell>
        </row>
        <row r="2528">
          <cell r="A2528">
            <v>2008</v>
          </cell>
          <cell r="B2528">
            <v>12</v>
          </cell>
        </row>
        <row r="2529">
          <cell r="A2529">
            <v>2008</v>
          </cell>
          <cell r="B2529">
            <v>12</v>
          </cell>
        </row>
        <row r="2530">
          <cell r="A2530">
            <v>2008</v>
          </cell>
          <cell r="B2530">
            <v>12</v>
          </cell>
        </row>
        <row r="2531">
          <cell r="A2531">
            <v>2008</v>
          </cell>
          <cell r="B2531">
            <v>12</v>
          </cell>
        </row>
        <row r="2532">
          <cell r="A2532">
            <v>2008</v>
          </cell>
          <cell r="B2532">
            <v>12</v>
          </cell>
        </row>
        <row r="2533">
          <cell r="A2533">
            <v>2008</v>
          </cell>
          <cell r="B2533">
            <v>12</v>
          </cell>
        </row>
        <row r="2534">
          <cell r="A2534">
            <v>2008</v>
          </cell>
          <cell r="B2534">
            <v>12</v>
          </cell>
        </row>
        <row r="2535">
          <cell r="A2535">
            <v>2008</v>
          </cell>
          <cell r="B2535">
            <v>12</v>
          </cell>
        </row>
        <row r="2536">
          <cell r="A2536">
            <v>2008</v>
          </cell>
          <cell r="B2536">
            <v>12</v>
          </cell>
        </row>
        <row r="2537">
          <cell r="A2537">
            <v>2008</v>
          </cell>
          <cell r="B2537">
            <v>12</v>
          </cell>
        </row>
        <row r="2538">
          <cell r="A2538">
            <v>2008</v>
          </cell>
          <cell r="B2538">
            <v>12</v>
          </cell>
        </row>
        <row r="2539">
          <cell r="A2539">
            <v>2008</v>
          </cell>
          <cell r="B2539">
            <v>12</v>
          </cell>
        </row>
        <row r="2540">
          <cell r="A2540">
            <v>2008</v>
          </cell>
          <cell r="B2540">
            <v>12</v>
          </cell>
        </row>
        <row r="2541">
          <cell r="A2541">
            <v>2008</v>
          </cell>
          <cell r="B2541">
            <v>12</v>
          </cell>
        </row>
        <row r="2542">
          <cell r="A2542">
            <v>2008</v>
          </cell>
          <cell r="B2542">
            <v>12</v>
          </cell>
        </row>
        <row r="2543">
          <cell r="A2543">
            <v>2008</v>
          </cell>
          <cell r="B2543">
            <v>12</v>
          </cell>
        </row>
        <row r="2544">
          <cell r="A2544">
            <v>2008</v>
          </cell>
          <cell r="B2544">
            <v>12</v>
          </cell>
        </row>
        <row r="2545">
          <cell r="A2545">
            <v>2008</v>
          </cell>
          <cell r="B2545">
            <v>12</v>
          </cell>
        </row>
        <row r="2546">
          <cell r="A2546">
            <v>2008</v>
          </cell>
          <cell r="B2546">
            <v>12</v>
          </cell>
        </row>
        <row r="2547">
          <cell r="A2547">
            <v>2008</v>
          </cell>
          <cell r="B2547">
            <v>12</v>
          </cell>
        </row>
        <row r="2548">
          <cell r="A2548">
            <v>2008</v>
          </cell>
          <cell r="B2548">
            <v>12</v>
          </cell>
        </row>
        <row r="2549">
          <cell r="A2549">
            <v>2008</v>
          </cell>
          <cell r="B2549">
            <v>12</v>
          </cell>
        </row>
        <row r="2550">
          <cell r="A2550">
            <v>2008</v>
          </cell>
          <cell r="B2550">
            <v>12</v>
          </cell>
        </row>
        <row r="2551">
          <cell r="A2551">
            <v>2008</v>
          </cell>
          <cell r="B2551">
            <v>12</v>
          </cell>
        </row>
        <row r="2552">
          <cell r="A2552">
            <v>2008</v>
          </cell>
          <cell r="B2552">
            <v>12</v>
          </cell>
        </row>
        <row r="2553">
          <cell r="A2553">
            <v>2008</v>
          </cell>
          <cell r="B2553">
            <v>12</v>
          </cell>
        </row>
        <row r="2554">
          <cell r="A2554">
            <v>2008</v>
          </cell>
          <cell r="B2554">
            <v>12</v>
          </cell>
        </row>
        <row r="2555">
          <cell r="A2555">
            <v>2008</v>
          </cell>
          <cell r="B2555">
            <v>12</v>
          </cell>
        </row>
        <row r="2556">
          <cell r="A2556">
            <v>2008</v>
          </cell>
          <cell r="B2556">
            <v>12</v>
          </cell>
        </row>
        <row r="2557">
          <cell r="A2557">
            <v>2008</v>
          </cell>
          <cell r="B2557">
            <v>12</v>
          </cell>
        </row>
        <row r="2558">
          <cell r="A2558">
            <v>2008</v>
          </cell>
          <cell r="B2558">
            <v>12</v>
          </cell>
        </row>
        <row r="2559">
          <cell r="A2559">
            <v>2008</v>
          </cell>
          <cell r="B2559">
            <v>12</v>
          </cell>
        </row>
        <row r="2560">
          <cell r="A2560">
            <v>2008</v>
          </cell>
          <cell r="B2560">
            <v>12</v>
          </cell>
        </row>
        <row r="2561">
          <cell r="A2561">
            <v>2008</v>
          </cell>
          <cell r="B2561">
            <v>12</v>
          </cell>
        </row>
        <row r="2562">
          <cell r="A2562">
            <v>2008</v>
          </cell>
          <cell r="B2562">
            <v>12</v>
          </cell>
        </row>
        <row r="2563">
          <cell r="A2563">
            <v>2008</v>
          </cell>
          <cell r="B2563">
            <v>12</v>
          </cell>
        </row>
        <row r="2564">
          <cell r="A2564">
            <v>2008</v>
          </cell>
          <cell r="B2564">
            <v>12</v>
          </cell>
        </row>
        <row r="2565">
          <cell r="A2565">
            <v>2008</v>
          </cell>
          <cell r="B2565">
            <v>12</v>
          </cell>
        </row>
        <row r="2566">
          <cell r="A2566">
            <v>2008</v>
          </cell>
          <cell r="B2566">
            <v>12</v>
          </cell>
        </row>
        <row r="2567">
          <cell r="A2567">
            <v>2008</v>
          </cell>
          <cell r="B2567">
            <v>12</v>
          </cell>
        </row>
        <row r="2568">
          <cell r="A2568">
            <v>2008</v>
          </cell>
          <cell r="B2568">
            <v>12</v>
          </cell>
        </row>
        <row r="2569">
          <cell r="A2569">
            <v>2008</v>
          </cell>
          <cell r="B2569">
            <v>12</v>
          </cell>
        </row>
        <row r="2570">
          <cell r="A2570">
            <v>2008</v>
          </cell>
          <cell r="B2570">
            <v>12</v>
          </cell>
        </row>
        <row r="2571">
          <cell r="A2571">
            <v>2008</v>
          </cell>
          <cell r="B2571">
            <v>12</v>
          </cell>
        </row>
        <row r="2572">
          <cell r="A2572">
            <v>2008</v>
          </cell>
          <cell r="B2572">
            <v>12</v>
          </cell>
        </row>
        <row r="2573">
          <cell r="A2573">
            <v>2008</v>
          </cell>
          <cell r="B2573">
            <v>12</v>
          </cell>
        </row>
        <row r="2574">
          <cell r="A2574">
            <v>2008</v>
          </cell>
          <cell r="B2574">
            <v>12</v>
          </cell>
        </row>
        <row r="2575">
          <cell r="A2575">
            <v>2008</v>
          </cell>
          <cell r="B2575">
            <v>12</v>
          </cell>
        </row>
        <row r="2576">
          <cell r="A2576">
            <v>2008</v>
          </cell>
          <cell r="B2576">
            <v>12</v>
          </cell>
        </row>
        <row r="2577">
          <cell r="A2577">
            <v>2008</v>
          </cell>
          <cell r="B2577">
            <v>12</v>
          </cell>
        </row>
        <row r="2578">
          <cell r="A2578">
            <v>2008</v>
          </cell>
          <cell r="B2578">
            <v>12</v>
          </cell>
        </row>
        <row r="2579">
          <cell r="A2579">
            <v>2008</v>
          </cell>
          <cell r="B2579">
            <v>12</v>
          </cell>
        </row>
        <row r="2580">
          <cell r="A2580">
            <v>2008</v>
          </cell>
          <cell r="B2580">
            <v>12</v>
          </cell>
        </row>
        <row r="2581">
          <cell r="A2581">
            <v>2008</v>
          </cell>
          <cell r="B2581">
            <v>12</v>
          </cell>
        </row>
        <row r="2582">
          <cell r="A2582">
            <v>2008</v>
          </cell>
          <cell r="B2582">
            <v>12</v>
          </cell>
        </row>
        <row r="2583">
          <cell r="A2583">
            <v>2008</v>
          </cell>
          <cell r="B2583">
            <v>12</v>
          </cell>
        </row>
        <row r="2584">
          <cell r="A2584">
            <v>2008</v>
          </cell>
          <cell r="B2584">
            <v>12</v>
          </cell>
        </row>
        <row r="2585">
          <cell r="A2585">
            <v>2008</v>
          </cell>
          <cell r="B2585">
            <v>12</v>
          </cell>
        </row>
        <row r="2586">
          <cell r="A2586">
            <v>2008</v>
          </cell>
          <cell r="B2586">
            <v>12</v>
          </cell>
        </row>
        <row r="2587">
          <cell r="A2587">
            <v>2008</v>
          </cell>
          <cell r="B2587">
            <v>12</v>
          </cell>
        </row>
        <row r="2588">
          <cell r="A2588">
            <v>2008</v>
          </cell>
          <cell r="B2588">
            <v>12</v>
          </cell>
        </row>
        <row r="2589">
          <cell r="A2589">
            <v>2008</v>
          </cell>
          <cell r="B2589">
            <v>12</v>
          </cell>
        </row>
        <row r="2590">
          <cell r="A2590">
            <v>2008</v>
          </cell>
          <cell r="B2590">
            <v>12</v>
          </cell>
        </row>
        <row r="2591">
          <cell r="A2591">
            <v>2008</v>
          </cell>
          <cell r="B2591">
            <v>12</v>
          </cell>
        </row>
        <row r="2592">
          <cell r="A2592">
            <v>2008</v>
          </cell>
          <cell r="B2592">
            <v>12</v>
          </cell>
        </row>
        <row r="2593">
          <cell r="A2593">
            <v>2008</v>
          </cell>
          <cell r="B2593">
            <v>12</v>
          </cell>
        </row>
        <row r="2594">
          <cell r="A2594">
            <v>2008</v>
          </cell>
          <cell r="B2594">
            <v>12</v>
          </cell>
        </row>
        <row r="2595">
          <cell r="A2595">
            <v>2008</v>
          </cell>
          <cell r="B2595">
            <v>12</v>
          </cell>
        </row>
        <row r="2596">
          <cell r="A2596">
            <v>2008</v>
          </cell>
          <cell r="B2596">
            <v>12</v>
          </cell>
        </row>
        <row r="2597">
          <cell r="A2597">
            <v>2008</v>
          </cell>
          <cell r="B2597">
            <v>12</v>
          </cell>
        </row>
        <row r="2598">
          <cell r="A2598">
            <v>2008</v>
          </cell>
          <cell r="B2598">
            <v>12</v>
          </cell>
        </row>
        <row r="2599">
          <cell r="A2599">
            <v>2008</v>
          </cell>
          <cell r="B2599">
            <v>12</v>
          </cell>
        </row>
        <row r="2600">
          <cell r="A2600">
            <v>2008</v>
          </cell>
          <cell r="B2600">
            <v>12</v>
          </cell>
        </row>
        <row r="2601">
          <cell r="A2601">
            <v>2008</v>
          </cell>
          <cell r="B2601">
            <v>12</v>
          </cell>
        </row>
        <row r="2602">
          <cell r="A2602">
            <v>2008</v>
          </cell>
          <cell r="B2602">
            <v>12</v>
          </cell>
        </row>
        <row r="2603">
          <cell r="A2603">
            <v>2008</v>
          </cell>
          <cell r="B2603">
            <v>12</v>
          </cell>
        </row>
        <row r="2604">
          <cell r="A2604">
            <v>2008</v>
          </cell>
          <cell r="B2604">
            <v>12</v>
          </cell>
        </row>
        <row r="2605">
          <cell r="A2605">
            <v>2008</v>
          </cell>
          <cell r="B2605">
            <v>12</v>
          </cell>
        </row>
        <row r="2606">
          <cell r="A2606">
            <v>2008</v>
          </cell>
          <cell r="B2606">
            <v>12</v>
          </cell>
        </row>
        <row r="2607">
          <cell r="A2607">
            <v>2008</v>
          </cell>
          <cell r="B2607">
            <v>12</v>
          </cell>
        </row>
        <row r="2608">
          <cell r="A2608">
            <v>2008</v>
          </cell>
          <cell r="B2608">
            <v>12</v>
          </cell>
        </row>
        <row r="2609">
          <cell r="A2609">
            <v>2008</v>
          </cell>
          <cell r="B2609">
            <v>12</v>
          </cell>
        </row>
        <row r="2610">
          <cell r="A2610">
            <v>2008</v>
          </cell>
          <cell r="B2610">
            <v>12</v>
          </cell>
        </row>
        <row r="2611">
          <cell r="A2611">
            <v>2008</v>
          </cell>
          <cell r="B2611">
            <v>12</v>
          </cell>
        </row>
        <row r="2612">
          <cell r="A2612">
            <v>2008</v>
          </cell>
          <cell r="B2612">
            <v>12</v>
          </cell>
        </row>
        <row r="2613">
          <cell r="A2613">
            <v>2008</v>
          </cell>
          <cell r="B2613">
            <v>12</v>
          </cell>
        </row>
        <row r="2614">
          <cell r="A2614">
            <v>2008</v>
          </cell>
          <cell r="B2614">
            <v>12</v>
          </cell>
        </row>
        <row r="2615">
          <cell r="A2615">
            <v>2008</v>
          </cell>
          <cell r="B2615">
            <v>12</v>
          </cell>
        </row>
        <row r="2616">
          <cell r="A2616">
            <v>2008</v>
          </cell>
          <cell r="B2616">
            <v>12</v>
          </cell>
        </row>
        <row r="2617">
          <cell r="A2617">
            <v>2008</v>
          </cell>
          <cell r="B2617">
            <v>12</v>
          </cell>
        </row>
        <row r="2618">
          <cell r="A2618">
            <v>2008</v>
          </cell>
          <cell r="B2618">
            <v>12</v>
          </cell>
        </row>
        <row r="2619">
          <cell r="A2619">
            <v>2008</v>
          </cell>
          <cell r="B2619">
            <v>12</v>
          </cell>
        </row>
        <row r="2620">
          <cell r="A2620">
            <v>2008</v>
          </cell>
          <cell r="B2620">
            <v>12</v>
          </cell>
        </row>
        <row r="2621">
          <cell r="A2621">
            <v>2008</v>
          </cell>
          <cell r="B2621">
            <v>12</v>
          </cell>
        </row>
        <row r="2622">
          <cell r="A2622">
            <v>2008</v>
          </cell>
          <cell r="B2622">
            <v>12</v>
          </cell>
        </row>
        <row r="2623">
          <cell r="A2623">
            <v>2008</v>
          </cell>
          <cell r="B2623">
            <v>12</v>
          </cell>
        </row>
        <row r="2624">
          <cell r="A2624">
            <v>2008</v>
          </cell>
          <cell r="B2624">
            <v>12</v>
          </cell>
        </row>
        <row r="2625">
          <cell r="A2625">
            <v>2008</v>
          </cell>
          <cell r="B2625">
            <v>12</v>
          </cell>
        </row>
        <row r="2626">
          <cell r="A2626">
            <v>2008</v>
          </cell>
          <cell r="B2626">
            <v>12</v>
          </cell>
        </row>
        <row r="2627">
          <cell r="A2627">
            <v>2008</v>
          </cell>
          <cell r="B2627">
            <v>12</v>
          </cell>
        </row>
        <row r="2628">
          <cell r="A2628">
            <v>2008</v>
          </cell>
          <cell r="B2628">
            <v>12</v>
          </cell>
        </row>
        <row r="2629">
          <cell r="A2629">
            <v>2008</v>
          </cell>
          <cell r="B2629">
            <v>12</v>
          </cell>
        </row>
        <row r="2630">
          <cell r="A2630">
            <v>2008</v>
          </cell>
          <cell r="B2630">
            <v>12</v>
          </cell>
        </row>
        <row r="2631">
          <cell r="A2631">
            <v>2008</v>
          </cell>
          <cell r="B2631">
            <v>12</v>
          </cell>
        </row>
        <row r="2632">
          <cell r="A2632">
            <v>2008</v>
          </cell>
          <cell r="B2632">
            <v>12</v>
          </cell>
        </row>
        <row r="2633">
          <cell r="A2633">
            <v>2008</v>
          </cell>
          <cell r="B2633">
            <v>12</v>
          </cell>
        </row>
        <row r="2634">
          <cell r="A2634">
            <v>2008</v>
          </cell>
          <cell r="B2634">
            <v>12</v>
          </cell>
        </row>
        <row r="2635">
          <cell r="A2635">
            <v>2008</v>
          </cell>
          <cell r="B2635">
            <v>12</v>
          </cell>
        </row>
        <row r="2636">
          <cell r="A2636">
            <v>2008</v>
          </cell>
          <cell r="B2636">
            <v>12</v>
          </cell>
        </row>
        <row r="2637">
          <cell r="A2637">
            <v>2008</v>
          </cell>
          <cell r="B2637">
            <v>12</v>
          </cell>
        </row>
        <row r="2638">
          <cell r="A2638">
            <v>2008</v>
          </cell>
          <cell r="B2638">
            <v>12</v>
          </cell>
        </row>
        <row r="2639">
          <cell r="A2639">
            <v>2008</v>
          </cell>
          <cell r="B2639">
            <v>12</v>
          </cell>
        </row>
        <row r="2640">
          <cell r="A2640">
            <v>2008</v>
          </cell>
          <cell r="B2640">
            <v>12</v>
          </cell>
        </row>
        <row r="2641">
          <cell r="A2641">
            <v>2008</v>
          </cell>
          <cell r="B2641">
            <v>12</v>
          </cell>
        </row>
        <row r="2642">
          <cell r="A2642">
            <v>2008</v>
          </cell>
          <cell r="B2642">
            <v>12</v>
          </cell>
        </row>
        <row r="2643">
          <cell r="A2643">
            <v>2008</v>
          </cell>
          <cell r="B2643">
            <v>12</v>
          </cell>
        </row>
        <row r="2644">
          <cell r="A2644">
            <v>2008</v>
          </cell>
          <cell r="B2644">
            <v>12</v>
          </cell>
        </row>
        <row r="2645">
          <cell r="A2645">
            <v>2008</v>
          </cell>
          <cell r="B2645">
            <v>12</v>
          </cell>
        </row>
        <row r="2646">
          <cell r="A2646">
            <v>2008</v>
          </cell>
          <cell r="B2646">
            <v>12</v>
          </cell>
        </row>
        <row r="2647">
          <cell r="A2647">
            <v>2008</v>
          </cell>
          <cell r="B2647">
            <v>12</v>
          </cell>
        </row>
        <row r="2648">
          <cell r="A2648">
            <v>2008</v>
          </cell>
          <cell r="B2648">
            <v>12</v>
          </cell>
        </row>
        <row r="2649">
          <cell r="A2649">
            <v>2008</v>
          </cell>
          <cell r="B2649">
            <v>12</v>
          </cell>
        </row>
        <row r="2650">
          <cell r="A2650">
            <v>2008</v>
          </cell>
          <cell r="B2650">
            <v>12</v>
          </cell>
        </row>
        <row r="2651">
          <cell r="A2651">
            <v>2008</v>
          </cell>
          <cell r="B2651">
            <v>12</v>
          </cell>
        </row>
        <row r="2652">
          <cell r="A2652">
            <v>2008</v>
          </cell>
          <cell r="B2652">
            <v>12</v>
          </cell>
        </row>
        <row r="2653">
          <cell r="A2653">
            <v>2008</v>
          </cell>
          <cell r="B2653">
            <v>12</v>
          </cell>
        </row>
        <row r="2654">
          <cell r="A2654">
            <v>2008</v>
          </cell>
          <cell r="B2654">
            <v>12</v>
          </cell>
        </row>
        <row r="2655">
          <cell r="A2655">
            <v>2008</v>
          </cell>
          <cell r="B2655">
            <v>12</v>
          </cell>
        </row>
        <row r="2656">
          <cell r="A2656">
            <v>2008</v>
          </cell>
          <cell r="B2656">
            <v>12</v>
          </cell>
        </row>
        <row r="2657">
          <cell r="A2657">
            <v>2008</v>
          </cell>
          <cell r="B2657">
            <v>12</v>
          </cell>
        </row>
        <row r="2658">
          <cell r="A2658">
            <v>2008</v>
          </cell>
          <cell r="B2658">
            <v>12</v>
          </cell>
        </row>
        <row r="2659">
          <cell r="A2659">
            <v>2008</v>
          </cell>
          <cell r="B2659">
            <v>12</v>
          </cell>
        </row>
        <row r="2660">
          <cell r="A2660">
            <v>2008</v>
          </cell>
          <cell r="B2660">
            <v>12</v>
          </cell>
        </row>
        <row r="2661">
          <cell r="A2661">
            <v>2008</v>
          </cell>
          <cell r="B2661">
            <v>12</v>
          </cell>
        </row>
        <row r="2662">
          <cell r="A2662">
            <v>2008</v>
          </cell>
          <cell r="B2662">
            <v>12</v>
          </cell>
        </row>
        <row r="2663">
          <cell r="A2663">
            <v>2008</v>
          </cell>
          <cell r="B2663">
            <v>12</v>
          </cell>
        </row>
        <row r="2664">
          <cell r="A2664">
            <v>2008</v>
          </cell>
          <cell r="B2664">
            <v>12</v>
          </cell>
        </row>
        <row r="2665">
          <cell r="A2665">
            <v>2008</v>
          </cell>
          <cell r="B2665">
            <v>12</v>
          </cell>
        </row>
        <row r="2666">
          <cell r="A2666">
            <v>2008</v>
          </cell>
          <cell r="B2666">
            <v>12</v>
          </cell>
        </row>
        <row r="2667">
          <cell r="A2667">
            <v>2008</v>
          </cell>
          <cell r="B2667">
            <v>12</v>
          </cell>
        </row>
        <row r="2668">
          <cell r="A2668">
            <v>2008</v>
          </cell>
          <cell r="B2668">
            <v>12</v>
          </cell>
        </row>
        <row r="2669">
          <cell r="A2669">
            <v>2008</v>
          </cell>
          <cell r="B2669">
            <v>12</v>
          </cell>
        </row>
        <row r="2670">
          <cell r="A2670">
            <v>2008</v>
          </cell>
          <cell r="B2670">
            <v>12</v>
          </cell>
        </row>
        <row r="2671">
          <cell r="A2671">
            <v>2008</v>
          </cell>
          <cell r="B2671">
            <v>12</v>
          </cell>
        </row>
        <row r="2672">
          <cell r="A2672">
            <v>2008</v>
          </cell>
          <cell r="B2672">
            <v>12</v>
          </cell>
        </row>
        <row r="2673">
          <cell r="A2673">
            <v>2008</v>
          </cell>
          <cell r="B2673">
            <v>12</v>
          </cell>
        </row>
        <row r="2674">
          <cell r="A2674">
            <v>2008</v>
          </cell>
          <cell r="B2674">
            <v>12</v>
          </cell>
        </row>
        <row r="2675">
          <cell r="A2675">
            <v>2008</v>
          </cell>
          <cell r="B2675">
            <v>12</v>
          </cell>
        </row>
        <row r="2676">
          <cell r="A2676">
            <v>2008</v>
          </cell>
          <cell r="B2676">
            <v>12</v>
          </cell>
        </row>
        <row r="2677">
          <cell r="A2677">
            <v>2008</v>
          </cell>
          <cell r="B2677">
            <v>12</v>
          </cell>
        </row>
        <row r="2678">
          <cell r="A2678">
            <v>2008</v>
          </cell>
          <cell r="B2678">
            <v>12</v>
          </cell>
        </row>
        <row r="2679">
          <cell r="A2679">
            <v>2008</v>
          </cell>
          <cell r="B2679">
            <v>12</v>
          </cell>
        </row>
        <row r="2680">
          <cell r="A2680">
            <v>2008</v>
          </cell>
          <cell r="B2680">
            <v>12</v>
          </cell>
        </row>
        <row r="2681">
          <cell r="A2681">
            <v>2008</v>
          </cell>
          <cell r="B2681">
            <v>12</v>
          </cell>
        </row>
        <row r="2682">
          <cell r="A2682">
            <v>2008</v>
          </cell>
          <cell r="B2682">
            <v>12</v>
          </cell>
        </row>
        <row r="2683">
          <cell r="A2683">
            <v>2008</v>
          </cell>
          <cell r="B2683">
            <v>12</v>
          </cell>
        </row>
        <row r="2684">
          <cell r="A2684">
            <v>2008</v>
          </cell>
          <cell r="B2684">
            <v>12</v>
          </cell>
        </row>
        <row r="2685">
          <cell r="A2685">
            <v>2008</v>
          </cell>
          <cell r="B2685">
            <v>12</v>
          </cell>
        </row>
        <row r="2686">
          <cell r="A2686">
            <v>2008</v>
          </cell>
          <cell r="B2686">
            <v>12</v>
          </cell>
        </row>
        <row r="2687">
          <cell r="A2687">
            <v>2009</v>
          </cell>
          <cell r="B2687">
            <v>1</v>
          </cell>
        </row>
        <row r="2688">
          <cell r="A2688">
            <v>2009</v>
          </cell>
          <cell r="B2688">
            <v>1</v>
          </cell>
        </row>
        <row r="2689">
          <cell r="A2689">
            <v>2009</v>
          </cell>
          <cell r="B2689">
            <v>1</v>
          </cell>
        </row>
        <row r="2690">
          <cell r="A2690">
            <v>2009</v>
          </cell>
          <cell r="B2690">
            <v>1</v>
          </cell>
        </row>
        <row r="2691">
          <cell r="A2691">
            <v>2009</v>
          </cell>
          <cell r="B2691">
            <v>1</v>
          </cell>
        </row>
        <row r="2692">
          <cell r="A2692">
            <v>2009</v>
          </cell>
          <cell r="B2692">
            <v>1</v>
          </cell>
        </row>
        <row r="2693">
          <cell r="A2693">
            <v>2009</v>
          </cell>
          <cell r="B2693">
            <v>1</v>
          </cell>
        </row>
        <row r="2694">
          <cell r="A2694">
            <v>2009</v>
          </cell>
          <cell r="B2694">
            <v>1</v>
          </cell>
        </row>
        <row r="2695">
          <cell r="A2695">
            <v>2009</v>
          </cell>
          <cell r="B2695">
            <v>1</v>
          </cell>
        </row>
        <row r="2696">
          <cell r="A2696">
            <v>2009</v>
          </cell>
          <cell r="B2696">
            <v>1</v>
          </cell>
        </row>
        <row r="2697">
          <cell r="A2697">
            <v>2009</v>
          </cell>
          <cell r="B2697">
            <v>1</v>
          </cell>
        </row>
        <row r="2698">
          <cell r="A2698">
            <v>2009</v>
          </cell>
          <cell r="B2698">
            <v>1</v>
          </cell>
        </row>
        <row r="2699">
          <cell r="A2699">
            <v>2009</v>
          </cell>
          <cell r="B2699">
            <v>1</v>
          </cell>
        </row>
        <row r="2700">
          <cell r="A2700">
            <v>2009</v>
          </cell>
          <cell r="B2700">
            <v>1</v>
          </cell>
        </row>
        <row r="2701">
          <cell r="A2701">
            <v>2009</v>
          </cell>
          <cell r="B2701">
            <v>1</v>
          </cell>
        </row>
        <row r="2702">
          <cell r="A2702">
            <v>2009</v>
          </cell>
          <cell r="B2702">
            <v>1</v>
          </cell>
        </row>
        <row r="2703">
          <cell r="A2703">
            <v>2009</v>
          </cell>
          <cell r="B2703">
            <v>1</v>
          </cell>
        </row>
        <row r="2704">
          <cell r="A2704">
            <v>2009</v>
          </cell>
          <cell r="B2704">
            <v>1</v>
          </cell>
        </row>
        <row r="2705">
          <cell r="A2705">
            <v>2009</v>
          </cell>
          <cell r="B2705">
            <v>1</v>
          </cell>
        </row>
        <row r="2706">
          <cell r="A2706">
            <v>2009</v>
          </cell>
          <cell r="B2706">
            <v>1</v>
          </cell>
        </row>
        <row r="2707">
          <cell r="A2707">
            <v>2009</v>
          </cell>
          <cell r="B2707">
            <v>1</v>
          </cell>
        </row>
        <row r="2708">
          <cell r="A2708">
            <v>2009</v>
          </cell>
          <cell r="B2708">
            <v>1</v>
          </cell>
        </row>
        <row r="2709">
          <cell r="A2709">
            <v>2009</v>
          </cell>
          <cell r="B2709">
            <v>1</v>
          </cell>
        </row>
        <row r="2710">
          <cell r="A2710">
            <v>2009</v>
          </cell>
          <cell r="B2710">
            <v>1</v>
          </cell>
        </row>
        <row r="2711">
          <cell r="A2711">
            <v>2009</v>
          </cell>
          <cell r="B2711">
            <v>1</v>
          </cell>
        </row>
        <row r="2712">
          <cell r="A2712">
            <v>2009</v>
          </cell>
          <cell r="B2712">
            <v>1</v>
          </cell>
        </row>
        <row r="2713">
          <cell r="A2713">
            <v>2009</v>
          </cell>
          <cell r="B2713">
            <v>1</v>
          </cell>
        </row>
        <row r="2714">
          <cell r="A2714">
            <v>2009</v>
          </cell>
          <cell r="B2714">
            <v>1</v>
          </cell>
        </row>
        <row r="2715">
          <cell r="A2715">
            <v>2009</v>
          </cell>
          <cell r="B2715">
            <v>1</v>
          </cell>
        </row>
        <row r="2716">
          <cell r="A2716">
            <v>2009</v>
          </cell>
          <cell r="B2716">
            <v>1</v>
          </cell>
        </row>
        <row r="2717">
          <cell r="A2717">
            <v>2009</v>
          </cell>
          <cell r="B2717">
            <v>1</v>
          </cell>
        </row>
        <row r="2718">
          <cell r="A2718">
            <v>2009</v>
          </cell>
          <cell r="B2718">
            <v>1</v>
          </cell>
        </row>
        <row r="2719">
          <cell r="A2719">
            <v>2009</v>
          </cell>
          <cell r="B2719">
            <v>1</v>
          </cell>
        </row>
        <row r="2720">
          <cell r="A2720">
            <v>2009</v>
          </cell>
          <cell r="B2720">
            <v>1</v>
          </cell>
        </row>
        <row r="2721">
          <cell r="A2721">
            <v>2009</v>
          </cell>
          <cell r="B2721">
            <v>1</v>
          </cell>
        </row>
        <row r="2722">
          <cell r="A2722">
            <v>2009</v>
          </cell>
          <cell r="B2722">
            <v>1</v>
          </cell>
        </row>
        <row r="2723">
          <cell r="A2723">
            <v>2009</v>
          </cell>
          <cell r="B2723">
            <v>1</v>
          </cell>
        </row>
        <row r="2724">
          <cell r="A2724">
            <v>2009</v>
          </cell>
          <cell r="B2724">
            <v>1</v>
          </cell>
        </row>
        <row r="2725">
          <cell r="A2725">
            <v>2009</v>
          </cell>
          <cell r="B2725">
            <v>1</v>
          </cell>
        </row>
        <row r="2726">
          <cell r="A2726">
            <v>2009</v>
          </cell>
          <cell r="B2726">
            <v>1</v>
          </cell>
        </row>
        <row r="2727">
          <cell r="A2727">
            <v>2009</v>
          </cell>
          <cell r="B2727">
            <v>1</v>
          </cell>
        </row>
        <row r="2728">
          <cell r="A2728">
            <v>2009</v>
          </cell>
          <cell r="B2728">
            <v>1</v>
          </cell>
        </row>
        <row r="2729">
          <cell r="A2729">
            <v>2009</v>
          </cell>
          <cell r="B2729">
            <v>1</v>
          </cell>
        </row>
        <row r="2730">
          <cell r="A2730">
            <v>2009</v>
          </cell>
          <cell r="B2730">
            <v>1</v>
          </cell>
        </row>
        <row r="2731">
          <cell r="A2731">
            <v>2009</v>
          </cell>
          <cell r="B2731">
            <v>1</v>
          </cell>
        </row>
        <row r="2732">
          <cell r="A2732">
            <v>2009</v>
          </cell>
          <cell r="B2732">
            <v>1</v>
          </cell>
        </row>
        <row r="2733">
          <cell r="A2733">
            <v>2009</v>
          </cell>
          <cell r="B2733">
            <v>1</v>
          </cell>
        </row>
        <row r="2734">
          <cell r="A2734">
            <v>2009</v>
          </cell>
          <cell r="B2734">
            <v>1</v>
          </cell>
        </row>
        <row r="2735">
          <cell r="A2735">
            <v>2009</v>
          </cell>
          <cell r="B2735">
            <v>1</v>
          </cell>
        </row>
        <row r="2736">
          <cell r="A2736">
            <v>2009</v>
          </cell>
          <cell r="B2736">
            <v>1</v>
          </cell>
        </row>
        <row r="2737">
          <cell r="A2737">
            <v>2009</v>
          </cell>
          <cell r="B2737">
            <v>1</v>
          </cell>
        </row>
        <row r="2738">
          <cell r="A2738">
            <v>2009</v>
          </cell>
          <cell r="B2738">
            <v>1</v>
          </cell>
        </row>
        <row r="2739">
          <cell r="A2739">
            <v>2009</v>
          </cell>
          <cell r="B2739">
            <v>1</v>
          </cell>
        </row>
        <row r="2740">
          <cell r="A2740">
            <v>2009</v>
          </cell>
          <cell r="B2740">
            <v>1</v>
          </cell>
        </row>
        <row r="2741">
          <cell r="A2741">
            <v>2009</v>
          </cell>
          <cell r="B2741">
            <v>1</v>
          </cell>
        </row>
        <row r="2742">
          <cell r="A2742">
            <v>2009</v>
          </cell>
          <cell r="B2742">
            <v>1</v>
          </cell>
        </row>
        <row r="2743">
          <cell r="A2743">
            <v>2009</v>
          </cell>
          <cell r="B2743">
            <v>1</v>
          </cell>
        </row>
        <row r="2744">
          <cell r="A2744">
            <v>2009</v>
          </cell>
          <cell r="B2744">
            <v>1</v>
          </cell>
        </row>
        <row r="2745">
          <cell r="A2745">
            <v>2009</v>
          </cell>
          <cell r="B2745">
            <v>1</v>
          </cell>
        </row>
        <row r="2746">
          <cell r="A2746">
            <v>2009</v>
          </cell>
          <cell r="B2746">
            <v>1</v>
          </cell>
        </row>
        <row r="2747">
          <cell r="A2747">
            <v>2009</v>
          </cell>
          <cell r="B2747">
            <v>1</v>
          </cell>
        </row>
        <row r="2748">
          <cell r="A2748">
            <v>2009</v>
          </cell>
          <cell r="B2748">
            <v>1</v>
          </cell>
        </row>
        <row r="2749">
          <cell r="A2749">
            <v>2009</v>
          </cell>
          <cell r="B2749">
            <v>1</v>
          </cell>
        </row>
        <row r="2750">
          <cell r="A2750">
            <v>2009</v>
          </cell>
          <cell r="B2750">
            <v>1</v>
          </cell>
        </row>
        <row r="2751">
          <cell r="A2751">
            <v>2009</v>
          </cell>
          <cell r="B2751">
            <v>1</v>
          </cell>
        </row>
        <row r="2752">
          <cell r="A2752">
            <v>2009</v>
          </cell>
          <cell r="B2752">
            <v>1</v>
          </cell>
        </row>
        <row r="2753">
          <cell r="A2753">
            <v>2009</v>
          </cell>
          <cell r="B2753">
            <v>1</v>
          </cell>
        </row>
        <row r="2754">
          <cell r="A2754">
            <v>2009</v>
          </cell>
          <cell r="B2754">
            <v>1</v>
          </cell>
        </row>
        <row r="2755">
          <cell r="A2755">
            <v>2009</v>
          </cell>
          <cell r="B2755">
            <v>1</v>
          </cell>
        </row>
        <row r="2756">
          <cell r="A2756">
            <v>2009</v>
          </cell>
          <cell r="B2756">
            <v>1</v>
          </cell>
        </row>
        <row r="2757">
          <cell r="A2757">
            <v>2009</v>
          </cell>
          <cell r="B2757">
            <v>1</v>
          </cell>
        </row>
        <row r="2758">
          <cell r="A2758">
            <v>2009</v>
          </cell>
          <cell r="B2758">
            <v>1</v>
          </cell>
        </row>
        <row r="2759">
          <cell r="A2759">
            <v>2009</v>
          </cell>
          <cell r="B2759">
            <v>1</v>
          </cell>
        </row>
        <row r="2760">
          <cell r="A2760">
            <v>2009</v>
          </cell>
          <cell r="B2760">
            <v>1</v>
          </cell>
        </row>
        <row r="2761">
          <cell r="A2761">
            <v>2009</v>
          </cell>
          <cell r="B2761">
            <v>1</v>
          </cell>
        </row>
        <row r="2762">
          <cell r="A2762">
            <v>2009</v>
          </cell>
          <cell r="B2762">
            <v>1</v>
          </cell>
        </row>
        <row r="2763">
          <cell r="A2763">
            <v>2009</v>
          </cell>
          <cell r="B2763">
            <v>1</v>
          </cell>
        </row>
        <row r="2764">
          <cell r="A2764">
            <v>2009</v>
          </cell>
          <cell r="B2764">
            <v>1</v>
          </cell>
        </row>
        <row r="2765">
          <cell r="A2765">
            <v>2009</v>
          </cell>
          <cell r="B2765">
            <v>1</v>
          </cell>
        </row>
        <row r="2766">
          <cell r="A2766">
            <v>2009</v>
          </cell>
          <cell r="B2766">
            <v>1</v>
          </cell>
        </row>
        <row r="2767">
          <cell r="A2767">
            <v>2009</v>
          </cell>
          <cell r="B2767">
            <v>1</v>
          </cell>
        </row>
        <row r="2768">
          <cell r="A2768">
            <v>2009</v>
          </cell>
          <cell r="B2768">
            <v>1</v>
          </cell>
        </row>
        <row r="2769">
          <cell r="A2769">
            <v>2009</v>
          </cell>
          <cell r="B2769">
            <v>1</v>
          </cell>
        </row>
        <row r="2770">
          <cell r="A2770">
            <v>2009</v>
          </cell>
          <cell r="B2770">
            <v>1</v>
          </cell>
        </row>
        <row r="2771">
          <cell r="A2771">
            <v>2009</v>
          </cell>
          <cell r="B2771">
            <v>1</v>
          </cell>
        </row>
        <row r="2772">
          <cell r="A2772">
            <v>2009</v>
          </cell>
          <cell r="B2772">
            <v>1</v>
          </cell>
        </row>
        <row r="2773">
          <cell r="A2773">
            <v>2009</v>
          </cell>
          <cell r="B2773">
            <v>1</v>
          </cell>
        </row>
        <row r="2774">
          <cell r="A2774">
            <v>2009</v>
          </cell>
          <cell r="B2774">
            <v>1</v>
          </cell>
        </row>
        <row r="2775">
          <cell r="A2775">
            <v>2009</v>
          </cell>
          <cell r="B2775">
            <v>1</v>
          </cell>
        </row>
        <row r="2776">
          <cell r="A2776">
            <v>2009</v>
          </cell>
          <cell r="B2776">
            <v>1</v>
          </cell>
        </row>
        <row r="2777">
          <cell r="A2777">
            <v>2009</v>
          </cell>
          <cell r="B2777">
            <v>1</v>
          </cell>
        </row>
        <row r="2778">
          <cell r="A2778">
            <v>2009</v>
          </cell>
          <cell r="B2778">
            <v>1</v>
          </cell>
        </row>
        <row r="2779">
          <cell r="A2779">
            <v>2009</v>
          </cell>
          <cell r="B2779">
            <v>1</v>
          </cell>
        </row>
        <row r="2780">
          <cell r="A2780">
            <v>2009</v>
          </cell>
          <cell r="B2780">
            <v>1</v>
          </cell>
        </row>
        <row r="2781">
          <cell r="A2781">
            <v>2009</v>
          </cell>
          <cell r="B2781">
            <v>1</v>
          </cell>
        </row>
        <row r="2782">
          <cell r="A2782">
            <v>2009</v>
          </cell>
          <cell r="B2782">
            <v>1</v>
          </cell>
        </row>
        <row r="2783">
          <cell r="A2783">
            <v>2009</v>
          </cell>
          <cell r="B2783">
            <v>1</v>
          </cell>
        </row>
        <row r="2784">
          <cell r="A2784">
            <v>2009</v>
          </cell>
          <cell r="B2784">
            <v>1</v>
          </cell>
        </row>
        <row r="2785">
          <cell r="A2785">
            <v>2009</v>
          </cell>
          <cell r="B2785">
            <v>1</v>
          </cell>
        </row>
        <row r="2786">
          <cell r="A2786">
            <v>2009</v>
          </cell>
          <cell r="B2786">
            <v>1</v>
          </cell>
        </row>
        <row r="2787">
          <cell r="A2787">
            <v>2009</v>
          </cell>
          <cell r="B2787">
            <v>1</v>
          </cell>
        </row>
        <row r="2788">
          <cell r="A2788">
            <v>2009</v>
          </cell>
          <cell r="B2788">
            <v>1</v>
          </cell>
        </row>
        <row r="2789">
          <cell r="A2789">
            <v>2009</v>
          </cell>
          <cell r="B2789">
            <v>1</v>
          </cell>
        </row>
        <row r="2790">
          <cell r="A2790">
            <v>2009</v>
          </cell>
          <cell r="B2790">
            <v>1</v>
          </cell>
        </row>
        <row r="2791">
          <cell r="A2791">
            <v>2009</v>
          </cell>
          <cell r="B2791">
            <v>1</v>
          </cell>
        </row>
        <row r="2792">
          <cell r="A2792">
            <v>2009</v>
          </cell>
          <cell r="B2792">
            <v>1</v>
          </cell>
        </row>
        <row r="2793">
          <cell r="A2793">
            <v>2009</v>
          </cell>
          <cell r="B2793">
            <v>1</v>
          </cell>
        </row>
        <row r="2794">
          <cell r="A2794">
            <v>2009</v>
          </cell>
          <cell r="B2794">
            <v>1</v>
          </cell>
        </row>
        <row r="2795">
          <cell r="A2795">
            <v>2009</v>
          </cell>
          <cell r="B2795">
            <v>1</v>
          </cell>
        </row>
        <row r="2796">
          <cell r="A2796">
            <v>2009</v>
          </cell>
          <cell r="B2796">
            <v>1</v>
          </cell>
        </row>
        <row r="2797">
          <cell r="A2797">
            <v>2009</v>
          </cell>
          <cell r="B2797">
            <v>1</v>
          </cell>
        </row>
        <row r="2798">
          <cell r="A2798">
            <v>2009</v>
          </cell>
          <cell r="B2798">
            <v>1</v>
          </cell>
        </row>
        <row r="2799">
          <cell r="A2799">
            <v>2009</v>
          </cell>
          <cell r="B2799">
            <v>1</v>
          </cell>
        </row>
        <row r="2800">
          <cell r="A2800">
            <v>2009</v>
          </cell>
          <cell r="B2800">
            <v>1</v>
          </cell>
        </row>
        <row r="2801">
          <cell r="A2801">
            <v>2009</v>
          </cell>
          <cell r="B2801">
            <v>1</v>
          </cell>
        </row>
        <row r="2802">
          <cell r="A2802">
            <v>2009</v>
          </cell>
          <cell r="B2802">
            <v>1</v>
          </cell>
        </row>
        <row r="2803">
          <cell r="A2803">
            <v>2009</v>
          </cell>
          <cell r="B2803">
            <v>1</v>
          </cell>
        </row>
        <row r="2804">
          <cell r="A2804">
            <v>2009</v>
          </cell>
          <cell r="B2804">
            <v>1</v>
          </cell>
        </row>
        <row r="2805">
          <cell r="A2805">
            <v>2009</v>
          </cell>
          <cell r="B2805">
            <v>1</v>
          </cell>
        </row>
        <row r="2806">
          <cell r="A2806">
            <v>2009</v>
          </cell>
          <cell r="B2806">
            <v>1</v>
          </cell>
        </row>
        <row r="2807">
          <cell r="A2807">
            <v>2009</v>
          </cell>
          <cell r="B2807">
            <v>1</v>
          </cell>
        </row>
        <row r="2808">
          <cell r="A2808">
            <v>2009</v>
          </cell>
          <cell r="B2808">
            <v>1</v>
          </cell>
        </row>
        <row r="2809">
          <cell r="A2809">
            <v>2009</v>
          </cell>
          <cell r="B2809">
            <v>1</v>
          </cell>
        </row>
        <row r="2810">
          <cell r="A2810">
            <v>2009</v>
          </cell>
          <cell r="B2810">
            <v>1</v>
          </cell>
        </row>
        <row r="2811">
          <cell r="A2811">
            <v>2009</v>
          </cell>
          <cell r="B2811">
            <v>1</v>
          </cell>
        </row>
        <row r="2812">
          <cell r="A2812">
            <v>2009</v>
          </cell>
          <cell r="B2812">
            <v>1</v>
          </cell>
        </row>
        <row r="2813">
          <cell r="A2813">
            <v>2009</v>
          </cell>
          <cell r="B2813">
            <v>1</v>
          </cell>
        </row>
        <row r="2814">
          <cell r="A2814">
            <v>2009</v>
          </cell>
          <cell r="B2814">
            <v>1</v>
          </cell>
        </row>
        <row r="2815">
          <cell r="A2815">
            <v>2009</v>
          </cell>
          <cell r="B2815">
            <v>1</v>
          </cell>
        </row>
        <row r="2816">
          <cell r="A2816">
            <v>2009</v>
          </cell>
          <cell r="B2816">
            <v>1</v>
          </cell>
        </row>
        <row r="2817">
          <cell r="A2817">
            <v>2009</v>
          </cell>
          <cell r="B2817">
            <v>1</v>
          </cell>
        </row>
        <row r="2818">
          <cell r="A2818">
            <v>2009</v>
          </cell>
          <cell r="B2818">
            <v>1</v>
          </cell>
        </row>
        <row r="2819">
          <cell r="A2819">
            <v>2009</v>
          </cell>
          <cell r="B2819">
            <v>1</v>
          </cell>
        </row>
        <row r="2820">
          <cell r="A2820">
            <v>2009</v>
          </cell>
          <cell r="B2820">
            <v>1</v>
          </cell>
        </row>
        <row r="2821">
          <cell r="A2821">
            <v>2009</v>
          </cell>
          <cell r="B2821">
            <v>1</v>
          </cell>
        </row>
        <row r="2822">
          <cell r="A2822">
            <v>2009</v>
          </cell>
          <cell r="B2822">
            <v>1</v>
          </cell>
        </row>
        <row r="2823">
          <cell r="A2823">
            <v>2009</v>
          </cell>
          <cell r="B2823">
            <v>1</v>
          </cell>
        </row>
        <row r="2824">
          <cell r="A2824">
            <v>2009</v>
          </cell>
          <cell r="B2824">
            <v>1</v>
          </cell>
        </row>
        <row r="2825">
          <cell r="A2825">
            <v>2009</v>
          </cell>
          <cell r="B2825">
            <v>1</v>
          </cell>
        </row>
        <row r="2826">
          <cell r="A2826">
            <v>2009</v>
          </cell>
          <cell r="B2826">
            <v>1</v>
          </cell>
        </row>
        <row r="2827">
          <cell r="A2827">
            <v>2009</v>
          </cell>
          <cell r="B2827">
            <v>1</v>
          </cell>
        </row>
        <row r="2828">
          <cell r="A2828">
            <v>2009</v>
          </cell>
          <cell r="B2828">
            <v>1</v>
          </cell>
        </row>
        <row r="2829">
          <cell r="A2829">
            <v>2009</v>
          </cell>
          <cell r="B2829">
            <v>1</v>
          </cell>
        </row>
        <row r="2830">
          <cell r="A2830">
            <v>2009</v>
          </cell>
          <cell r="B2830">
            <v>1</v>
          </cell>
        </row>
        <row r="2831">
          <cell r="A2831">
            <v>2009</v>
          </cell>
          <cell r="B2831">
            <v>1</v>
          </cell>
        </row>
        <row r="2832">
          <cell r="A2832">
            <v>2009</v>
          </cell>
          <cell r="B2832">
            <v>1</v>
          </cell>
        </row>
        <row r="2833">
          <cell r="A2833">
            <v>2009</v>
          </cell>
          <cell r="B2833">
            <v>1</v>
          </cell>
        </row>
        <row r="2834">
          <cell r="A2834">
            <v>2009</v>
          </cell>
          <cell r="B2834">
            <v>1</v>
          </cell>
        </row>
        <row r="2835">
          <cell r="A2835">
            <v>2009</v>
          </cell>
          <cell r="B2835">
            <v>1</v>
          </cell>
        </row>
        <row r="2836">
          <cell r="A2836">
            <v>2009</v>
          </cell>
          <cell r="B2836">
            <v>1</v>
          </cell>
        </row>
        <row r="2837">
          <cell r="A2837">
            <v>2009</v>
          </cell>
          <cell r="B2837">
            <v>1</v>
          </cell>
        </row>
        <row r="2838">
          <cell r="A2838">
            <v>2009</v>
          </cell>
          <cell r="B2838">
            <v>1</v>
          </cell>
        </row>
        <row r="2839">
          <cell r="A2839">
            <v>2009</v>
          </cell>
          <cell r="B2839">
            <v>1</v>
          </cell>
        </row>
        <row r="2840">
          <cell r="A2840">
            <v>2009</v>
          </cell>
          <cell r="B2840">
            <v>1</v>
          </cell>
        </row>
        <row r="2841">
          <cell r="A2841">
            <v>2009</v>
          </cell>
          <cell r="B2841">
            <v>1</v>
          </cell>
        </row>
        <row r="2842">
          <cell r="A2842">
            <v>2009</v>
          </cell>
          <cell r="B2842">
            <v>1</v>
          </cell>
        </row>
        <row r="2843">
          <cell r="A2843">
            <v>2009</v>
          </cell>
          <cell r="B2843">
            <v>1</v>
          </cell>
        </row>
        <row r="2844">
          <cell r="A2844">
            <v>2009</v>
          </cell>
          <cell r="B2844">
            <v>1</v>
          </cell>
        </row>
        <row r="2845">
          <cell r="A2845">
            <v>2009</v>
          </cell>
          <cell r="B2845">
            <v>1</v>
          </cell>
        </row>
        <row r="2846">
          <cell r="A2846">
            <v>2009</v>
          </cell>
          <cell r="B2846">
            <v>1</v>
          </cell>
        </row>
        <row r="2847">
          <cell r="A2847">
            <v>2009</v>
          </cell>
          <cell r="B2847">
            <v>1</v>
          </cell>
        </row>
        <row r="2848">
          <cell r="A2848">
            <v>2009</v>
          </cell>
          <cell r="B2848">
            <v>1</v>
          </cell>
        </row>
        <row r="2849">
          <cell r="A2849">
            <v>2009</v>
          </cell>
          <cell r="B2849">
            <v>1</v>
          </cell>
        </row>
        <row r="2850">
          <cell r="A2850">
            <v>2009</v>
          </cell>
          <cell r="B2850">
            <v>1</v>
          </cell>
        </row>
        <row r="2851">
          <cell r="A2851">
            <v>2009</v>
          </cell>
          <cell r="B2851">
            <v>1</v>
          </cell>
        </row>
        <row r="2852">
          <cell r="A2852">
            <v>2009</v>
          </cell>
          <cell r="B2852">
            <v>1</v>
          </cell>
        </row>
        <row r="2853">
          <cell r="A2853">
            <v>2009</v>
          </cell>
          <cell r="B2853">
            <v>1</v>
          </cell>
        </row>
        <row r="2854">
          <cell r="A2854">
            <v>2009</v>
          </cell>
          <cell r="B2854">
            <v>1</v>
          </cell>
        </row>
        <row r="2855">
          <cell r="A2855">
            <v>2009</v>
          </cell>
          <cell r="B2855">
            <v>1</v>
          </cell>
        </row>
        <row r="2856">
          <cell r="A2856">
            <v>2009</v>
          </cell>
          <cell r="B2856">
            <v>2</v>
          </cell>
        </row>
        <row r="2857">
          <cell r="A2857">
            <v>2009</v>
          </cell>
          <cell r="B2857">
            <v>2</v>
          </cell>
        </row>
        <row r="2858">
          <cell r="A2858">
            <v>2009</v>
          </cell>
          <cell r="B2858">
            <v>2</v>
          </cell>
        </row>
        <row r="2859">
          <cell r="A2859">
            <v>2009</v>
          </cell>
          <cell r="B2859">
            <v>2</v>
          </cell>
        </row>
        <row r="2860">
          <cell r="A2860">
            <v>2009</v>
          </cell>
          <cell r="B2860">
            <v>2</v>
          </cell>
        </row>
        <row r="2861">
          <cell r="A2861">
            <v>2009</v>
          </cell>
          <cell r="B2861">
            <v>2</v>
          </cell>
        </row>
        <row r="2862">
          <cell r="A2862">
            <v>2009</v>
          </cell>
          <cell r="B2862">
            <v>2</v>
          </cell>
        </row>
        <row r="2863">
          <cell r="A2863">
            <v>2009</v>
          </cell>
          <cell r="B2863">
            <v>2</v>
          </cell>
        </row>
        <row r="2864">
          <cell r="A2864">
            <v>2009</v>
          </cell>
          <cell r="B2864">
            <v>2</v>
          </cell>
        </row>
        <row r="2865">
          <cell r="A2865">
            <v>2009</v>
          </cell>
          <cell r="B2865">
            <v>2</v>
          </cell>
        </row>
        <row r="2866">
          <cell r="A2866">
            <v>2009</v>
          </cell>
          <cell r="B2866">
            <v>2</v>
          </cell>
        </row>
        <row r="2867">
          <cell r="A2867">
            <v>2009</v>
          </cell>
          <cell r="B2867">
            <v>2</v>
          </cell>
        </row>
        <row r="2868">
          <cell r="A2868">
            <v>2009</v>
          </cell>
          <cell r="B2868">
            <v>2</v>
          </cell>
        </row>
        <row r="2869">
          <cell r="A2869">
            <v>2009</v>
          </cell>
          <cell r="B2869">
            <v>2</v>
          </cell>
        </row>
        <row r="2870">
          <cell r="A2870">
            <v>2009</v>
          </cell>
          <cell r="B2870">
            <v>2</v>
          </cell>
        </row>
        <row r="2871">
          <cell r="A2871">
            <v>2009</v>
          </cell>
          <cell r="B2871">
            <v>2</v>
          </cell>
        </row>
        <row r="2872">
          <cell r="A2872">
            <v>2009</v>
          </cell>
          <cell r="B2872">
            <v>2</v>
          </cell>
        </row>
        <row r="2873">
          <cell r="A2873">
            <v>2009</v>
          </cell>
          <cell r="B2873">
            <v>2</v>
          </cell>
        </row>
        <row r="2874">
          <cell r="A2874">
            <v>2009</v>
          </cell>
          <cell r="B2874">
            <v>2</v>
          </cell>
        </row>
        <row r="2875">
          <cell r="A2875">
            <v>2009</v>
          </cell>
          <cell r="B2875">
            <v>2</v>
          </cell>
        </row>
        <row r="2876">
          <cell r="A2876">
            <v>2009</v>
          </cell>
          <cell r="B2876">
            <v>2</v>
          </cell>
        </row>
        <row r="2877">
          <cell r="A2877">
            <v>2009</v>
          </cell>
          <cell r="B2877">
            <v>2</v>
          </cell>
        </row>
        <row r="2878">
          <cell r="A2878">
            <v>2009</v>
          </cell>
          <cell r="B2878">
            <v>2</v>
          </cell>
        </row>
        <row r="2879">
          <cell r="A2879">
            <v>2009</v>
          </cell>
          <cell r="B2879">
            <v>2</v>
          </cell>
        </row>
        <row r="2880">
          <cell r="A2880">
            <v>2009</v>
          </cell>
          <cell r="B2880">
            <v>2</v>
          </cell>
        </row>
        <row r="2881">
          <cell r="A2881">
            <v>2009</v>
          </cell>
          <cell r="B2881">
            <v>2</v>
          </cell>
        </row>
        <row r="2882">
          <cell r="A2882">
            <v>2009</v>
          </cell>
          <cell r="B2882">
            <v>2</v>
          </cell>
        </row>
        <row r="2883">
          <cell r="A2883">
            <v>2009</v>
          </cell>
          <cell r="B2883">
            <v>2</v>
          </cell>
        </row>
        <row r="2884">
          <cell r="A2884">
            <v>2009</v>
          </cell>
          <cell r="B2884">
            <v>2</v>
          </cell>
        </row>
        <row r="2885">
          <cell r="A2885">
            <v>2009</v>
          </cell>
          <cell r="B2885">
            <v>2</v>
          </cell>
        </row>
        <row r="2886">
          <cell r="A2886">
            <v>2009</v>
          </cell>
          <cell r="B2886">
            <v>2</v>
          </cell>
        </row>
        <row r="2887">
          <cell r="A2887">
            <v>2009</v>
          </cell>
          <cell r="B2887">
            <v>2</v>
          </cell>
        </row>
        <row r="2888">
          <cell r="A2888">
            <v>2009</v>
          </cell>
          <cell r="B2888">
            <v>2</v>
          </cell>
        </row>
        <row r="2889">
          <cell r="A2889">
            <v>2009</v>
          </cell>
          <cell r="B2889">
            <v>2</v>
          </cell>
        </row>
        <row r="2890">
          <cell r="A2890">
            <v>2009</v>
          </cell>
          <cell r="B2890">
            <v>2</v>
          </cell>
        </row>
        <row r="2891">
          <cell r="A2891">
            <v>2009</v>
          </cell>
          <cell r="B2891">
            <v>2</v>
          </cell>
        </row>
        <row r="2892">
          <cell r="A2892">
            <v>2009</v>
          </cell>
          <cell r="B2892">
            <v>2</v>
          </cell>
        </row>
        <row r="2893">
          <cell r="A2893">
            <v>2009</v>
          </cell>
          <cell r="B2893">
            <v>2</v>
          </cell>
        </row>
        <row r="2894">
          <cell r="A2894">
            <v>2009</v>
          </cell>
          <cell r="B2894">
            <v>2</v>
          </cell>
        </row>
        <row r="2895">
          <cell r="A2895">
            <v>2009</v>
          </cell>
          <cell r="B2895">
            <v>2</v>
          </cell>
        </row>
        <row r="2896">
          <cell r="A2896">
            <v>2009</v>
          </cell>
          <cell r="B2896">
            <v>2</v>
          </cell>
        </row>
        <row r="2897">
          <cell r="A2897">
            <v>2009</v>
          </cell>
          <cell r="B2897">
            <v>2</v>
          </cell>
        </row>
        <row r="2898">
          <cell r="A2898">
            <v>2009</v>
          </cell>
          <cell r="B2898">
            <v>2</v>
          </cell>
        </row>
        <row r="2899">
          <cell r="A2899">
            <v>2009</v>
          </cell>
          <cell r="B2899">
            <v>2</v>
          </cell>
        </row>
        <row r="2900">
          <cell r="A2900">
            <v>2009</v>
          </cell>
          <cell r="B2900">
            <v>2</v>
          </cell>
        </row>
        <row r="2901">
          <cell r="A2901">
            <v>2009</v>
          </cell>
          <cell r="B2901">
            <v>2</v>
          </cell>
        </row>
        <row r="2902">
          <cell r="A2902">
            <v>2009</v>
          </cell>
          <cell r="B2902">
            <v>2</v>
          </cell>
        </row>
        <row r="2903">
          <cell r="A2903">
            <v>2009</v>
          </cell>
          <cell r="B2903">
            <v>2</v>
          </cell>
        </row>
        <row r="2904">
          <cell r="A2904">
            <v>2009</v>
          </cell>
          <cell r="B2904">
            <v>2</v>
          </cell>
        </row>
        <row r="2905">
          <cell r="A2905">
            <v>2009</v>
          </cell>
          <cell r="B2905">
            <v>2</v>
          </cell>
        </row>
        <row r="2906">
          <cell r="A2906">
            <v>2009</v>
          </cell>
          <cell r="B2906">
            <v>2</v>
          </cell>
        </row>
        <row r="2907">
          <cell r="A2907">
            <v>2009</v>
          </cell>
          <cell r="B2907">
            <v>2</v>
          </cell>
        </row>
        <row r="2908">
          <cell r="A2908">
            <v>2009</v>
          </cell>
          <cell r="B2908">
            <v>2</v>
          </cell>
        </row>
        <row r="2909">
          <cell r="A2909">
            <v>2009</v>
          </cell>
          <cell r="B2909">
            <v>2</v>
          </cell>
        </row>
        <row r="2910">
          <cell r="A2910">
            <v>2009</v>
          </cell>
          <cell r="B2910">
            <v>2</v>
          </cell>
        </row>
        <row r="2911">
          <cell r="A2911">
            <v>2009</v>
          </cell>
          <cell r="B2911">
            <v>2</v>
          </cell>
        </row>
        <row r="2912">
          <cell r="A2912">
            <v>2009</v>
          </cell>
          <cell r="B2912">
            <v>2</v>
          </cell>
        </row>
        <row r="2913">
          <cell r="A2913">
            <v>2009</v>
          </cell>
          <cell r="B2913">
            <v>2</v>
          </cell>
        </row>
        <row r="2914">
          <cell r="A2914">
            <v>2009</v>
          </cell>
          <cell r="B2914">
            <v>2</v>
          </cell>
        </row>
        <row r="2915">
          <cell r="A2915">
            <v>2009</v>
          </cell>
          <cell r="B2915">
            <v>2</v>
          </cell>
        </row>
        <row r="2916">
          <cell r="A2916">
            <v>2009</v>
          </cell>
          <cell r="B2916">
            <v>2</v>
          </cell>
        </row>
        <row r="2917">
          <cell r="A2917">
            <v>2009</v>
          </cell>
          <cell r="B2917">
            <v>2</v>
          </cell>
        </row>
        <row r="2918">
          <cell r="A2918">
            <v>2009</v>
          </cell>
          <cell r="B2918">
            <v>2</v>
          </cell>
        </row>
        <row r="2919">
          <cell r="A2919">
            <v>2009</v>
          </cell>
          <cell r="B2919">
            <v>2</v>
          </cell>
        </row>
        <row r="2920">
          <cell r="A2920">
            <v>2009</v>
          </cell>
          <cell r="B2920">
            <v>2</v>
          </cell>
        </row>
        <row r="2921">
          <cell r="A2921">
            <v>2009</v>
          </cell>
          <cell r="B2921">
            <v>2</v>
          </cell>
        </row>
        <row r="2922">
          <cell r="A2922">
            <v>2009</v>
          </cell>
          <cell r="B2922">
            <v>2</v>
          </cell>
        </row>
        <row r="2923">
          <cell r="A2923">
            <v>2009</v>
          </cell>
          <cell r="B2923">
            <v>2</v>
          </cell>
        </row>
        <row r="2924">
          <cell r="A2924">
            <v>2009</v>
          </cell>
          <cell r="B2924">
            <v>2</v>
          </cell>
        </row>
        <row r="2925">
          <cell r="A2925">
            <v>2009</v>
          </cell>
          <cell r="B2925">
            <v>2</v>
          </cell>
        </row>
        <row r="2926">
          <cell r="A2926">
            <v>2009</v>
          </cell>
          <cell r="B2926">
            <v>2</v>
          </cell>
        </row>
        <row r="2927">
          <cell r="A2927">
            <v>2009</v>
          </cell>
          <cell r="B2927">
            <v>2</v>
          </cell>
        </row>
        <row r="2928">
          <cell r="A2928">
            <v>2009</v>
          </cell>
          <cell r="B2928">
            <v>2</v>
          </cell>
        </row>
        <row r="2929">
          <cell r="A2929">
            <v>2009</v>
          </cell>
          <cell r="B2929">
            <v>2</v>
          </cell>
        </row>
        <row r="2930">
          <cell r="A2930">
            <v>2009</v>
          </cell>
          <cell r="B2930">
            <v>2</v>
          </cell>
        </row>
        <row r="2931">
          <cell r="A2931">
            <v>2009</v>
          </cell>
          <cell r="B2931">
            <v>2</v>
          </cell>
        </row>
        <row r="2932">
          <cell r="A2932">
            <v>2009</v>
          </cell>
          <cell r="B2932">
            <v>2</v>
          </cell>
        </row>
        <row r="2933">
          <cell r="A2933">
            <v>2009</v>
          </cell>
          <cell r="B2933">
            <v>2</v>
          </cell>
        </row>
        <row r="2934">
          <cell r="A2934">
            <v>2009</v>
          </cell>
          <cell r="B2934">
            <v>2</v>
          </cell>
        </row>
        <row r="2935">
          <cell r="A2935">
            <v>2009</v>
          </cell>
          <cell r="B2935">
            <v>2</v>
          </cell>
        </row>
        <row r="2936">
          <cell r="A2936">
            <v>2009</v>
          </cell>
          <cell r="B2936">
            <v>2</v>
          </cell>
        </row>
        <row r="2937">
          <cell r="A2937">
            <v>2009</v>
          </cell>
          <cell r="B2937">
            <v>2</v>
          </cell>
        </row>
        <row r="2938">
          <cell r="A2938">
            <v>2009</v>
          </cell>
          <cell r="B2938">
            <v>2</v>
          </cell>
        </row>
        <row r="2939">
          <cell r="A2939">
            <v>2009</v>
          </cell>
          <cell r="B2939">
            <v>2</v>
          </cell>
        </row>
        <row r="2940">
          <cell r="A2940">
            <v>2009</v>
          </cell>
          <cell r="B2940">
            <v>2</v>
          </cell>
        </row>
        <row r="2941">
          <cell r="A2941">
            <v>2009</v>
          </cell>
          <cell r="B2941">
            <v>2</v>
          </cell>
        </row>
        <row r="2942">
          <cell r="A2942">
            <v>2009</v>
          </cell>
          <cell r="B2942">
            <v>2</v>
          </cell>
        </row>
        <row r="2943">
          <cell r="A2943">
            <v>2009</v>
          </cell>
          <cell r="B2943">
            <v>2</v>
          </cell>
        </row>
        <row r="2944">
          <cell r="A2944">
            <v>2009</v>
          </cell>
          <cell r="B2944">
            <v>2</v>
          </cell>
        </row>
        <row r="2945">
          <cell r="A2945">
            <v>2009</v>
          </cell>
          <cell r="B2945">
            <v>2</v>
          </cell>
        </row>
        <row r="2946">
          <cell r="A2946">
            <v>2009</v>
          </cell>
          <cell r="B2946">
            <v>2</v>
          </cell>
        </row>
        <row r="2947">
          <cell r="A2947">
            <v>2009</v>
          </cell>
          <cell r="B2947">
            <v>2</v>
          </cell>
        </row>
        <row r="2948">
          <cell r="A2948">
            <v>2009</v>
          </cell>
          <cell r="B2948">
            <v>2</v>
          </cell>
        </row>
        <row r="2949">
          <cell r="A2949">
            <v>2009</v>
          </cell>
          <cell r="B2949">
            <v>2</v>
          </cell>
        </row>
        <row r="2950">
          <cell r="A2950">
            <v>2009</v>
          </cell>
          <cell r="B2950">
            <v>2</v>
          </cell>
        </row>
        <row r="2951">
          <cell r="A2951">
            <v>2009</v>
          </cell>
          <cell r="B2951">
            <v>2</v>
          </cell>
        </row>
        <row r="2952">
          <cell r="A2952">
            <v>2009</v>
          </cell>
          <cell r="B2952">
            <v>2</v>
          </cell>
        </row>
        <row r="2953">
          <cell r="A2953">
            <v>2009</v>
          </cell>
          <cell r="B2953">
            <v>2</v>
          </cell>
        </row>
        <row r="2954">
          <cell r="A2954">
            <v>2009</v>
          </cell>
          <cell r="B2954">
            <v>2</v>
          </cell>
        </row>
        <row r="2955">
          <cell r="A2955">
            <v>2009</v>
          </cell>
          <cell r="B2955">
            <v>2</v>
          </cell>
        </row>
        <row r="2956">
          <cell r="A2956">
            <v>2009</v>
          </cell>
          <cell r="B2956">
            <v>2</v>
          </cell>
        </row>
        <row r="2957">
          <cell r="A2957">
            <v>2009</v>
          </cell>
          <cell r="B2957">
            <v>2</v>
          </cell>
        </row>
        <row r="2958">
          <cell r="A2958">
            <v>2009</v>
          </cell>
          <cell r="B2958">
            <v>2</v>
          </cell>
        </row>
        <row r="2959">
          <cell r="A2959">
            <v>2009</v>
          </cell>
          <cell r="B2959">
            <v>2</v>
          </cell>
        </row>
        <row r="2960">
          <cell r="A2960">
            <v>2009</v>
          </cell>
          <cell r="B2960">
            <v>2</v>
          </cell>
        </row>
        <row r="2961">
          <cell r="A2961">
            <v>2009</v>
          </cell>
          <cell r="B2961">
            <v>2</v>
          </cell>
        </row>
        <row r="2962">
          <cell r="A2962">
            <v>2009</v>
          </cell>
          <cell r="B2962">
            <v>2</v>
          </cell>
        </row>
        <row r="2963">
          <cell r="A2963">
            <v>2009</v>
          </cell>
          <cell r="B2963">
            <v>2</v>
          </cell>
        </row>
        <row r="2964">
          <cell r="A2964">
            <v>2009</v>
          </cell>
          <cell r="B2964">
            <v>2</v>
          </cell>
        </row>
        <row r="2965">
          <cell r="A2965">
            <v>2009</v>
          </cell>
          <cell r="B2965">
            <v>2</v>
          </cell>
        </row>
        <row r="2966">
          <cell r="A2966">
            <v>2009</v>
          </cell>
          <cell r="B2966">
            <v>2</v>
          </cell>
        </row>
        <row r="2967">
          <cell r="A2967">
            <v>2009</v>
          </cell>
          <cell r="B2967">
            <v>2</v>
          </cell>
        </row>
        <row r="2968">
          <cell r="A2968">
            <v>2009</v>
          </cell>
          <cell r="B2968">
            <v>2</v>
          </cell>
        </row>
        <row r="2969">
          <cell r="A2969">
            <v>2009</v>
          </cell>
          <cell r="B2969">
            <v>2</v>
          </cell>
        </row>
        <row r="2970">
          <cell r="A2970">
            <v>2009</v>
          </cell>
          <cell r="B2970">
            <v>2</v>
          </cell>
        </row>
        <row r="2971">
          <cell r="A2971">
            <v>2009</v>
          </cell>
          <cell r="B2971">
            <v>2</v>
          </cell>
        </row>
        <row r="2972">
          <cell r="A2972">
            <v>2009</v>
          </cell>
          <cell r="B2972">
            <v>2</v>
          </cell>
        </row>
        <row r="2973">
          <cell r="A2973">
            <v>2009</v>
          </cell>
          <cell r="B2973">
            <v>2</v>
          </cell>
        </row>
        <row r="2974">
          <cell r="A2974">
            <v>2009</v>
          </cell>
          <cell r="B2974">
            <v>2</v>
          </cell>
        </row>
        <row r="2975">
          <cell r="A2975">
            <v>2009</v>
          </cell>
          <cell r="B2975">
            <v>2</v>
          </cell>
        </row>
        <row r="2976">
          <cell r="A2976">
            <v>2009</v>
          </cell>
          <cell r="B2976">
            <v>2</v>
          </cell>
        </row>
        <row r="2977">
          <cell r="A2977">
            <v>2009</v>
          </cell>
          <cell r="B2977">
            <v>2</v>
          </cell>
        </row>
        <row r="2978">
          <cell r="A2978">
            <v>2009</v>
          </cell>
          <cell r="B2978">
            <v>2</v>
          </cell>
        </row>
        <row r="2979">
          <cell r="A2979">
            <v>2009</v>
          </cell>
          <cell r="B2979">
            <v>2</v>
          </cell>
        </row>
        <row r="2980">
          <cell r="A2980">
            <v>2009</v>
          </cell>
          <cell r="B2980">
            <v>2</v>
          </cell>
        </row>
        <row r="2981">
          <cell r="A2981">
            <v>2009</v>
          </cell>
          <cell r="B2981">
            <v>2</v>
          </cell>
        </row>
        <row r="2982">
          <cell r="A2982">
            <v>2009</v>
          </cell>
          <cell r="B2982">
            <v>2</v>
          </cell>
        </row>
        <row r="2983">
          <cell r="A2983">
            <v>2009</v>
          </cell>
          <cell r="B2983">
            <v>2</v>
          </cell>
        </row>
        <row r="2984">
          <cell r="A2984">
            <v>2009</v>
          </cell>
          <cell r="B2984">
            <v>2</v>
          </cell>
        </row>
        <row r="2985">
          <cell r="A2985">
            <v>2009</v>
          </cell>
          <cell r="B2985">
            <v>2</v>
          </cell>
        </row>
        <row r="2986">
          <cell r="A2986">
            <v>2009</v>
          </cell>
          <cell r="B2986">
            <v>2</v>
          </cell>
        </row>
        <row r="2987">
          <cell r="A2987">
            <v>2009</v>
          </cell>
          <cell r="B2987">
            <v>2</v>
          </cell>
        </row>
        <row r="2988">
          <cell r="A2988">
            <v>2009</v>
          </cell>
          <cell r="B2988">
            <v>2</v>
          </cell>
        </row>
        <row r="2989">
          <cell r="A2989">
            <v>2009</v>
          </cell>
          <cell r="B2989">
            <v>2</v>
          </cell>
        </row>
        <row r="2990">
          <cell r="A2990">
            <v>2009</v>
          </cell>
          <cell r="B2990">
            <v>2</v>
          </cell>
        </row>
        <row r="2991">
          <cell r="A2991">
            <v>2009</v>
          </cell>
          <cell r="B2991">
            <v>2</v>
          </cell>
        </row>
        <row r="2992">
          <cell r="A2992">
            <v>2009</v>
          </cell>
          <cell r="B2992">
            <v>2</v>
          </cell>
        </row>
        <row r="2993">
          <cell r="A2993">
            <v>2009</v>
          </cell>
          <cell r="B2993">
            <v>2</v>
          </cell>
        </row>
        <row r="2994">
          <cell r="A2994">
            <v>2009</v>
          </cell>
          <cell r="B2994">
            <v>2</v>
          </cell>
        </row>
        <row r="2995">
          <cell r="A2995">
            <v>2009</v>
          </cell>
          <cell r="B2995">
            <v>2</v>
          </cell>
        </row>
        <row r="2996">
          <cell r="A2996">
            <v>2009</v>
          </cell>
          <cell r="B2996">
            <v>2</v>
          </cell>
        </row>
        <row r="2997">
          <cell r="A2997">
            <v>2009</v>
          </cell>
          <cell r="B2997">
            <v>2</v>
          </cell>
        </row>
        <row r="2998">
          <cell r="A2998">
            <v>2009</v>
          </cell>
          <cell r="B2998">
            <v>2</v>
          </cell>
        </row>
        <row r="2999">
          <cell r="A2999">
            <v>2009</v>
          </cell>
          <cell r="B2999">
            <v>2</v>
          </cell>
        </row>
        <row r="3000">
          <cell r="A3000">
            <v>2009</v>
          </cell>
          <cell r="B3000">
            <v>2</v>
          </cell>
        </row>
        <row r="3001">
          <cell r="A3001">
            <v>2009</v>
          </cell>
          <cell r="B3001">
            <v>2</v>
          </cell>
        </row>
        <row r="3002">
          <cell r="A3002">
            <v>2009</v>
          </cell>
          <cell r="B3002">
            <v>2</v>
          </cell>
        </row>
        <row r="3003">
          <cell r="A3003">
            <v>2009</v>
          </cell>
          <cell r="B3003">
            <v>2</v>
          </cell>
        </row>
        <row r="3004">
          <cell r="A3004">
            <v>2009</v>
          </cell>
          <cell r="B3004">
            <v>2</v>
          </cell>
        </row>
        <row r="3005">
          <cell r="A3005">
            <v>2009</v>
          </cell>
          <cell r="B3005">
            <v>2</v>
          </cell>
        </row>
        <row r="3006">
          <cell r="A3006">
            <v>2009</v>
          </cell>
          <cell r="B3006">
            <v>2</v>
          </cell>
        </row>
        <row r="3007">
          <cell r="A3007">
            <v>2009</v>
          </cell>
          <cell r="B3007">
            <v>2</v>
          </cell>
        </row>
        <row r="3008">
          <cell r="A3008">
            <v>2009</v>
          </cell>
          <cell r="B3008">
            <v>2</v>
          </cell>
        </row>
        <row r="3009">
          <cell r="A3009">
            <v>2009</v>
          </cell>
          <cell r="B3009">
            <v>2</v>
          </cell>
        </row>
        <row r="3010">
          <cell r="A3010">
            <v>2009</v>
          </cell>
          <cell r="B3010">
            <v>2</v>
          </cell>
        </row>
        <row r="3011">
          <cell r="A3011">
            <v>2009</v>
          </cell>
          <cell r="B3011">
            <v>2</v>
          </cell>
        </row>
        <row r="3012">
          <cell r="A3012">
            <v>2009</v>
          </cell>
          <cell r="B3012">
            <v>2</v>
          </cell>
        </row>
        <row r="3013">
          <cell r="A3013">
            <v>2009</v>
          </cell>
          <cell r="B3013">
            <v>2</v>
          </cell>
        </row>
        <row r="3014">
          <cell r="A3014">
            <v>2009</v>
          </cell>
          <cell r="B3014">
            <v>2</v>
          </cell>
        </row>
        <row r="3015">
          <cell r="A3015">
            <v>2009</v>
          </cell>
          <cell r="B3015">
            <v>2</v>
          </cell>
        </row>
        <row r="3016">
          <cell r="A3016">
            <v>2009</v>
          </cell>
          <cell r="B3016">
            <v>2</v>
          </cell>
        </row>
        <row r="3017">
          <cell r="A3017">
            <v>2009</v>
          </cell>
          <cell r="B3017">
            <v>2</v>
          </cell>
        </row>
        <row r="3018">
          <cell r="A3018">
            <v>2009</v>
          </cell>
          <cell r="B3018">
            <v>2</v>
          </cell>
        </row>
        <row r="3019">
          <cell r="A3019">
            <v>2009</v>
          </cell>
          <cell r="B3019">
            <v>2</v>
          </cell>
        </row>
        <row r="3020">
          <cell r="A3020">
            <v>2009</v>
          </cell>
          <cell r="B3020">
            <v>2</v>
          </cell>
        </row>
        <row r="3021">
          <cell r="A3021">
            <v>2009</v>
          </cell>
          <cell r="B3021">
            <v>2</v>
          </cell>
        </row>
        <row r="3022">
          <cell r="A3022">
            <v>2009</v>
          </cell>
          <cell r="B3022">
            <v>2</v>
          </cell>
        </row>
        <row r="3023">
          <cell r="A3023">
            <v>2009</v>
          </cell>
          <cell r="B3023">
            <v>3</v>
          </cell>
        </row>
        <row r="3024">
          <cell r="A3024">
            <v>2009</v>
          </cell>
          <cell r="B3024">
            <v>3</v>
          </cell>
        </row>
        <row r="3025">
          <cell r="A3025">
            <v>2009</v>
          </cell>
          <cell r="B3025">
            <v>3</v>
          </cell>
        </row>
        <row r="3026">
          <cell r="A3026">
            <v>2009</v>
          </cell>
          <cell r="B3026">
            <v>3</v>
          </cell>
        </row>
        <row r="3027">
          <cell r="A3027">
            <v>2009</v>
          </cell>
          <cell r="B3027">
            <v>3</v>
          </cell>
        </row>
        <row r="3028">
          <cell r="A3028">
            <v>2009</v>
          </cell>
          <cell r="B3028">
            <v>3</v>
          </cell>
        </row>
        <row r="3029">
          <cell r="A3029">
            <v>2009</v>
          </cell>
          <cell r="B3029">
            <v>3</v>
          </cell>
        </row>
        <row r="3030">
          <cell r="A3030">
            <v>2009</v>
          </cell>
          <cell r="B3030">
            <v>3</v>
          </cell>
        </row>
        <row r="3031">
          <cell r="A3031">
            <v>2009</v>
          </cell>
          <cell r="B3031">
            <v>3</v>
          </cell>
        </row>
        <row r="3032">
          <cell r="A3032">
            <v>2009</v>
          </cell>
          <cell r="B3032">
            <v>3</v>
          </cell>
        </row>
        <row r="3033">
          <cell r="A3033">
            <v>2009</v>
          </cell>
          <cell r="B3033">
            <v>3</v>
          </cell>
        </row>
        <row r="3034">
          <cell r="A3034">
            <v>2009</v>
          </cell>
          <cell r="B3034">
            <v>3</v>
          </cell>
        </row>
        <row r="3035">
          <cell r="A3035">
            <v>2009</v>
          </cell>
          <cell r="B3035">
            <v>3</v>
          </cell>
        </row>
        <row r="3036">
          <cell r="A3036">
            <v>2009</v>
          </cell>
          <cell r="B3036">
            <v>3</v>
          </cell>
        </row>
        <row r="3037">
          <cell r="A3037">
            <v>2009</v>
          </cell>
          <cell r="B3037">
            <v>3</v>
          </cell>
        </row>
        <row r="3038">
          <cell r="A3038">
            <v>2009</v>
          </cell>
          <cell r="B3038">
            <v>3</v>
          </cell>
        </row>
        <row r="3039">
          <cell r="A3039">
            <v>2009</v>
          </cell>
          <cell r="B3039">
            <v>3</v>
          </cell>
        </row>
        <row r="3040">
          <cell r="A3040">
            <v>2009</v>
          </cell>
          <cell r="B3040">
            <v>3</v>
          </cell>
        </row>
        <row r="3041">
          <cell r="A3041">
            <v>2009</v>
          </cell>
          <cell r="B3041">
            <v>3</v>
          </cell>
        </row>
        <row r="3042">
          <cell r="A3042">
            <v>2009</v>
          </cell>
          <cell r="B3042">
            <v>3</v>
          </cell>
        </row>
        <row r="3043">
          <cell r="A3043">
            <v>2009</v>
          </cell>
          <cell r="B3043">
            <v>3</v>
          </cell>
        </row>
        <row r="3044">
          <cell r="A3044">
            <v>2009</v>
          </cell>
          <cell r="B3044">
            <v>3</v>
          </cell>
        </row>
        <row r="3045">
          <cell r="A3045">
            <v>2009</v>
          </cell>
          <cell r="B3045">
            <v>3</v>
          </cell>
        </row>
        <row r="3046">
          <cell r="A3046">
            <v>2009</v>
          </cell>
          <cell r="B3046">
            <v>3</v>
          </cell>
        </row>
        <row r="3047">
          <cell r="A3047">
            <v>2009</v>
          </cell>
          <cell r="B3047">
            <v>3</v>
          </cell>
        </row>
        <row r="3048">
          <cell r="A3048">
            <v>2009</v>
          </cell>
          <cell r="B3048">
            <v>3</v>
          </cell>
        </row>
        <row r="3049">
          <cell r="A3049">
            <v>2009</v>
          </cell>
          <cell r="B3049">
            <v>3</v>
          </cell>
        </row>
        <row r="3050">
          <cell r="A3050">
            <v>2009</v>
          </cell>
          <cell r="B3050">
            <v>3</v>
          </cell>
        </row>
        <row r="3051">
          <cell r="A3051">
            <v>2009</v>
          </cell>
          <cell r="B3051">
            <v>3</v>
          </cell>
        </row>
        <row r="3052">
          <cell r="A3052">
            <v>2009</v>
          </cell>
          <cell r="B3052">
            <v>3</v>
          </cell>
        </row>
        <row r="3053">
          <cell r="A3053">
            <v>2009</v>
          </cell>
          <cell r="B3053">
            <v>3</v>
          </cell>
        </row>
        <row r="3054">
          <cell r="A3054">
            <v>2009</v>
          </cell>
          <cell r="B3054">
            <v>3</v>
          </cell>
        </row>
        <row r="3055">
          <cell r="A3055">
            <v>2009</v>
          </cell>
          <cell r="B3055">
            <v>3</v>
          </cell>
        </row>
        <row r="3056">
          <cell r="A3056">
            <v>2009</v>
          </cell>
          <cell r="B3056">
            <v>3</v>
          </cell>
        </row>
        <row r="3057">
          <cell r="A3057">
            <v>2009</v>
          </cell>
          <cell r="B3057">
            <v>3</v>
          </cell>
        </row>
        <row r="3058">
          <cell r="A3058">
            <v>2009</v>
          </cell>
          <cell r="B3058">
            <v>3</v>
          </cell>
        </row>
        <row r="3059">
          <cell r="A3059">
            <v>2009</v>
          </cell>
          <cell r="B3059">
            <v>3</v>
          </cell>
        </row>
        <row r="3060">
          <cell r="A3060">
            <v>2009</v>
          </cell>
          <cell r="B3060">
            <v>3</v>
          </cell>
        </row>
        <row r="3061">
          <cell r="A3061">
            <v>2009</v>
          </cell>
          <cell r="B3061">
            <v>3</v>
          </cell>
        </row>
        <row r="3062">
          <cell r="A3062">
            <v>2009</v>
          </cell>
          <cell r="B3062">
            <v>3</v>
          </cell>
        </row>
        <row r="3063">
          <cell r="A3063">
            <v>2009</v>
          </cell>
          <cell r="B3063">
            <v>3</v>
          </cell>
        </row>
        <row r="3064">
          <cell r="A3064">
            <v>2009</v>
          </cell>
          <cell r="B3064">
            <v>3</v>
          </cell>
        </row>
        <row r="3065">
          <cell r="A3065">
            <v>2009</v>
          </cell>
          <cell r="B3065">
            <v>3</v>
          </cell>
        </row>
        <row r="3066">
          <cell r="A3066">
            <v>2009</v>
          </cell>
          <cell r="B3066">
            <v>3</v>
          </cell>
        </row>
        <row r="3067">
          <cell r="A3067">
            <v>2009</v>
          </cell>
          <cell r="B3067">
            <v>3</v>
          </cell>
        </row>
        <row r="3068">
          <cell r="A3068">
            <v>2009</v>
          </cell>
          <cell r="B3068">
            <v>3</v>
          </cell>
        </row>
        <row r="3069">
          <cell r="A3069">
            <v>2009</v>
          </cell>
          <cell r="B3069">
            <v>3</v>
          </cell>
        </row>
        <row r="3070">
          <cell r="A3070">
            <v>2009</v>
          </cell>
          <cell r="B3070">
            <v>3</v>
          </cell>
        </row>
        <row r="3071">
          <cell r="A3071">
            <v>2009</v>
          </cell>
          <cell r="B3071">
            <v>3</v>
          </cell>
        </row>
        <row r="3072">
          <cell r="A3072">
            <v>2009</v>
          </cell>
          <cell r="B3072">
            <v>3</v>
          </cell>
        </row>
        <row r="3073">
          <cell r="A3073">
            <v>2009</v>
          </cell>
          <cell r="B3073">
            <v>3</v>
          </cell>
        </row>
        <row r="3074">
          <cell r="A3074">
            <v>2009</v>
          </cell>
          <cell r="B3074">
            <v>3</v>
          </cell>
        </row>
        <row r="3075">
          <cell r="A3075">
            <v>2009</v>
          </cell>
          <cell r="B3075">
            <v>3</v>
          </cell>
        </row>
        <row r="3076">
          <cell r="A3076">
            <v>2009</v>
          </cell>
          <cell r="B3076">
            <v>3</v>
          </cell>
        </row>
        <row r="3077">
          <cell r="A3077">
            <v>2009</v>
          </cell>
          <cell r="B3077">
            <v>3</v>
          </cell>
        </row>
        <row r="3078">
          <cell r="A3078">
            <v>2009</v>
          </cell>
          <cell r="B3078">
            <v>3</v>
          </cell>
        </row>
        <row r="3079">
          <cell r="A3079">
            <v>2009</v>
          </cell>
          <cell r="B3079">
            <v>3</v>
          </cell>
        </row>
        <row r="3080">
          <cell r="A3080">
            <v>2009</v>
          </cell>
          <cell r="B3080">
            <v>3</v>
          </cell>
        </row>
        <row r="3081">
          <cell r="A3081">
            <v>2009</v>
          </cell>
          <cell r="B3081">
            <v>3</v>
          </cell>
        </row>
        <row r="3082">
          <cell r="A3082">
            <v>2009</v>
          </cell>
          <cell r="B3082">
            <v>3</v>
          </cell>
        </row>
        <row r="3083">
          <cell r="A3083">
            <v>2009</v>
          </cell>
          <cell r="B3083">
            <v>3</v>
          </cell>
        </row>
        <row r="3084">
          <cell r="A3084">
            <v>2009</v>
          </cell>
          <cell r="B3084">
            <v>3</v>
          </cell>
        </row>
        <row r="3085">
          <cell r="A3085">
            <v>2009</v>
          </cell>
          <cell r="B3085">
            <v>3</v>
          </cell>
        </row>
        <row r="3086">
          <cell r="A3086">
            <v>2009</v>
          </cell>
          <cell r="B3086">
            <v>3</v>
          </cell>
        </row>
        <row r="3087">
          <cell r="A3087">
            <v>2009</v>
          </cell>
          <cell r="B3087">
            <v>3</v>
          </cell>
        </row>
        <row r="3088">
          <cell r="A3088">
            <v>2009</v>
          </cell>
          <cell r="B3088">
            <v>3</v>
          </cell>
        </row>
        <row r="3089">
          <cell r="A3089">
            <v>2009</v>
          </cell>
          <cell r="B3089">
            <v>3</v>
          </cell>
        </row>
        <row r="3090">
          <cell r="A3090">
            <v>2009</v>
          </cell>
          <cell r="B3090">
            <v>3</v>
          </cell>
        </row>
        <row r="3091">
          <cell r="A3091">
            <v>2009</v>
          </cell>
          <cell r="B3091">
            <v>3</v>
          </cell>
        </row>
        <row r="3092">
          <cell r="A3092">
            <v>2009</v>
          </cell>
          <cell r="B3092">
            <v>3</v>
          </cell>
        </row>
        <row r="3093">
          <cell r="A3093">
            <v>2009</v>
          </cell>
          <cell r="B3093">
            <v>3</v>
          </cell>
        </row>
        <row r="3094">
          <cell r="A3094">
            <v>2009</v>
          </cell>
          <cell r="B3094">
            <v>3</v>
          </cell>
        </row>
        <row r="3095">
          <cell r="A3095">
            <v>2009</v>
          </cell>
          <cell r="B3095">
            <v>3</v>
          </cell>
        </row>
        <row r="3096">
          <cell r="A3096">
            <v>2009</v>
          </cell>
          <cell r="B3096">
            <v>3</v>
          </cell>
        </row>
        <row r="3097">
          <cell r="A3097">
            <v>2009</v>
          </cell>
          <cell r="B3097">
            <v>3</v>
          </cell>
        </row>
        <row r="3098">
          <cell r="A3098">
            <v>2009</v>
          </cell>
          <cell r="B3098">
            <v>3</v>
          </cell>
        </row>
        <row r="3099">
          <cell r="A3099">
            <v>2009</v>
          </cell>
          <cell r="B3099">
            <v>3</v>
          </cell>
        </row>
        <row r="3100">
          <cell r="A3100">
            <v>2009</v>
          </cell>
          <cell r="B3100">
            <v>3</v>
          </cell>
        </row>
        <row r="3101">
          <cell r="A3101">
            <v>2009</v>
          </cell>
          <cell r="B3101">
            <v>3</v>
          </cell>
        </row>
        <row r="3102">
          <cell r="A3102">
            <v>2009</v>
          </cell>
          <cell r="B3102">
            <v>3</v>
          </cell>
        </row>
        <row r="3103">
          <cell r="A3103">
            <v>2009</v>
          </cell>
          <cell r="B3103">
            <v>3</v>
          </cell>
        </row>
        <row r="3104">
          <cell r="A3104">
            <v>2009</v>
          </cell>
          <cell r="B3104">
            <v>3</v>
          </cell>
        </row>
        <row r="3105">
          <cell r="A3105">
            <v>2009</v>
          </cell>
          <cell r="B3105">
            <v>3</v>
          </cell>
        </row>
        <row r="3106">
          <cell r="A3106">
            <v>2009</v>
          </cell>
          <cell r="B3106">
            <v>3</v>
          </cell>
        </row>
        <row r="3107">
          <cell r="A3107">
            <v>2009</v>
          </cell>
          <cell r="B3107">
            <v>3</v>
          </cell>
        </row>
        <row r="3108">
          <cell r="A3108">
            <v>2009</v>
          </cell>
          <cell r="B3108">
            <v>3</v>
          </cell>
        </row>
        <row r="3109">
          <cell r="A3109">
            <v>2009</v>
          </cell>
          <cell r="B3109">
            <v>3</v>
          </cell>
        </row>
        <row r="3110">
          <cell r="A3110">
            <v>2009</v>
          </cell>
          <cell r="B3110">
            <v>3</v>
          </cell>
        </row>
        <row r="3111">
          <cell r="A3111">
            <v>2009</v>
          </cell>
          <cell r="B3111">
            <v>3</v>
          </cell>
        </row>
        <row r="3112">
          <cell r="A3112">
            <v>2009</v>
          </cell>
          <cell r="B3112">
            <v>3</v>
          </cell>
        </row>
        <row r="3113">
          <cell r="A3113">
            <v>2009</v>
          </cell>
          <cell r="B3113">
            <v>3</v>
          </cell>
        </row>
        <row r="3114">
          <cell r="A3114">
            <v>2009</v>
          </cell>
          <cell r="B3114">
            <v>3</v>
          </cell>
        </row>
        <row r="3115">
          <cell r="A3115">
            <v>2009</v>
          </cell>
          <cell r="B3115">
            <v>3</v>
          </cell>
        </row>
        <row r="3116">
          <cell r="A3116">
            <v>2009</v>
          </cell>
          <cell r="B3116">
            <v>3</v>
          </cell>
        </row>
        <row r="3117">
          <cell r="A3117">
            <v>2009</v>
          </cell>
          <cell r="B3117">
            <v>3</v>
          </cell>
        </row>
        <row r="3118">
          <cell r="A3118">
            <v>2009</v>
          </cell>
          <cell r="B3118">
            <v>3</v>
          </cell>
        </row>
        <row r="3119">
          <cell r="A3119">
            <v>2009</v>
          </cell>
          <cell r="B3119">
            <v>3</v>
          </cell>
        </row>
        <row r="3120">
          <cell r="A3120">
            <v>2009</v>
          </cell>
          <cell r="B3120">
            <v>3</v>
          </cell>
        </row>
        <row r="3121">
          <cell r="A3121">
            <v>2009</v>
          </cell>
          <cell r="B3121">
            <v>3</v>
          </cell>
        </row>
        <row r="3122">
          <cell r="A3122">
            <v>2009</v>
          </cell>
          <cell r="B3122">
            <v>3</v>
          </cell>
        </row>
        <row r="3123">
          <cell r="A3123">
            <v>2009</v>
          </cell>
          <cell r="B3123">
            <v>3</v>
          </cell>
        </row>
        <row r="3124">
          <cell r="A3124">
            <v>2009</v>
          </cell>
          <cell r="B3124">
            <v>3</v>
          </cell>
        </row>
        <row r="3125">
          <cell r="A3125">
            <v>2009</v>
          </cell>
          <cell r="B3125">
            <v>3</v>
          </cell>
        </row>
        <row r="3126">
          <cell r="A3126">
            <v>2009</v>
          </cell>
          <cell r="B3126">
            <v>3</v>
          </cell>
        </row>
        <row r="3127">
          <cell r="A3127">
            <v>2009</v>
          </cell>
          <cell r="B3127">
            <v>3</v>
          </cell>
        </row>
        <row r="3128">
          <cell r="A3128">
            <v>2009</v>
          </cell>
          <cell r="B3128">
            <v>3</v>
          </cell>
        </row>
        <row r="3129">
          <cell r="A3129">
            <v>2009</v>
          </cell>
          <cell r="B3129">
            <v>3</v>
          </cell>
        </row>
        <row r="3130">
          <cell r="A3130">
            <v>2009</v>
          </cell>
          <cell r="B3130">
            <v>3</v>
          </cell>
        </row>
        <row r="3131">
          <cell r="A3131">
            <v>2009</v>
          </cell>
          <cell r="B3131">
            <v>3</v>
          </cell>
        </row>
        <row r="3132">
          <cell r="A3132">
            <v>2009</v>
          </cell>
          <cell r="B3132">
            <v>3</v>
          </cell>
        </row>
        <row r="3133">
          <cell r="A3133">
            <v>2009</v>
          </cell>
          <cell r="B3133">
            <v>3</v>
          </cell>
        </row>
        <row r="3134">
          <cell r="A3134">
            <v>2009</v>
          </cell>
          <cell r="B3134">
            <v>3</v>
          </cell>
        </row>
        <row r="3135">
          <cell r="A3135">
            <v>2009</v>
          </cell>
          <cell r="B3135">
            <v>3</v>
          </cell>
        </row>
        <row r="3136">
          <cell r="A3136">
            <v>2009</v>
          </cell>
          <cell r="B3136">
            <v>3</v>
          </cell>
        </row>
        <row r="3137">
          <cell r="A3137">
            <v>2009</v>
          </cell>
          <cell r="B3137">
            <v>3</v>
          </cell>
        </row>
        <row r="3138">
          <cell r="A3138">
            <v>2009</v>
          </cell>
          <cell r="B3138">
            <v>3</v>
          </cell>
        </row>
        <row r="3139">
          <cell r="A3139">
            <v>2009</v>
          </cell>
          <cell r="B3139">
            <v>3</v>
          </cell>
        </row>
        <row r="3140">
          <cell r="A3140">
            <v>2009</v>
          </cell>
          <cell r="B3140">
            <v>3</v>
          </cell>
        </row>
        <row r="3141">
          <cell r="A3141">
            <v>2009</v>
          </cell>
          <cell r="B3141">
            <v>3</v>
          </cell>
        </row>
        <row r="3142">
          <cell r="A3142">
            <v>2009</v>
          </cell>
          <cell r="B3142">
            <v>3</v>
          </cell>
        </row>
        <row r="3143">
          <cell r="A3143">
            <v>2009</v>
          </cell>
          <cell r="B3143">
            <v>3</v>
          </cell>
        </row>
        <row r="3144">
          <cell r="A3144">
            <v>2009</v>
          </cell>
          <cell r="B3144">
            <v>3</v>
          </cell>
        </row>
        <row r="3145">
          <cell r="A3145">
            <v>2009</v>
          </cell>
          <cell r="B3145">
            <v>3</v>
          </cell>
        </row>
        <row r="3146">
          <cell r="A3146">
            <v>2009</v>
          </cell>
          <cell r="B3146">
            <v>3</v>
          </cell>
        </row>
        <row r="3147">
          <cell r="A3147">
            <v>2009</v>
          </cell>
          <cell r="B3147">
            <v>3</v>
          </cell>
        </row>
        <row r="3148">
          <cell r="A3148">
            <v>2009</v>
          </cell>
          <cell r="B3148">
            <v>3</v>
          </cell>
        </row>
        <row r="3149">
          <cell r="A3149">
            <v>2009</v>
          </cell>
          <cell r="B3149">
            <v>3</v>
          </cell>
        </row>
        <row r="3150">
          <cell r="A3150">
            <v>2009</v>
          </cell>
          <cell r="B3150">
            <v>3</v>
          </cell>
        </row>
        <row r="3151">
          <cell r="A3151">
            <v>2009</v>
          </cell>
          <cell r="B3151">
            <v>3</v>
          </cell>
        </row>
        <row r="3152">
          <cell r="A3152">
            <v>2009</v>
          </cell>
          <cell r="B3152">
            <v>3</v>
          </cell>
        </row>
        <row r="3153">
          <cell r="A3153">
            <v>2009</v>
          </cell>
          <cell r="B3153">
            <v>3</v>
          </cell>
        </row>
        <row r="3154">
          <cell r="A3154">
            <v>2009</v>
          </cell>
          <cell r="B3154">
            <v>3</v>
          </cell>
        </row>
        <row r="3155">
          <cell r="A3155">
            <v>2009</v>
          </cell>
          <cell r="B3155">
            <v>3</v>
          </cell>
        </row>
        <row r="3156">
          <cell r="A3156">
            <v>2009</v>
          </cell>
          <cell r="B3156">
            <v>3</v>
          </cell>
        </row>
        <row r="3157">
          <cell r="A3157">
            <v>2009</v>
          </cell>
          <cell r="B3157">
            <v>3</v>
          </cell>
        </row>
        <row r="3158">
          <cell r="A3158">
            <v>2009</v>
          </cell>
          <cell r="B3158">
            <v>3</v>
          </cell>
        </row>
        <row r="3159">
          <cell r="A3159">
            <v>2009</v>
          </cell>
          <cell r="B3159">
            <v>3</v>
          </cell>
        </row>
        <row r="3160">
          <cell r="A3160">
            <v>2009</v>
          </cell>
          <cell r="B3160">
            <v>3</v>
          </cell>
        </row>
        <row r="3161">
          <cell r="A3161">
            <v>2009</v>
          </cell>
          <cell r="B3161">
            <v>3</v>
          </cell>
        </row>
        <row r="3162">
          <cell r="A3162">
            <v>2009</v>
          </cell>
          <cell r="B3162">
            <v>3</v>
          </cell>
        </row>
        <row r="3163">
          <cell r="A3163">
            <v>2009</v>
          </cell>
          <cell r="B3163">
            <v>3</v>
          </cell>
        </row>
        <row r="3164">
          <cell r="A3164">
            <v>2009</v>
          </cell>
          <cell r="B3164">
            <v>3</v>
          </cell>
        </row>
        <row r="3165">
          <cell r="A3165">
            <v>2009</v>
          </cell>
          <cell r="B3165">
            <v>3</v>
          </cell>
        </row>
        <row r="3166">
          <cell r="A3166">
            <v>2009</v>
          </cell>
          <cell r="B3166">
            <v>3</v>
          </cell>
        </row>
        <row r="3167">
          <cell r="A3167">
            <v>2009</v>
          </cell>
          <cell r="B3167">
            <v>3</v>
          </cell>
        </row>
        <row r="3168">
          <cell r="A3168">
            <v>2009</v>
          </cell>
          <cell r="B3168">
            <v>3</v>
          </cell>
        </row>
        <row r="3169">
          <cell r="A3169">
            <v>2009</v>
          </cell>
          <cell r="B3169">
            <v>3</v>
          </cell>
        </row>
        <row r="3170">
          <cell r="A3170">
            <v>2009</v>
          </cell>
          <cell r="B3170">
            <v>3</v>
          </cell>
        </row>
        <row r="3171">
          <cell r="A3171">
            <v>2009</v>
          </cell>
          <cell r="B3171">
            <v>3</v>
          </cell>
        </row>
        <row r="3172">
          <cell r="A3172">
            <v>2009</v>
          </cell>
          <cell r="B3172">
            <v>3</v>
          </cell>
        </row>
        <row r="3173">
          <cell r="A3173">
            <v>2009</v>
          </cell>
          <cell r="B3173">
            <v>3</v>
          </cell>
        </row>
        <row r="3174">
          <cell r="A3174">
            <v>2009</v>
          </cell>
          <cell r="B3174">
            <v>3</v>
          </cell>
        </row>
        <row r="3175">
          <cell r="A3175">
            <v>2009</v>
          </cell>
          <cell r="B3175">
            <v>3</v>
          </cell>
        </row>
        <row r="3176">
          <cell r="A3176">
            <v>2009</v>
          </cell>
          <cell r="B3176">
            <v>3</v>
          </cell>
        </row>
        <row r="3177">
          <cell r="A3177">
            <v>2009</v>
          </cell>
          <cell r="B3177">
            <v>3</v>
          </cell>
        </row>
        <row r="3178">
          <cell r="A3178">
            <v>2009</v>
          </cell>
          <cell r="B3178">
            <v>3</v>
          </cell>
        </row>
        <row r="3179">
          <cell r="A3179">
            <v>2009</v>
          </cell>
          <cell r="B3179">
            <v>3</v>
          </cell>
        </row>
        <row r="3180">
          <cell r="A3180">
            <v>2009</v>
          </cell>
          <cell r="B3180">
            <v>3</v>
          </cell>
        </row>
        <row r="3181">
          <cell r="A3181">
            <v>2009</v>
          </cell>
          <cell r="B3181">
            <v>3</v>
          </cell>
        </row>
        <row r="3182">
          <cell r="A3182">
            <v>2009</v>
          </cell>
          <cell r="B3182">
            <v>3</v>
          </cell>
        </row>
        <row r="3183">
          <cell r="A3183">
            <v>2009</v>
          </cell>
          <cell r="B3183">
            <v>3</v>
          </cell>
        </row>
        <row r="3184">
          <cell r="A3184">
            <v>2009</v>
          </cell>
          <cell r="B3184">
            <v>3</v>
          </cell>
        </row>
        <row r="3185">
          <cell r="A3185">
            <v>2009</v>
          </cell>
          <cell r="B3185">
            <v>3</v>
          </cell>
        </row>
        <row r="3186">
          <cell r="A3186">
            <v>2009</v>
          </cell>
          <cell r="B3186">
            <v>3</v>
          </cell>
        </row>
        <row r="3187">
          <cell r="A3187">
            <v>2009</v>
          </cell>
          <cell r="B3187">
            <v>3</v>
          </cell>
        </row>
        <row r="3188">
          <cell r="A3188">
            <v>2009</v>
          </cell>
          <cell r="B3188">
            <v>3</v>
          </cell>
        </row>
        <row r="3189">
          <cell r="A3189">
            <v>2009</v>
          </cell>
          <cell r="B3189">
            <v>4</v>
          </cell>
        </row>
        <row r="3190">
          <cell r="A3190">
            <v>2009</v>
          </cell>
          <cell r="B3190">
            <v>4</v>
          </cell>
        </row>
        <row r="3191">
          <cell r="A3191">
            <v>2009</v>
          </cell>
          <cell r="B3191">
            <v>4</v>
          </cell>
        </row>
        <row r="3192">
          <cell r="A3192">
            <v>2009</v>
          </cell>
          <cell r="B3192">
            <v>4</v>
          </cell>
        </row>
        <row r="3193">
          <cell r="A3193">
            <v>2009</v>
          </cell>
          <cell r="B3193">
            <v>4</v>
          </cell>
        </row>
        <row r="3194">
          <cell r="A3194">
            <v>2009</v>
          </cell>
          <cell r="B3194">
            <v>4</v>
          </cell>
        </row>
        <row r="3195">
          <cell r="A3195">
            <v>2009</v>
          </cell>
          <cell r="B3195">
            <v>4</v>
          </cell>
        </row>
        <row r="3196">
          <cell r="A3196">
            <v>2009</v>
          </cell>
          <cell r="B3196">
            <v>4</v>
          </cell>
        </row>
        <row r="3197">
          <cell r="A3197">
            <v>2009</v>
          </cell>
          <cell r="B3197">
            <v>4</v>
          </cell>
        </row>
        <row r="3198">
          <cell r="A3198">
            <v>2009</v>
          </cell>
          <cell r="B3198">
            <v>4</v>
          </cell>
        </row>
        <row r="3199">
          <cell r="A3199">
            <v>2009</v>
          </cell>
          <cell r="B3199">
            <v>4</v>
          </cell>
        </row>
        <row r="3200">
          <cell r="A3200">
            <v>2009</v>
          </cell>
          <cell r="B3200">
            <v>4</v>
          </cell>
        </row>
        <row r="3201">
          <cell r="A3201">
            <v>2009</v>
          </cell>
          <cell r="B3201">
            <v>4</v>
          </cell>
        </row>
        <row r="3202">
          <cell r="A3202">
            <v>2009</v>
          </cell>
          <cell r="B3202">
            <v>4</v>
          </cell>
        </row>
        <row r="3203">
          <cell r="A3203">
            <v>2009</v>
          </cell>
          <cell r="B3203">
            <v>4</v>
          </cell>
        </row>
        <row r="3204">
          <cell r="A3204">
            <v>2009</v>
          </cell>
          <cell r="B3204">
            <v>4</v>
          </cell>
        </row>
        <row r="3205">
          <cell r="A3205">
            <v>2009</v>
          </cell>
          <cell r="B3205">
            <v>4</v>
          </cell>
        </row>
        <row r="3206">
          <cell r="A3206">
            <v>2009</v>
          </cell>
          <cell r="B3206">
            <v>4</v>
          </cell>
        </row>
        <row r="3207">
          <cell r="A3207">
            <v>2009</v>
          </cell>
          <cell r="B3207">
            <v>4</v>
          </cell>
        </row>
        <row r="3208">
          <cell r="A3208">
            <v>2009</v>
          </cell>
          <cell r="B3208">
            <v>4</v>
          </cell>
        </row>
        <row r="3209">
          <cell r="A3209">
            <v>2009</v>
          </cell>
          <cell r="B3209">
            <v>4</v>
          </cell>
        </row>
        <row r="3210">
          <cell r="A3210">
            <v>2009</v>
          </cell>
          <cell r="B3210">
            <v>4</v>
          </cell>
        </row>
        <row r="3211">
          <cell r="A3211">
            <v>2009</v>
          </cell>
          <cell r="B3211">
            <v>4</v>
          </cell>
        </row>
        <row r="3212">
          <cell r="A3212">
            <v>2009</v>
          </cell>
          <cell r="B3212">
            <v>4</v>
          </cell>
        </row>
        <row r="3213">
          <cell r="A3213">
            <v>2009</v>
          </cell>
          <cell r="B3213">
            <v>4</v>
          </cell>
        </row>
        <row r="3214">
          <cell r="A3214">
            <v>2009</v>
          </cell>
          <cell r="B3214">
            <v>4</v>
          </cell>
        </row>
        <row r="3215">
          <cell r="A3215">
            <v>2009</v>
          </cell>
          <cell r="B3215">
            <v>4</v>
          </cell>
        </row>
        <row r="3216">
          <cell r="A3216">
            <v>2009</v>
          </cell>
          <cell r="B3216">
            <v>4</v>
          </cell>
        </row>
        <row r="3217">
          <cell r="A3217">
            <v>2009</v>
          </cell>
          <cell r="B3217">
            <v>4</v>
          </cell>
        </row>
        <row r="3218">
          <cell r="A3218">
            <v>2009</v>
          </cell>
          <cell r="B3218">
            <v>4</v>
          </cell>
        </row>
        <row r="3219">
          <cell r="A3219">
            <v>2009</v>
          </cell>
          <cell r="B3219">
            <v>4</v>
          </cell>
        </row>
        <row r="3220">
          <cell r="A3220">
            <v>2009</v>
          </cell>
          <cell r="B3220">
            <v>4</v>
          </cell>
        </row>
        <row r="3221">
          <cell r="A3221">
            <v>2009</v>
          </cell>
          <cell r="B3221">
            <v>4</v>
          </cell>
        </row>
        <row r="3222">
          <cell r="A3222">
            <v>2009</v>
          </cell>
          <cell r="B3222">
            <v>4</v>
          </cell>
        </row>
        <row r="3223">
          <cell r="A3223">
            <v>2009</v>
          </cell>
          <cell r="B3223">
            <v>4</v>
          </cell>
        </row>
        <row r="3224">
          <cell r="A3224">
            <v>2009</v>
          </cell>
          <cell r="B3224">
            <v>4</v>
          </cell>
        </row>
        <row r="3225">
          <cell r="A3225">
            <v>2009</v>
          </cell>
          <cell r="B3225">
            <v>4</v>
          </cell>
        </row>
        <row r="3226">
          <cell r="A3226">
            <v>2009</v>
          </cell>
          <cell r="B3226">
            <v>4</v>
          </cell>
        </row>
        <row r="3227">
          <cell r="A3227">
            <v>2009</v>
          </cell>
          <cell r="B3227">
            <v>4</v>
          </cell>
        </row>
        <row r="3228">
          <cell r="A3228">
            <v>2009</v>
          </cell>
          <cell r="B3228">
            <v>4</v>
          </cell>
        </row>
        <row r="3229">
          <cell r="A3229">
            <v>2009</v>
          </cell>
          <cell r="B3229">
            <v>4</v>
          </cell>
        </row>
        <row r="3230">
          <cell r="A3230">
            <v>2009</v>
          </cell>
          <cell r="B3230">
            <v>4</v>
          </cell>
        </row>
        <row r="3231">
          <cell r="A3231">
            <v>2009</v>
          </cell>
          <cell r="B3231">
            <v>4</v>
          </cell>
        </row>
        <row r="3232">
          <cell r="A3232">
            <v>2009</v>
          </cell>
          <cell r="B3232">
            <v>4</v>
          </cell>
        </row>
        <row r="3233">
          <cell r="A3233">
            <v>2009</v>
          </cell>
          <cell r="B3233">
            <v>4</v>
          </cell>
        </row>
        <row r="3234">
          <cell r="A3234">
            <v>2009</v>
          </cell>
          <cell r="B3234">
            <v>4</v>
          </cell>
        </row>
        <row r="3235">
          <cell r="A3235">
            <v>2009</v>
          </cell>
          <cell r="B3235">
            <v>4</v>
          </cell>
        </row>
        <row r="3236">
          <cell r="A3236">
            <v>2009</v>
          </cell>
          <cell r="B3236">
            <v>4</v>
          </cell>
        </row>
        <row r="3237">
          <cell r="A3237">
            <v>2009</v>
          </cell>
          <cell r="B3237">
            <v>4</v>
          </cell>
        </row>
        <row r="3238">
          <cell r="A3238">
            <v>2009</v>
          </cell>
          <cell r="B3238">
            <v>4</v>
          </cell>
        </row>
        <row r="3239">
          <cell r="A3239">
            <v>2009</v>
          </cell>
          <cell r="B3239">
            <v>4</v>
          </cell>
        </row>
        <row r="3240">
          <cell r="A3240">
            <v>2009</v>
          </cell>
          <cell r="B3240">
            <v>4</v>
          </cell>
        </row>
        <row r="3241">
          <cell r="A3241">
            <v>2009</v>
          </cell>
          <cell r="B3241">
            <v>4</v>
          </cell>
        </row>
        <row r="3242">
          <cell r="A3242">
            <v>2009</v>
          </cell>
          <cell r="B3242">
            <v>4</v>
          </cell>
        </row>
        <row r="3243">
          <cell r="A3243">
            <v>2009</v>
          </cell>
          <cell r="B3243">
            <v>4</v>
          </cell>
        </row>
        <row r="3244">
          <cell r="A3244">
            <v>2009</v>
          </cell>
          <cell r="B3244">
            <v>4</v>
          </cell>
        </row>
        <row r="3245">
          <cell r="A3245">
            <v>2009</v>
          </cell>
          <cell r="B3245">
            <v>4</v>
          </cell>
        </row>
        <row r="3246">
          <cell r="A3246">
            <v>2009</v>
          </cell>
          <cell r="B3246">
            <v>4</v>
          </cell>
        </row>
        <row r="3247">
          <cell r="A3247">
            <v>2009</v>
          </cell>
          <cell r="B3247">
            <v>4</v>
          </cell>
        </row>
        <row r="3248">
          <cell r="A3248">
            <v>2009</v>
          </cell>
          <cell r="B3248">
            <v>4</v>
          </cell>
        </row>
        <row r="3249">
          <cell r="A3249">
            <v>2009</v>
          </cell>
          <cell r="B3249">
            <v>4</v>
          </cell>
        </row>
        <row r="3250">
          <cell r="A3250">
            <v>2009</v>
          </cell>
          <cell r="B3250">
            <v>4</v>
          </cell>
        </row>
        <row r="3251">
          <cell r="A3251">
            <v>2009</v>
          </cell>
          <cell r="B3251">
            <v>4</v>
          </cell>
        </row>
        <row r="3252">
          <cell r="A3252">
            <v>2009</v>
          </cell>
          <cell r="B3252">
            <v>4</v>
          </cell>
        </row>
        <row r="3253">
          <cell r="A3253">
            <v>2009</v>
          </cell>
          <cell r="B3253">
            <v>4</v>
          </cell>
        </row>
        <row r="3254">
          <cell r="A3254">
            <v>2009</v>
          </cell>
          <cell r="B3254">
            <v>4</v>
          </cell>
        </row>
        <row r="3255">
          <cell r="A3255">
            <v>2009</v>
          </cell>
          <cell r="B3255">
            <v>4</v>
          </cell>
        </row>
        <row r="3256">
          <cell r="A3256">
            <v>2009</v>
          </cell>
          <cell r="B3256">
            <v>4</v>
          </cell>
        </row>
        <row r="3257">
          <cell r="A3257">
            <v>2009</v>
          </cell>
          <cell r="B3257">
            <v>4</v>
          </cell>
        </row>
        <row r="3258">
          <cell r="A3258">
            <v>2009</v>
          </cell>
          <cell r="B3258">
            <v>4</v>
          </cell>
        </row>
        <row r="3259">
          <cell r="A3259">
            <v>2009</v>
          </cell>
          <cell r="B3259">
            <v>4</v>
          </cell>
        </row>
        <row r="3260">
          <cell r="A3260">
            <v>2009</v>
          </cell>
          <cell r="B3260">
            <v>4</v>
          </cell>
        </row>
        <row r="3261">
          <cell r="A3261">
            <v>2009</v>
          </cell>
          <cell r="B3261">
            <v>4</v>
          </cell>
        </row>
        <row r="3262">
          <cell r="A3262">
            <v>2009</v>
          </cell>
          <cell r="B3262">
            <v>4</v>
          </cell>
        </row>
        <row r="3263">
          <cell r="A3263">
            <v>2009</v>
          </cell>
          <cell r="B3263">
            <v>4</v>
          </cell>
        </row>
        <row r="3264">
          <cell r="A3264">
            <v>2009</v>
          </cell>
          <cell r="B3264">
            <v>4</v>
          </cell>
        </row>
        <row r="3265">
          <cell r="A3265">
            <v>2009</v>
          </cell>
          <cell r="B3265">
            <v>4</v>
          </cell>
        </row>
        <row r="3266">
          <cell r="A3266">
            <v>2009</v>
          </cell>
          <cell r="B3266">
            <v>4</v>
          </cell>
        </row>
        <row r="3267">
          <cell r="A3267">
            <v>2009</v>
          </cell>
          <cell r="B3267">
            <v>4</v>
          </cell>
        </row>
        <row r="3268">
          <cell r="A3268">
            <v>2009</v>
          </cell>
          <cell r="B3268">
            <v>4</v>
          </cell>
        </row>
        <row r="3269">
          <cell r="A3269">
            <v>2009</v>
          </cell>
          <cell r="B3269">
            <v>4</v>
          </cell>
        </row>
        <row r="3270">
          <cell r="A3270">
            <v>2009</v>
          </cell>
          <cell r="B3270">
            <v>4</v>
          </cell>
        </row>
        <row r="3271">
          <cell r="A3271">
            <v>2009</v>
          </cell>
          <cell r="B3271">
            <v>4</v>
          </cell>
        </row>
        <row r="3272">
          <cell r="A3272">
            <v>2009</v>
          </cell>
          <cell r="B3272">
            <v>4</v>
          </cell>
        </row>
        <row r="3273">
          <cell r="A3273">
            <v>2009</v>
          </cell>
          <cell r="B3273">
            <v>4</v>
          </cell>
        </row>
        <row r="3274">
          <cell r="A3274">
            <v>2009</v>
          </cell>
          <cell r="B3274">
            <v>4</v>
          </cell>
        </row>
        <row r="3275">
          <cell r="A3275">
            <v>2009</v>
          </cell>
          <cell r="B3275">
            <v>4</v>
          </cell>
        </row>
        <row r="3276">
          <cell r="A3276">
            <v>2009</v>
          </cell>
          <cell r="B3276">
            <v>4</v>
          </cell>
        </row>
        <row r="3277">
          <cell r="A3277">
            <v>2009</v>
          </cell>
          <cell r="B3277">
            <v>4</v>
          </cell>
        </row>
        <row r="3278">
          <cell r="A3278">
            <v>2009</v>
          </cell>
          <cell r="B3278">
            <v>4</v>
          </cell>
        </row>
        <row r="3279">
          <cell r="A3279">
            <v>2009</v>
          </cell>
          <cell r="B3279">
            <v>4</v>
          </cell>
        </row>
        <row r="3280">
          <cell r="A3280">
            <v>2009</v>
          </cell>
          <cell r="B3280">
            <v>4</v>
          </cell>
        </row>
        <row r="3281">
          <cell r="A3281">
            <v>2009</v>
          </cell>
          <cell r="B3281">
            <v>4</v>
          </cell>
        </row>
        <row r="3282">
          <cell r="A3282">
            <v>2009</v>
          </cell>
          <cell r="B3282">
            <v>4</v>
          </cell>
        </row>
        <row r="3283">
          <cell r="A3283">
            <v>2009</v>
          </cell>
          <cell r="B3283">
            <v>4</v>
          </cell>
        </row>
        <row r="3284">
          <cell r="A3284">
            <v>2009</v>
          </cell>
          <cell r="B3284">
            <v>4</v>
          </cell>
        </row>
        <row r="3285">
          <cell r="A3285">
            <v>2009</v>
          </cell>
          <cell r="B3285">
            <v>4</v>
          </cell>
        </row>
        <row r="3286">
          <cell r="A3286">
            <v>2009</v>
          </cell>
          <cell r="B3286">
            <v>4</v>
          </cell>
        </row>
        <row r="3287">
          <cell r="A3287">
            <v>2009</v>
          </cell>
          <cell r="B3287">
            <v>4</v>
          </cell>
        </row>
        <row r="3288">
          <cell r="A3288">
            <v>2009</v>
          </cell>
          <cell r="B3288">
            <v>4</v>
          </cell>
        </row>
        <row r="3289">
          <cell r="A3289">
            <v>2009</v>
          </cell>
          <cell r="B3289">
            <v>4</v>
          </cell>
        </row>
        <row r="3290">
          <cell r="A3290">
            <v>2009</v>
          </cell>
          <cell r="B3290">
            <v>4</v>
          </cell>
        </row>
        <row r="3291">
          <cell r="A3291">
            <v>2009</v>
          </cell>
          <cell r="B3291">
            <v>4</v>
          </cell>
        </row>
        <row r="3292">
          <cell r="A3292">
            <v>2009</v>
          </cell>
          <cell r="B3292">
            <v>4</v>
          </cell>
        </row>
        <row r="3293">
          <cell r="A3293">
            <v>2009</v>
          </cell>
          <cell r="B3293">
            <v>4</v>
          </cell>
        </row>
        <row r="3294">
          <cell r="A3294">
            <v>2009</v>
          </cell>
          <cell r="B3294">
            <v>4</v>
          </cell>
        </row>
        <row r="3295">
          <cell r="A3295">
            <v>2009</v>
          </cell>
          <cell r="B3295">
            <v>4</v>
          </cell>
        </row>
        <row r="3296">
          <cell r="A3296">
            <v>2009</v>
          </cell>
          <cell r="B3296">
            <v>4</v>
          </cell>
        </row>
        <row r="3297">
          <cell r="A3297">
            <v>2009</v>
          </cell>
          <cell r="B3297">
            <v>4</v>
          </cell>
        </row>
        <row r="3298">
          <cell r="A3298">
            <v>2009</v>
          </cell>
          <cell r="B3298">
            <v>4</v>
          </cell>
        </row>
        <row r="3299">
          <cell r="A3299">
            <v>2009</v>
          </cell>
          <cell r="B3299">
            <v>4</v>
          </cell>
        </row>
        <row r="3300">
          <cell r="A3300">
            <v>2009</v>
          </cell>
          <cell r="B3300">
            <v>4</v>
          </cell>
        </row>
        <row r="3301">
          <cell r="A3301">
            <v>2009</v>
          </cell>
          <cell r="B3301">
            <v>4</v>
          </cell>
        </row>
        <row r="3302">
          <cell r="A3302">
            <v>2009</v>
          </cell>
          <cell r="B3302">
            <v>4</v>
          </cell>
        </row>
        <row r="3303">
          <cell r="A3303">
            <v>2009</v>
          </cell>
          <cell r="B3303">
            <v>4</v>
          </cell>
        </row>
        <row r="3304">
          <cell r="A3304">
            <v>2009</v>
          </cell>
          <cell r="B3304">
            <v>4</v>
          </cell>
        </row>
        <row r="3305">
          <cell r="A3305">
            <v>2009</v>
          </cell>
          <cell r="B3305">
            <v>4</v>
          </cell>
        </row>
        <row r="3306">
          <cell r="A3306">
            <v>2009</v>
          </cell>
          <cell r="B3306">
            <v>4</v>
          </cell>
        </row>
        <row r="3307">
          <cell r="A3307">
            <v>2009</v>
          </cell>
          <cell r="B3307">
            <v>4</v>
          </cell>
        </row>
        <row r="3308">
          <cell r="A3308">
            <v>2009</v>
          </cell>
          <cell r="B3308">
            <v>4</v>
          </cell>
        </row>
        <row r="3309">
          <cell r="A3309">
            <v>2009</v>
          </cell>
          <cell r="B3309">
            <v>4</v>
          </cell>
        </row>
        <row r="3310">
          <cell r="A3310">
            <v>2009</v>
          </cell>
          <cell r="B3310">
            <v>4</v>
          </cell>
        </row>
        <row r="3311">
          <cell r="A3311">
            <v>2009</v>
          </cell>
          <cell r="B3311">
            <v>4</v>
          </cell>
        </row>
        <row r="3312">
          <cell r="A3312">
            <v>2009</v>
          </cell>
          <cell r="B3312">
            <v>4</v>
          </cell>
        </row>
        <row r="3313">
          <cell r="A3313">
            <v>2009</v>
          </cell>
          <cell r="B3313">
            <v>4</v>
          </cell>
        </row>
        <row r="3314">
          <cell r="A3314">
            <v>2009</v>
          </cell>
          <cell r="B3314">
            <v>4</v>
          </cell>
        </row>
        <row r="3315">
          <cell r="A3315">
            <v>2009</v>
          </cell>
          <cell r="B3315">
            <v>4</v>
          </cell>
        </row>
        <row r="3316">
          <cell r="A3316">
            <v>2009</v>
          </cell>
          <cell r="B3316">
            <v>4</v>
          </cell>
        </row>
        <row r="3317">
          <cell r="A3317">
            <v>2009</v>
          </cell>
          <cell r="B3317">
            <v>4</v>
          </cell>
        </row>
        <row r="3318">
          <cell r="A3318">
            <v>2009</v>
          </cell>
          <cell r="B3318">
            <v>4</v>
          </cell>
        </row>
        <row r="3319">
          <cell r="A3319">
            <v>2009</v>
          </cell>
          <cell r="B3319">
            <v>4</v>
          </cell>
        </row>
        <row r="3320">
          <cell r="A3320">
            <v>2009</v>
          </cell>
          <cell r="B3320">
            <v>4</v>
          </cell>
        </row>
        <row r="3321">
          <cell r="A3321">
            <v>2009</v>
          </cell>
          <cell r="B3321">
            <v>4</v>
          </cell>
        </row>
        <row r="3322">
          <cell r="A3322">
            <v>2009</v>
          </cell>
          <cell r="B3322">
            <v>4</v>
          </cell>
        </row>
        <row r="3323">
          <cell r="A3323">
            <v>2009</v>
          </cell>
          <cell r="B3323">
            <v>4</v>
          </cell>
        </row>
        <row r="3324">
          <cell r="A3324">
            <v>2009</v>
          </cell>
          <cell r="B3324">
            <v>4</v>
          </cell>
        </row>
        <row r="3325">
          <cell r="A3325">
            <v>2009</v>
          </cell>
          <cell r="B3325">
            <v>4</v>
          </cell>
        </row>
        <row r="3326">
          <cell r="A3326">
            <v>2009</v>
          </cell>
          <cell r="B3326">
            <v>4</v>
          </cell>
        </row>
        <row r="3327">
          <cell r="A3327">
            <v>2009</v>
          </cell>
          <cell r="B3327">
            <v>4</v>
          </cell>
        </row>
        <row r="3328">
          <cell r="A3328">
            <v>2009</v>
          </cell>
          <cell r="B3328">
            <v>4</v>
          </cell>
        </row>
        <row r="3329">
          <cell r="A3329">
            <v>2009</v>
          </cell>
          <cell r="B3329">
            <v>4</v>
          </cell>
        </row>
        <row r="3330">
          <cell r="A3330">
            <v>2009</v>
          </cell>
          <cell r="B3330">
            <v>4</v>
          </cell>
        </row>
        <row r="3331">
          <cell r="A3331">
            <v>2009</v>
          </cell>
          <cell r="B3331">
            <v>4</v>
          </cell>
        </row>
        <row r="3332">
          <cell r="A3332">
            <v>2009</v>
          </cell>
          <cell r="B3332">
            <v>4</v>
          </cell>
        </row>
        <row r="3333">
          <cell r="A3333">
            <v>2009</v>
          </cell>
          <cell r="B3333">
            <v>4</v>
          </cell>
        </row>
        <row r="3334">
          <cell r="A3334">
            <v>2009</v>
          </cell>
          <cell r="B3334">
            <v>4</v>
          </cell>
        </row>
        <row r="3335">
          <cell r="A3335">
            <v>2009</v>
          </cell>
          <cell r="B3335">
            <v>4</v>
          </cell>
        </row>
        <row r="3336">
          <cell r="A3336">
            <v>2009</v>
          </cell>
          <cell r="B3336">
            <v>4</v>
          </cell>
        </row>
        <row r="3337">
          <cell r="A3337">
            <v>2009</v>
          </cell>
          <cell r="B3337">
            <v>4</v>
          </cell>
        </row>
        <row r="3338">
          <cell r="A3338">
            <v>2009</v>
          </cell>
          <cell r="B3338">
            <v>4</v>
          </cell>
        </row>
        <row r="3339">
          <cell r="A3339">
            <v>2009</v>
          </cell>
          <cell r="B3339">
            <v>4</v>
          </cell>
        </row>
        <row r="3340">
          <cell r="A3340">
            <v>2009</v>
          </cell>
          <cell r="B3340">
            <v>4</v>
          </cell>
        </row>
        <row r="3341">
          <cell r="A3341">
            <v>2009</v>
          </cell>
          <cell r="B3341">
            <v>4</v>
          </cell>
        </row>
        <row r="3342">
          <cell r="A3342">
            <v>2009</v>
          </cell>
          <cell r="B3342">
            <v>4</v>
          </cell>
        </row>
        <row r="3343">
          <cell r="A3343">
            <v>2009</v>
          </cell>
          <cell r="B3343">
            <v>4</v>
          </cell>
        </row>
        <row r="3344">
          <cell r="A3344">
            <v>2009</v>
          </cell>
          <cell r="B3344">
            <v>4</v>
          </cell>
        </row>
        <row r="3345">
          <cell r="A3345">
            <v>2009</v>
          </cell>
          <cell r="B3345">
            <v>4</v>
          </cell>
        </row>
        <row r="3346">
          <cell r="A3346">
            <v>2009</v>
          </cell>
          <cell r="B3346">
            <v>4</v>
          </cell>
        </row>
        <row r="3347">
          <cell r="A3347">
            <v>2009</v>
          </cell>
          <cell r="B3347">
            <v>4</v>
          </cell>
        </row>
        <row r="3348">
          <cell r="A3348">
            <v>2009</v>
          </cell>
          <cell r="B3348">
            <v>4</v>
          </cell>
        </row>
        <row r="3349">
          <cell r="A3349">
            <v>2009</v>
          </cell>
          <cell r="B3349">
            <v>4</v>
          </cell>
        </row>
        <row r="3350">
          <cell r="A3350">
            <v>2009</v>
          </cell>
          <cell r="B3350">
            <v>4</v>
          </cell>
        </row>
        <row r="3351">
          <cell r="A3351">
            <v>2009</v>
          </cell>
          <cell r="B3351">
            <v>4</v>
          </cell>
        </row>
        <row r="3352">
          <cell r="A3352">
            <v>2009</v>
          </cell>
          <cell r="B3352">
            <v>4</v>
          </cell>
        </row>
        <row r="3353">
          <cell r="A3353">
            <v>2009</v>
          </cell>
          <cell r="B3353">
            <v>4</v>
          </cell>
        </row>
        <row r="3354">
          <cell r="A3354">
            <v>2009</v>
          </cell>
          <cell r="B3354">
            <v>4</v>
          </cell>
        </row>
        <row r="3355">
          <cell r="A3355">
            <v>2009</v>
          </cell>
          <cell r="B3355">
            <v>4</v>
          </cell>
        </row>
        <row r="3356">
          <cell r="A3356">
            <v>2009</v>
          </cell>
          <cell r="B3356">
            <v>4</v>
          </cell>
        </row>
        <row r="3357">
          <cell r="A3357">
            <v>2009</v>
          </cell>
          <cell r="B3357">
            <v>5</v>
          </cell>
        </row>
        <row r="3358">
          <cell r="A3358">
            <v>2009</v>
          </cell>
          <cell r="B3358">
            <v>5</v>
          </cell>
        </row>
        <row r="3359">
          <cell r="A3359">
            <v>2009</v>
          </cell>
          <cell r="B3359">
            <v>5</v>
          </cell>
        </row>
        <row r="3360">
          <cell r="A3360">
            <v>2009</v>
          </cell>
          <cell r="B3360">
            <v>5</v>
          </cell>
        </row>
        <row r="3361">
          <cell r="A3361">
            <v>2009</v>
          </cell>
          <cell r="B3361">
            <v>5</v>
          </cell>
        </row>
        <row r="3362">
          <cell r="A3362">
            <v>2009</v>
          </cell>
          <cell r="B3362">
            <v>5</v>
          </cell>
        </row>
        <row r="3363">
          <cell r="A3363">
            <v>2009</v>
          </cell>
          <cell r="B3363">
            <v>5</v>
          </cell>
        </row>
        <row r="3364">
          <cell r="A3364">
            <v>2009</v>
          </cell>
          <cell r="B3364">
            <v>5</v>
          </cell>
        </row>
        <row r="3365">
          <cell r="A3365">
            <v>2009</v>
          </cell>
          <cell r="B3365">
            <v>5</v>
          </cell>
        </row>
        <row r="3366">
          <cell r="A3366">
            <v>2009</v>
          </cell>
          <cell r="B3366">
            <v>5</v>
          </cell>
        </row>
        <row r="3367">
          <cell r="A3367">
            <v>2009</v>
          </cell>
          <cell r="B3367">
            <v>5</v>
          </cell>
        </row>
        <row r="3368">
          <cell r="A3368">
            <v>2009</v>
          </cell>
          <cell r="B3368">
            <v>5</v>
          </cell>
        </row>
        <row r="3369">
          <cell r="A3369">
            <v>2009</v>
          </cell>
          <cell r="B3369">
            <v>5</v>
          </cell>
        </row>
        <row r="3370">
          <cell r="A3370">
            <v>2009</v>
          </cell>
          <cell r="B3370">
            <v>5</v>
          </cell>
        </row>
        <row r="3371">
          <cell r="A3371">
            <v>2009</v>
          </cell>
          <cell r="B3371">
            <v>5</v>
          </cell>
        </row>
        <row r="3372">
          <cell r="A3372">
            <v>2009</v>
          </cell>
          <cell r="B3372">
            <v>5</v>
          </cell>
        </row>
        <row r="3373">
          <cell r="A3373">
            <v>2009</v>
          </cell>
          <cell r="B3373">
            <v>5</v>
          </cell>
        </row>
        <row r="3374">
          <cell r="A3374">
            <v>2009</v>
          </cell>
          <cell r="B3374">
            <v>5</v>
          </cell>
        </row>
        <row r="3375">
          <cell r="A3375">
            <v>2009</v>
          </cell>
          <cell r="B3375">
            <v>5</v>
          </cell>
        </row>
        <row r="3376">
          <cell r="A3376">
            <v>2009</v>
          </cell>
          <cell r="B3376">
            <v>5</v>
          </cell>
        </row>
        <row r="3377">
          <cell r="A3377">
            <v>2009</v>
          </cell>
          <cell r="B3377">
            <v>5</v>
          </cell>
        </row>
        <row r="3378">
          <cell r="A3378">
            <v>2009</v>
          </cell>
          <cell r="B3378">
            <v>5</v>
          </cell>
        </row>
        <row r="3379">
          <cell r="A3379">
            <v>2009</v>
          </cell>
          <cell r="B3379">
            <v>5</v>
          </cell>
        </row>
        <row r="3380">
          <cell r="A3380">
            <v>2009</v>
          </cell>
          <cell r="B3380">
            <v>5</v>
          </cell>
        </row>
        <row r="3381">
          <cell r="A3381">
            <v>2009</v>
          </cell>
          <cell r="B3381">
            <v>5</v>
          </cell>
        </row>
        <row r="3382">
          <cell r="A3382">
            <v>2009</v>
          </cell>
          <cell r="B3382">
            <v>5</v>
          </cell>
        </row>
        <row r="3383">
          <cell r="A3383">
            <v>2009</v>
          </cell>
          <cell r="B3383">
            <v>5</v>
          </cell>
        </row>
        <row r="3384">
          <cell r="A3384">
            <v>2009</v>
          </cell>
          <cell r="B3384">
            <v>5</v>
          </cell>
        </row>
        <row r="3385">
          <cell r="A3385">
            <v>2009</v>
          </cell>
          <cell r="B3385">
            <v>5</v>
          </cell>
        </row>
        <row r="3386">
          <cell r="A3386">
            <v>2009</v>
          </cell>
          <cell r="B3386">
            <v>5</v>
          </cell>
        </row>
        <row r="3387">
          <cell r="A3387">
            <v>2009</v>
          </cell>
          <cell r="B3387">
            <v>5</v>
          </cell>
        </row>
        <row r="3388">
          <cell r="A3388">
            <v>2009</v>
          </cell>
          <cell r="B3388">
            <v>5</v>
          </cell>
        </row>
        <row r="3389">
          <cell r="A3389">
            <v>2009</v>
          </cell>
          <cell r="B3389">
            <v>5</v>
          </cell>
        </row>
        <row r="3390">
          <cell r="A3390">
            <v>2009</v>
          </cell>
          <cell r="B3390">
            <v>5</v>
          </cell>
        </row>
        <row r="3391">
          <cell r="A3391">
            <v>2009</v>
          </cell>
          <cell r="B3391">
            <v>5</v>
          </cell>
        </row>
        <row r="3392">
          <cell r="A3392">
            <v>2009</v>
          </cell>
          <cell r="B3392">
            <v>5</v>
          </cell>
        </row>
        <row r="3393">
          <cell r="A3393">
            <v>2009</v>
          </cell>
          <cell r="B3393">
            <v>5</v>
          </cell>
        </row>
        <row r="3394">
          <cell r="A3394">
            <v>2009</v>
          </cell>
          <cell r="B3394">
            <v>5</v>
          </cell>
        </row>
        <row r="3395">
          <cell r="A3395">
            <v>2009</v>
          </cell>
          <cell r="B3395">
            <v>5</v>
          </cell>
        </row>
        <row r="3396">
          <cell r="A3396">
            <v>2009</v>
          </cell>
          <cell r="B3396">
            <v>5</v>
          </cell>
        </row>
        <row r="3397">
          <cell r="A3397">
            <v>2009</v>
          </cell>
          <cell r="B3397">
            <v>5</v>
          </cell>
        </row>
        <row r="3398">
          <cell r="A3398">
            <v>2009</v>
          </cell>
          <cell r="B3398">
            <v>5</v>
          </cell>
        </row>
        <row r="3399">
          <cell r="A3399">
            <v>2009</v>
          </cell>
          <cell r="B3399">
            <v>5</v>
          </cell>
        </row>
        <row r="3400">
          <cell r="A3400">
            <v>2009</v>
          </cell>
          <cell r="B3400">
            <v>5</v>
          </cell>
        </row>
        <row r="3401">
          <cell r="A3401">
            <v>2009</v>
          </cell>
          <cell r="B3401">
            <v>5</v>
          </cell>
        </row>
        <row r="3402">
          <cell r="A3402">
            <v>2009</v>
          </cell>
          <cell r="B3402">
            <v>5</v>
          </cell>
        </row>
        <row r="3403">
          <cell r="A3403">
            <v>2009</v>
          </cell>
          <cell r="B3403">
            <v>5</v>
          </cell>
        </row>
        <row r="3404">
          <cell r="A3404">
            <v>2009</v>
          </cell>
          <cell r="B3404">
            <v>5</v>
          </cell>
        </row>
        <row r="3405">
          <cell r="A3405">
            <v>2009</v>
          </cell>
          <cell r="B3405">
            <v>5</v>
          </cell>
        </row>
        <row r="3406">
          <cell r="A3406">
            <v>2009</v>
          </cell>
          <cell r="B3406">
            <v>5</v>
          </cell>
        </row>
        <row r="3407">
          <cell r="A3407">
            <v>2009</v>
          </cell>
          <cell r="B3407">
            <v>5</v>
          </cell>
        </row>
        <row r="3408">
          <cell r="A3408">
            <v>2009</v>
          </cell>
          <cell r="B3408">
            <v>5</v>
          </cell>
        </row>
        <row r="3409">
          <cell r="A3409">
            <v>2009</v>
          </cell>
          <cell r="B3409">
            <v>5</v>
          </cell>
        </row>
        <row r="3410">
          <cell r="A3410">
            <v>2009</v>
          </cell>
          <cell r="B3410">
            <v>5</v>
          </cell>
        </row>
        <row r="3411">
          <cell r="A3411">
            <v>2009</v>
          </cell>
          <cell r="B3411">
            <v>5</v>
          </cell>
        </row>
        <row r="3412">
          <cell r="A3412">
            <v>2009</v>
          </cell>
          <cell r="B3412">
            <v>5</v>
          </cell>
        </row>
        <row r="3413">
          <cell r="A3413">
            <v>2009</v>
          </cell>
          <cell r="B3413">
            <v>5</v>
          </cell>
        </row>
        <row r="3414">
          <cell r="A3414">
            <v>2009</v>
          </cell>
          <cell r="B3414">
            <v>5</v>
          </cell>
        </row>
        <row r="3415">
          <cell r="A3415">
            <v>2009</v>
          </cell>
          <cell r="B3415">
            <v>5</v>
          </cell>
        </row>
        <row r="3416">
          <cell r="A3416">
            <v>2009</v>
          </cell>
          <cell r="B3416">
            <v>5</v>
          </cell>
        </row>
        <row r="3417">
          <cell r="A3417">
            <v>2009</v>
          </cell>
          <cell r="B3417">
            <v>5</v>
          </cell>
        </row>
        <row r="3418">
          <cell r="A3418">
            <v>2009</v>
          </cell>
          <cell r="B3418">
            <v>5</v>
          </cell>
        </row>
        <row r="3419">
          <cell r="A3419">
            <v>2009</v>
          </cell>
          <cell r="B3419">
            <v>5</v>
          </cell>
        </row>
        <row r="3420">
          <cell r="A3420">
            <v>2009</v>
          </cell>
          <cell r="B3420">
            <v>5</v>
          </cell>
        </row>
        <row r="3421">
          <cell r="A3421">
            <v>2009</v>
          </cell>
          <cell r="B3421">
            <v>5</v>
          </cell>
        </row>
        <row r="3422">
          <cell r="A3422">
            <v>2009</v>
          </cell>
          <cell r="B3422">
            <v>5</v>
          </cell>
        </row>
        <row r="3423">
          <cell r="A3423">
            <v>2009</v>
          </cell>
          <cell r="B3423">
            <v>5</v>
          </cell>
        </row>
        <row r="3424">
          <cell r="A3424">
            <v>2009</v>
          </cell>
          <cell r="B3424">
            <v>5</v>
          </cell>
        </row>
        <row r="3425">
          <cell r="A3425">
            <v>2009</v>
          </cell>
          <cell r="B3425">
            <v>5</v>
          </cell>
        </row>
        <row r="3426">
          <cell r="A3426">
            <v>2009</v>
          </cell>
          <cell r="B3426">
            <v>5</v>
          </cell>
        </row>
        <row r="3427">
          <cell r="A3427">
            <v>2009</v>
          </cell>
          <cell r="B3427">
            <v>5</v>
          </cell>
        </row>
        <row r="3428">
          <cell r="A3428">
            <v>2009</v>
          </cell>
          <cell r="B3428">
            <v>5</v>
          </cell>
        </row>
        <row r="3429">
          <cell r="A3429">
            <v>2009</v>
          </cell>
          <cell r="B3429">
            <v>5</v>
          </cell>
        </row>
        <row r="3430">
          <cell r="A3430">
            <v>2009</v>
          </cell>
          <cell r="B3430">
            <v>5</v>
          </cell>
        </row>
        <row r="3431">
          <cell r="A3431">
            <v>2009</v>
          </cell>
          <cell r="B3431">
            <v>5</v>
          </cell>
        </row>
        <row r="3432">
          <cell r="A3432">
            <v>2009</v>
          </cell>
          <cell r="B3432">
            <v>5</v>
          </cell>
        </row>
        <row r="3433">
          <cell r="A3433">
            <v>2009</v>
          </cell>
          <cell r="B3433">
            <v>5</v>
          </cell>
        </row>
        <row r="3434">
          <cell r="A3434">
            <v>2009</v>
          </cell>
          <cell r="B3434">
            <v>5</v>
          </cell>
        </row>
        <row r="3435">
          <cell r="A3435">
            <v>2009</v>
          </cell>
          <cell r="B3435">
            <v>5</v>
          </cell>
        </row>
        <row r="3436">
          <cell r="A3436">
            <v>2009</v>
          </cell>
          <cell r="B3436">
            <v>5</v>
          </cell>
        </row>
        <row r="3437">
          <cell r="A3437">
            <v>2009</v>
          </cell>
          <cell r="B3437">
            <v>5</v>
          </cell>
        </row>
        <row r="3438">
          <cell r="A3438">
            <v>2009</v>
          </cell>
          <cell r="B3438">
            <v>5</v>
          </cell>
        </row>
        <row r="3439">
          <cell r="A3439">
            <v>2009</v>
          </cell>
          <cell r="B3439">
            <v>5</v>
          </cell>
        </row>
        <row r="3440">
          <cell r="A3440">
            <v>2009</v>
          </cell>
          <cell r="B3440">
            <v>5</v>
          </cell>
        </row>
        <row r="3441">
          <cell r="A3441">
            <v>2009</v>
          </cell>
          <cell r="B3441">
            <v>5</v>
          </cell>
        </row>
        <row r="3442">
          <cell r="A3442">
            <v>2009</v>
          </cell>
          <cell r="B3442">
            <v>5</v>
          </cell>
        </row>
        <row r="3443">
          <cell r="A3443">
            <v>2009</v>
          </cell>
          <cell r="B3443">
            <v>5</v>
          </cell>
        </row>
        <row r="3444">
          <cell r="A3444">
            <v>2009</v>
          </cell>
          <cell r="B3444">
            <v>5</v>
          </cell>
        </row>
        <row r="3445">
          <cell r="A3445">
            <v>2009</v>
          </cell>
          <cell r="B3445">
            <v>5</v>
          </cell>
        </row>
        <row r="3446">
          <cell r="A3446">
            <v>2009</v>
          </cell>
          <cell r="B3446">
            <v>5</v>
          </cell>
        </row>
        <row r="3447">
          <cell r="A3447">
            <v>2009</v>
          </cell>
          <cell r="B3447">
            <v>5</v>
          </cell>
        </row>
        <row r="3448">
          <cell r="A3448">
            <v>2009</v>
          </cell>
          <cell r="B3448">
            <v>5</v>
          </cell>
        </row>
        <row r="3449">
          <cell r="A3449">
            <v>2009</v>
          </cell>
          <cell r="B3449">
            <v>5</v>
          </cell>
        </row>
        <row r="3450">
          <cell r="A3450">
            <v>2009</v>
          </cell>
          <cell r="B3450">
            <v>5</v>
          </cell>
        </row>
        <row r="3451">
          <cell r="A3451">
            <v>2009</v>
          </cell>
          <cell r="B3451">
            <v>5</v>
          </cell>
        </row>
        <row r="3452">
          <cell r="A3452">
            <v>2009</v>
          </cell>
          <cell r="B3452">
            <v>5</v>
          </cell>
        </row>
        <row r="3453">
          <cell r="A3453">
            <v>2009</v>
          </cell>
          <cell r="B3453">
            <v>5</v>
          </cell>
        </row>
        <row r="3454">
          <cell r="A3454">
            <v>2009</v>
          </cell>
          <cell r="B3454">
            <v>5</v>
          </cell>
        </row>
        <row r="3455">
          <cell r="A3455">
            <v>2009</v>
          </cell>
          <cell r="B3455">
            <v>5</v>
          </cell>
        </row>
        <row r="3456">
          <cell r="A3456">
            <v>2009</v>
          </cell>
          <cell r="B3456">
            <v>5</v>
          </cell>
        </row>
        <row r="3457">
          <cell r="A3457">
            <v>2009</v>
          </cell>
          <cell r="B3457">
            <v>5</v>
          </cell>
        </row>
        <row r="3458">
          <cell r="A3458">
            <v>2009</v>
          </cell>
          <cell r="B3458">
            <v>5</v>
          </cell>
        </row>
        <row r="3459">
          <cell r="A3459">
            <v>2009</v>
          </cell>
          <cell r="B3459">
            <v>5</v>
          </cell>
        </row>
        <row r="3460">
          <cell r="A3460">
            <v>2009</v>
          </cell>
          <cell r="B3460">
            <v>5</v>
          </cell>
        </row>
        <row r="3461">
          <cell r="A3461">
            <v>2009</v>
          </cell>
          <cell r="B3461">
            <v>5</v>
          </cell>
        </row>
        <row r="3462">
          <cell r="A3462">
            <v>2009</v>
          </cell>
          <cell r="B3462">
            <v>5</v>
          </cell>
        </row>
        <row r="3463">
          <cell r="A3463">
            <v>2009</v>
          </cell>
          <cell r="B3463">
            <v>5</v>
          </cell>
        </row>
        <row r="3464">
          <cell r="A3464">
            <v>2009</v>
          </cell>
          <cell r="B3464">
            <v>5</v>
          </cell>
        </row>
        <row r="3465">
          <cell r="A3465">
            <v>2009</v>
          </cell>
          <cell r="B3465">
            <v>5</v>
          </cell>
        </row>
        <row r="3466">
          <cell r="A3466">
            <v>2009</v>
          </cell>
          <cell r="B3466">
            <v>5</v>
          </cell>
        </row>
        <row r="3467">
          <cell r="A3467">
            <v>2009</v>
          </cell>
          <cell r="B3467">
            <v>5</v>
          </cell>
        </row>
        <row r="3468">
          <cell r="A3468">
            <v>2009</v>
          </cell>
          <cell r="B3468">
            <v>5</v>
          </cell>
        </row>
        <row r="3469">
          <cell r="A3469">
            <v>2009</v>
          </cell>
          <cell r="B3469">
            <v>5</v>
          </cell>
        </row>
        <row r="3470">
          <cell r="A3470">
            <v>2009</v>
          </cell>
          <cell r="B3470">
            <v>5</v>
          </cell>
        </row>
        <row r="3471">
          <cell r="A3471">
            <v>2009</v>
          </cell>
          <cell r="B3471">
            <v>5</v>
          </cell>
        </row>
        <row r="3472">
          <cell r="A3472">
            <v>2009</v>
          </cell>
          <cell r="B3472">
            <v>5</v>
          </cell>
        </row>
        <row r="3473">
          <cell r="A3473">
            <v>2009</v>
          </cell>
          <cell r="B3473">
            <v>5</v>
          </cell>
        </row>
        <row r="3474">
          <cell r="A3474">
            <v>2009</v>
          </cell>
          <cell r="B3474">
            <v>5</v>
          </cell>
        </row>
        <row r="3475">
          <cell r="A3475">
            <v>2009</v>
          </cell>
          <cell r="B3475">
            <v>5</v>
          </cell>
        </row>
        <row r="3476">
          <cell r="A3476">
            <v>2009</v>
          </cell>
          <cell r="B3476">
            <v>5</v>
          </cell>
        </row>
        <row r="3477">
          <cell r="A3477">
            <v>2009</v>
          </cell>
          <cell r="B3477">
            <v>5</v>
          </cell>
        </row>
        <row r="3478">
          <cell r="A3478">
            <v>2009</v>
          </cell>
          <cell r="B3478">
            <v>5</v>
          </cell>
        </row>
        <row r="3479">
          <cell r="A3479">
            <v>2009</v>
          </cell>
          <cell r="B3479">
            <v>5</v>
          </cell>
        </row>
        <row r="3480">
          <cell r="A3480">
            <v>2009</v>
          </cell>
          <cell r="B3480">
            <v>5</v>
          </cell>
        </row>
        <row r="3481">
          <cell r="A3481">
            <v>2009</v>
          </cell>
          <cell r="B3481">
            <v>5</v>
          </cell>
        </row>
        <row r="3482">
          <cell r="A3482">
            <v>2009</v>
          </cell>
          <cell r="B3482">
            <v>5</v>
          </cell>
        </row>
        <row r="3483">
          <cell r="A3483">
            <v>2009</v>
          </cell>
          <cell r="B3483">
            <v>5</v>
          </cell>
        </row>
        <row r="3484">
          <cell r="A3484">
            <v>2009</v>
          </cell>
          <cell r="B3484">
            <v>5</v>
          </cell>
        </row>
        <row r="3485">
          <cell r="A3485">
            <v>2009</v>
          </cell>
          <cell r="B3485">
            <v>5</v>
          </cell>
        </row>
        <row r="3486">
          <cell r="A3486">
            <v>2009</v>
          </cell>
          <cell r="B3486">
            <v>5</v>
          </cell>
        </row>
        <row r="3487">
          <cell r="A3487">
            <v>2009</v>
          </cell>
          <cell r="B3487">
            <v>5</v>
          </cell>
        </row>
        <row r="3488">
          <cell r="A3488">
            <v>2009</v>
          </cell>
          <cell r="B3488">
            <v>5</v>
          </cell>
        </row>
        <row r="3489">
          <cell r="A3489">
            <v>2009</v>
          </cell>
          <cell r="B3489">
            <v>5</v>
          </cell>
        </row>
        <row r="3490">
          <cell r="A3490">
            <v>2009</v>
          </cell>
          <cell r="B3490">
            <v>5</v>
          </cell>
        </row>
        <row r="3491">
          <cell r="A3491">
            <v>2009</v>
          </cell>
          <cell r="B3491">
            <v>5</v>
          </cell>
        </row>
        <row r="3492">
          <cell r="A3492">
            <v>2009</v>
          </cell>
          <cell r="B3492">
            <v>5</v>
          </cell>
        </row>
        <row r="3493">
          <cell r="A3493">
            <v>2009</v>
          </cell>
          <cell r="B3493">
            <v>5</v>
          </cell>
        </row>
        <row r="3494">
          <cell r="A3494">
            <v>2009</v>
          </cell>
          <cell r="B3494">
            <v>5</v>
          </cell>
        </row>
        <row r="3495">
          <cell r="A3495">
            <v>2009</v>
          </cell>
          <cell r="B3495">
            <v>5</v>
          </cell>
        </row>
        <row r="3496">
          <cell r="A3496">
            <v>2009</v>
          </cell>
          <cell r="B3496">
            <v>5</v>
          </cell>
        </row>
        <row r="3497">
          <cell r="A3497">
            <v>2009</v>
          </cell>
          <cell r="B3497">
            <v>5</v>
          </cell>
        </row>
        <row r="3498">
          <cell r="A3498">
            <v>2009</v>
          </cell>
          <cell r="B3498">
            <v>5</v>
          </cell>
        </row>
        <row r="3499">
          <cell r="A3499">
            <v>2009</v>
          </cell>
          <cell r="B3499">
            <v>5</v>
          </cell>
        </row>
        <row r="3500">
          <cell r="A3500">
            <v>2009</v>
          </cell>
          <cell r="B3500">
            <v>5</v>
          </cell>
        </row>
        <row r="3501">
          <cell r="A3501">
            <v>2009</v>
          </cell>
          <cell r="B3501">
            <v>5</v>
          </cell>
        </row>
        <row r="3502">
          <cell r="A3502">
            <v>2009</v>
          </cell>
          <cell r="B3502">
            <v>5</v>
          </cell>
        </row>
        <row r="3503">
          <cell r="A3503">
            <v>2009</v>
          </cell>
          <cell r="B3503">
            <v>5</v>
          </cell>
        </row>
        <row r="3504">
          <cell r="A3504">
            <v>2009</v>
          </cell>
          <cell r="B3504">
            <v>5</v>
          </cell>
        </row>
        <row r="3505">
          <cell r="A3505">
            <v>2009</v>
          </cell>
          <cell r="B3505">
            <v>5</v>
          </cell>
        </row>
        <row r="3506">
          <cell r="A3506">
            <v>2009</v>
          </cell>
          <cell r="B3506">
            <v>5</v>
          </cell>
        </row>
        <row r="3507">
          <cell r="A3507">
            <v>2009</v>
          </cell>
          <cell r="B3507">
            <v>5</v>
          </cell>
        </row>
        <row r="3508">
          <cell r="A3508">
            <v>2009</v>
          </cell>
          <cell r="B3508">
            <v>5</v>
          </cell>
        </row>
        <row r="3509">
          <cell r="A3509">
            <v>2009</v>
          </cell>
          <cell r="B3509">
            <v>5</v>
          </cell>
        </row>
        <row r="3510">
          <cell r="A3510">
            <v>2009</v>
          </cell>
          <cell r="B3510">
            <v>5</v>
          </cell>
        </row>
        <row r="3511">
          <cell r="A3511">
            <v>2009</v>
          </cell>
          <cell r="B3511">
            <v>5</v>
          </cell>
        </row>
        <row r="3512">
          <cell r="A3512">
            <v>2009</v>
          </cell>
          <cell r="B3512">
            <v>5</v>
          </cell>
        </row>
        <row r="3513">
          <cell r="A3513">
            <v>2009</v>
          </cell>
          <cell r="B3513">
            <v>5</v>
          </cell>
        </row>
        <row r="3514">
          <cell r="A3514">
            <v>2009</v>
          </cell>
          <cell r="B3514">
            <v>5</v>
          </cell>
        </row>
        <row r="3515">
          <cell r="A3515">
            <v>2009</v>
          </cell>
          <cell r="B3515">
            <v>5</v>
          </cell>
        </row>
        <row r="3516">
          <cell r="A3516">
            <v>2009</v>
          </cell>
          <cell r="B3516">
            <v>5</v>
          </cell>
        </row>
        <row r="3517">
          <cell r="A3517">
            <v>2009</v>
          </cell>
          <cell r="B3517">
            <v>5</v>
          </cell>
        </row>
        <row r="3518">
          <cell r="A3518">
            <v>2009</v>
          </cell>
          <cell r="B3518">
            <v>5</v>
          </cell>
        </row>
        <row r="3519">
          <cell r="A3519">
            <v>2009</v>
          </cell>
          <cell r="B3519">
            <v>5</v>
          </cell>
        </row>
        <row r="3520">
          <cell r="A3520">
            <v>2009</v>
          </cell>
          <cell r="B3520">
            <v>5</v>
          </cell>
        </row>
        <row r="3521">
          <cell r="A3521">
            <v>2009</v>
          </cell>
          <cell r="B3521">
            <v>5</v>
          </cell>
        </row>
        <row r="3522">
          <cell r="A3522">
            <v>2009</v>
          </cell>
          <cell r="B3522">
            <v>5</v>
          </cell>
        </row>
        <row r="3523">
          <cell r="A3523">
            <v>2009</v>
          </cell>
          <cell r="B3523">
            <v>5</v>
          </cell>
        </row>
        <row r="3524">
          <cell r="A3524">
            <v>2009</v>
          </cell>
          <cell r="B3524">
            <v>6</v>
          </cell>
        </row>
        <row r="3525">
          <cell r="A3525">
            <v>2009</v>
          </cell>
          <cell r="B3525">
            <v>6</v>
          </cell>
        </row>
        <row r="3526">
          <cell r="A3526">
            <v>2009</v>
          </cell>
          <cell r="B3526">
            <v>6</v>
          </cell>
        </row>
        <row r="3527">
          <cell r="A3527">
            <v>2009</v>
          </cell>
          <cell r="B3527">
            <v>6</v>
          </cell>
        </row>
        <row r="3528">
          <cell r="A3528">
            <v>2009</v>
          </cell>
          <cell r="B3528">
            <v>6</v>
          </cell>
        </row>
        <row r="3529">
          <cell r="A3529">
            <v>2009</v>
          </cell>
          <cell r="B3529">
            <v>6</v>
          </cell>
        </row>
        <row r="3530">
          <cell r="A3530">
            <v>2009</v>
          </cell>
          <cell r="B3530">
            <v>6</v>
          </cell>
        </row>
        <row r="3531">
          <cell r="A3531">
            <v>2009</v>
          </cell>
          <cell r="B3531">
            <v>6</v>
          </cell>
        </row>
        <row r="3532">
          <cell r="A3532">
            <v>2009</v>
          </cell>
          <cell r="B3532">
            <v>6</v>
          </cell>
        </row>
        <row r="3533">
          <cell r="A3533">
            <v>2009</v>
          </cell>
          <cell r="B3533">
            <v>6</v>
          </cell>
        </row>
        <row r="3534">
          <cell r="A3534">
            <v>2009</v>
          </cell>
          <cell r="B3534">
            <v>6</v>
          </cell>
        </row>
        <row r="3535">
          <cell r="A3535">
            <v>2009</v>
          </cell>
          <cell r="B3535">
            <v>6</v>
          </cell>
        </row>
        <row r="3536">
          <cell r="A3536">
            <v>2009</v>
          </cell>
          <cell r="B3536">
            <v>6</v>
          </cell>
        </row>
        <row r="3537">
          <cell r="A3537">
            <v>2009</v>
          </cell>
          <cell r="B3537">
            <v>6</v>
          </cell>
        </row>
        <row r="3538">
          <cell r="A3538">
            <v>2009</v>
          </cell>
          <cell r="B3538">
            <v>6</v>
          </cell>
        </row>
        <row r="3539">
          <cell r="A3539">
            <v>2009</v>
          </cell>
          <cell r="B3539">
            <v>6</v>
          </cell>
        </row>
        <row r="3540">
          <cell r="A3540">
            <v>2009</v>
          </cell>
          <cell r="B3540">
            <v>6</v>
          </cell>
        </row>
        <row r="3541">
          <cell r="A3541">
            <v>2009</v>
          </cell>
          <cell r="B3541">
            <v>6</v>
          </cell>
        </row>
        <row r="3542">
          <cell r="A3542">
            <v>2009</v>
          </cell>
          <cell r="B3542">
            <v>6</v>
          </cell>
        </row>
        <row r="3543">
          <cell r="A3543">
            <v>2009</v>
          </cell>
          <cell r="B3543">
            <v>6</v>
          </cell>
        </row>
        <row r="3544">
          <cell r="A3544">
            <v>2009</v>
          </cell>
          <cell r="B3544">
            <v>6</v>
          </cell>
        </row>
        <row r="3545">
          <cell r="A3545">
            <v>2009</v>
          </cell>
          <cell r="B3545">
            <v>6</v>
          </cell>
        </row>
        <row r="3546">
          <cell r="A3546">
            <v>2009</v>
          </cell>
          <cell r="B3546">
            <v>6</v>
          </cell>
        </row>
        <row r="3547">
          <cell r="A3547">
            <v>2009</v>
          </cell>
          <cell r="B3547">
            <v>6</v>
          </cell>
        </row>
        <row r="3548">
          <cell r="A3548">
            <v>2009</v>
          </cell>
          <cell r="B3548">
            <v>6</v>
          </cell>
        </row>
        <row r="3549">
          <cell r="A3549">
            <v>2009</v>
          </cell>
          <cell r="B3549">
            <v>6</v>
          </cell>
        </row>
        <row r="3550">
          <cell r="A3550">
            <v>2009</v>
          </cell>
          <cell r="B3550">
            <v>6</v>
          </cell>
        </row>
        <row r="3551">
          <cell r="A3551">
            <v>2009</v>
          </cell>
          <cell r="B3551">
            <v>6</v>
          </cell>
        </row>
        <row r="3552">
          <cell r="A3552">
            <v>2009</v>
          </cell>
          <cell r="B3552">
            <v>6</v>
          </cell>
        </row>
        <row r="3553">
          <cell r="A3553">
            <v>2009</v>
          </cell>
          <cell r="B3553">
            <v>6</v>
          </cell>
        </row>
        <row r="3554">
          <cell r="A3554">
            <v>2009</v>
          </cell>
          <cell r="B3554">
            <v>6</v>
          </cell>
        </row>
        <row r="3555">
          <cell r="A3555">
            <v>2009</v>
          </cell>
          <cell r="B3555">
            <v>6</v>
          </cell>
        </row>
        <row r="3556">
          <cell r="A3556">
            <v>2009</v>
          </cell>
          <cell r="B3556">
            <v>6</v>
          </cell>
        </row>
        <row r="3557">
          <cell r="A3557">
            <v>2009</v>
          </cell>
          <cell r="B3557">
            <v>6</v>
          </cell>
        </row>
        <row r="3558">
          <cell r="A3558">
            <v>2009</v>
          </cell>
          <cell r="B3558">
            <v>6</v>
          </cell>
        </row>
        <row r="3559">
          <cell r="A3559">
            <v>2009</v>
          </cell>
          <cell r="B3559">
            <v>6</v>
          </cell>
        </row>
        <row r="3560">
          <cell r="A3560">
            <v>2009</v>
          </cell>
          <cell r="B3560">
            <v>6</v>
          </cell>
        </row>
        <row r="3561">
          <cell r="A3561">
            <v>2009</v>
          </cell>
          <cell r="B3561">
            <v>6</v>
          </cell>
        </row>
        <row r="3562">
          <cell r="A3562">
            <v>2009</v>
          </cell>
          <cell r="B3562">
            <v>6</v>
          </cell>
        </row>
        <row r="3563">
          <cell r="A3563">
            <v>2009</v>
          </cell>
          <cell r="B3563">
            <v>6</v>
          </cell>
        </row>
        <row r="3564">
          <cell r="A3564">
            <v>2009</v>
          </cell>
          <cell r="B3564">
            <v>6</v>
          </cell>
        </row>
        <row r="3565">
          <cell r="A3565">
            <v>2009</v>
          </cell>
          <cell r="B3565">
            <v>6</v>
          </cell>
        </row>
        <row r="3566">
          <cell r="A3566">
            <v>2009</v>
          </cell>
          <cell r="B3566">
            <v>6</v>
          </cell>
        </row>
        <row r="3567">
          <cell r="A3567">
            <v>2009</v>
          </cell>
          <cell r="B3567">
            <v>6</v>
          </cell>
        </row>
        <row r="3568">
          <cell r="A3568">
            <v>2009</v>
          </cell>
          <cell r="B3568">
            <v>6</v>
          </cell>
        </row>
        <row r="3569">
          <cell r="A3569">
            <v>2009</v>
          </cell>
          <cell r="B3569">
            <v>6</v>
          </cell>
        </row>
        <row r="3570">
          <cell r="A3570">
            <v>2009</v>
          </cell>
          <cell r="B3570">
            <v>6</v>
          </cell>
        </row>
        <row r="3571">
          <cell r="A3571">
            <v>2009</v>
          </cell>
          <cell r="B3571">
            <v>6</v>
          </cell>
        </row>
        <row r="3572">
          <cell r="A3572">
            <v>2009</v>
          </cell>
          <cell r="B3572">
            <v>6</v>
          </cell>
        </row>
        <row r="3573">
          <cell r="A3573">
            <v>2009</v>
          </cell>
          <cell r="B3573">
            <v>6</v>
          </cell>
        </row>
        <row r="3574">
          <cell r="A3574">
            <v>2009</v>
          </cell>
          <cell r="B3574">
            <v>6</v>
          </cell>
        </row>
        <row r="3575">
          <cell r="A3575">
            <v>2009</v>
          </cell>
          <cell r="B3575">
            <v>6</v>
          </cell>
        </row>
        <row r="3576">
          <cell r="A3576">
            <v>2009</v>
          </cell>
          <cell r="B3576">
            <v>6</v>
          </cell>
        </row>
        <row r="3577">
          <cell r="A3577">
            <v>2009</v>
          </cell>
          <cell r="B3577">
            <v>6</v>
          </cell>
        </row>
        <row r="3578">
          <cell r="A3578">
            <v>2009</v>
          </cell>
          <cell r="B3578">
            <v>6</v>
          </cell>
        </row>
        <row r="3579">
          <cell r="A3579">
            <v>2009</v>
          </cell>
          <cell r="B3579">
            <v>6</v>
          </cell>
        </row>
        <row r="3580">
          <cell r="A3580">
            <v>2009</v>
          </cell>
          <cell r="B3580">
            <v>6</v>
          </cell>
        </row>
        <row r="3581">
          <cell r="A3581">
            <v>2009</v>
          </cell>
          <cell r="B3581">
            <v>6</v>
          </cell>
        </row>
        <row r="3582">
          <cell r="A3582">
            <v>2009</v>
          </cell>
          <cell r="B3582">
            <v>6</v>
          </cell>
        </row>
        <row r="3583">
          <cell r="A3583">
            <v>2009</v>
          </cell>
          <cell r="B3583">
            <v>6</v>
          </cell>
        </row>
        <row r="3584">
          <cell r="A3584">
            <v>2009</v>
          </cell>
          <cell r="B3584">
            <v>6</v>
          </cell>
        </row>
        <row r="3585">
          <cell r="A3585">
            <v>2009</v>
          </cell>
          <cell r="B3585">
            <v>6</v>
          </cell>
        </row>
        <row r="3586">
          <cell r="A3586">
            <v>2009</v>
          </cell>
          <cell r="B3586">
            <v>6</v>
          </cell>
        </row>
        <row r="3587">
          <cell r="A3587">
            <v>2009</v>
          </cell>
          <cell r="B3587">
            <v>6</v>
          </cell>
        </row>
        <row r="3588">
          <cell r="A3588">
            <v>2009</v>
          </cell>
          <cell r="B3588">
            <v>6</v>
          </cell>
        </row>
        <row r="3589">
          <cell r="A3589">
            <v>2009</v>
          </cell>
          <cell r="B3589">
            <v>6</v>
          </cell>
        </row>
        <row r="3590">
          <cell r="A3590">
            <v>2009</v>
          </cell>
          <cell r="B3590">
            <v>6</v>
          </cell>
        </row>
        <row r="3591">
          <cell r="A3591">
            <v>2009</v>
          </cell>
          <cell r="B3591">
            <v>6</v>
          </cell>
        </row>
        <row r="3592">
          <cell r="A3592">
            <v>2009</v>
          </cell>
          <cell r="B3592">
            <v>6</v>
          </cell>
        </row>
        <row r="3593">
          <cell r="A3593">
            <v>2009</v>
          </cell>
          <cell r="B3593">
            <v>6</v>
          </cell>
        </row>
        <row r="3594">
          <cell r="A3594">
            <v>2009</v>
          </cell>
          <cell r="B3594">
            <v>6</v>
          </cell>
        </row>
        <row r="3595">
          <cell r="A3595">
            <v>2009</v>
          </cell>
          <cell r="B3595">
            <v>6</v>
          </cell>
        </row>
        <row r="3596">
          <cell r="A3596">
            <v>2009</v>
          </cell>
          <cell r="B3596">
            <v>6</v>
          </cell>
        </row>
        <row r="3597">
          <cell r="A3597">
            <v>2009</v>
          </cell>
          <cell r="B3597">
            <v>6</v>
          </cell>
        </row>
        <row r="3598">
          <cell r="A3598">
            <v>2009</v>
          </cell>
          <cell r="B3598">
            <v>6</v>
          </cell>
        </row>
        <row r="3599">
          <cell r="A3599">
            <v>2009</v>
          </cell>
          <cell r="B3599">
            <v>6</v>
          </cell>
        </row>
        <row r="3600">
          <cell r="A3600">
            <v>2009</v>
          </cell>
          <cell r="B3600">
            <v>6</v>
          </cell>
        </row>
        <row r="3601">
          <cell r="A3601">
            <v>2009</v>
          </cell>
          <cell r="B3601">
            <v>6</v>
          </cell>
        </row>
        <row r="3602">
          <cell r="A3602">
            <v>2009</v>
          </cell>
          <cell r="B3602">
            <v>6</v>
          </cell>
        </row>
        <row r="3603">
          <cell r="A3603">
            <v>2009</v>
          </cell>
          <cell r="B3603">
            <v>6</v>
          </cell>
        </row>
        <row r="3604">
          <cell r="A3604">
            <v>2009</v>
          </cell>
          <cell r="B3604">
            <v>6</v>
          </cell>
        </row>
        <row r="3605">
          <cell r="A3605">
            <v>2009</v>
          </cell>
          <cell r="B3605">
            <v>6</v>
          </cell>
        </row>
        <row r="3606">
          <cell r="A3606">
            <v>2009</v>
          </cell>
          <cell r="B3606">
            <v>6</v>
          </cell>
        </row>
        <row r="3607">
          <cell r="A3607">
            <v>2009</v>
          </cell>
          <cell r="B3607">
            <v>6</v>
          </cell>
        </row>
        <row r="3608">
          <cell r="A3608">
            <v>2009</v>
          </cell>
          <cell r="B3608">
            <v>6</v>
          </cell>
        </row>
        <row r="3609">
          <cell r="A3609">
            <v>2009</v>
          </cell>
          <cell r="B3609">
            <v>6</v>
          </cell>
        </row>
        <row r="3610">
          <cell r="A3610">
            <v>2009</v>
          </cell>
          <cell r="B3610">
            <v>6</v>
          </cell>
        </row>
        <row r="3611">
          <cell r="A3611">
            <v>2009</v>
          </cell>
          <cell r="B3611">
            <v>6</v>
          </cell>
        </row>
        <row r="3612">
          <cell r="A3612">
            <v>2009</v>
          </cell>
          <cell r="B3612">
            <v>6</v>
          </cell>
        </row>
        <row r="3613">
          <cell r="A3613">
            <v>2009</v>
          </cell>
          <cell r="B3613">
            <v>6</v>
          </cell>
        </row>
        <row r="3614">
          <cell r="A3614">
            <v>2009</v>
          </cell>
          <cell r="B3614">
            <v>6</v>
          </cell>
        </row>
        <row r="3615">
          <cell r="A3615">
            <v>2009</v>
          </cell>
          <cell r="B3615">
            <v>6</v>
          </cell>
        </row>
        <row r="3616">
          <cell r="A3616">
            <v>2009</v>
          </cell>
          <cell r="B3616">
            <v>6</v>
          </cell>
        </row>
        <row r="3617">
          <cell r="A3617">
            <v>2009</v>
          </cell>
          <cell r="B3617">
            <v>6</v>
          </cell>
        </row>
        <row r="3618">
          <cell r="A3618">
            <v>2009</v>
          </cell>
          <cell r="B3618">
            <v>6</v>
          </cell>
        </row>
        <row r="3619">
          <cell r="A3619">
            <v>2009</v>
          </cell>
          <cell r="B3619">
            <v>6</v>
          </cell>
        </row>
        <row r="3620">
          <cell r="A3620">
            <v>2009</v>
          </cell>
          <cell r="B3620">
            <v>6</v>
          </cell>
        </row>
        <row r="3621">
          <cell r="A3621">
            <v>2009</v>
          </cell>
          <cell r="B3621">
            <v>6</v>
          </cell>
        </row>
        <row r="3622">
          <cell r="A3622">
            <v>2009</v>
          </cell>
          <cell r="B3622">
            <v>6</v>
          </cell>
        </row>
        <row r="3623">
          <cell r="A3623">
            <v>2009</v>
          </cell>
          <cell r="B3623">
            <v>6</v>
          </cell>
        </row>
        <row r="3624">
          <cell r="A3624">
            <v>2009</v>
          </cell>
          <cell r="B3624">
            <v>6</v>
          </cell>
        </row>
        <row r="3625">
          <cell r="A3625">
            <v>2009</v>
          </cell>
          <cell r="B3625">
            <v>6</v>
          </cell>
        </row>
        <row r="3626">
          <cell r="A3626">
            <v>2009</v>
          </cell>
          <cell r="B3626">
            <v>6</v>
          </cell>
        </row>
        <row r="3627">
          <cell r="A3627">
            <v>2009</v>
          </cell>
          <cell r="B3627">
            <v>6</v>
          </cell>
        </row>
        <row r="3628">
          <cell r="A3628">
            <v>2009</v>
          </cell>
          <cell r="B3628">
            <v>6</v>
          </cell>
        </row>
        <row r="3629">
          <cell r="A3629">
            <v>2009</v>
          </cell>
          <cell r="B3629">
            <v>6</v>
          </cell>
        </row>
        <row r="3630">
          <cell r="A3630">
            <v>2009</v>
          </cell>
          <cell r="B3630">
            <v>6</v>
          </cell>
        </row>
        <row r="3631">
          <cell r="A3631">
            <v>2009</v>
          </cell>
          <cell r="B3631">
            <v>6</v>
          </cell>
        </row>
        <row r="3632">
          <cell r="A3632">
            <v>2009</v>
          </cell>
          <cell r="B3632">
            <v>6</v>
          </cell>
        </row>
        <row r="3633">
          <cell r="A3633">
            <v>2009</v>
          </cell>
          <cell r="B3633">
            <v>6</v>
          </cell>
        </row>
        <row r="3634">
          <cell r="A3634">
            <v>2009</v>
          </cell>
          <cell r="B3634">
            <v>6</v>
          </cell>
        </row>
        <row r="3635">
          <cell r="A3635">
            <v>2009</v>
          </cell>
          <cell r="B3635">
            <v>6</v>
          </cell>
        </row>
        <row r="3636">
          <cell r="A3636">
            <v>2009</v>
          </cell>
          <cell r="B3636">
            <v>6</v>
          </cell>
        </row>
        <row r="3637">
          <cell r="A3637">
            <v>2009</v>
          </cell>
          <cell r="B3637">
            <v>6</v>
          </cell>
        </row>
        <row r="3638">
          <cell r="A3638">
            <v>2009</v>
          </cell>
          <cell r="B3638">
            <v>6</v>
          </cell>
        </row>
        <row r="3639">
          <cell r="A3639">
            <v>2009</v>
          </cell>
          <cell r="B3639">
            <v>6</v>
          </cell>
        </row>
        <row r="3640">
          <cell r="A3640">
            <v>2009</v>
          </cell>
          <cell r="B3640">
            <v>6</v>
          </cell>
        </row>
        <row r="3641">
          <cell r="A3641">
            <v>2009</v>
          </cell>
          <cell r="B3641">
            <v>6</v>
          </cell>
        </row>
        <row r="3642">
          <cell r="A3642">
            <v>2009</v>
          </cell>
          <cell r="B3642">
            <v>6</v>
          </cell>
        </row>
        <row r="3643">
          <cell r="A3643">
            <v>2009</v>
          </cell>
          <cell r="B3643">
            <v>6</v>
          </cell>
        </row>
        <row r="3644">
          <cell r="A3644">
            <v>2009</v>
          </cell>
          <cell r="B3644">
            <v>6</v>
          </cell>
        </row>
        <row r="3645">
          <cell r="A3645">
            <v>2009</v>
          </cell>
          <cell r="B3645">
            <v>6</v>
          </cell>
        </row>
        <row r="3646">
          <cell r="A3646">
            <v>2009</v>
          </cell>
          <cell r="B3646">
            <v>6</v>
          </cell>
        </row>
        <row r="3647">
          <cell r="A3647">
            <v>2009</v>
          </cell>
          <cell r="B3647">
            <v>6</v>
          </cell>
        </row>
        <row r="3648">
          <cell r="A3648">
            <v>2009</v>
          </cell>
          <cell r="B3648">
            <v>6</v>
          </cell>
        </row>
        <row r="3649">
          <cell r="A3649">
            <v>2009</v>
          </cell>
          <cell r="B3649">
            <v>6</v>
          </cell>
        </row>
        <row r="3650">
          <cell r="A3650">
            <v>2009</v>
          </cell>
          <cell r="B3650">
            <v>6</v>
          </cell>
        </row>
        <row r="3651">
          <cell r="A3651">
            <v>2009</v>
          </cell>
          <cell r="B3651">
            <v>6</v>
          </cell>
        </row>
        <row r="3652">
          <cell r="A3652">
            <v>2009</v>
          </cell>
          <cell r="B3652">
            <v>6</v>
          </cell>
        </row>
        <row r="3653">
          <cell r="A3653">
            <v>2009</v>
          </cell>
          <cell r="B3653">
            <v>6</v>
          </cell>
        </row>
        <row r="3654">
          <cell r="A3654">
            <v>2009</v>
          </cell>
          <cell r="B3654">
            <v>6</v>
          </cell>
        </row>
        <row r="3655">
          <cell r="A3655">
            <v>2009</v>
          </cell>
          <cell r="B3655">
            <v>6</v>
          </cell>
        </row>
        <row r="3656">
          <cell r="A3656">
            <v>2009</v>
          </cell>
          <cell r="B3656">
            <v>6</v>
          </cell>
        </row>
        <row r="3657">
          <cell r="A3657">
            <v>2009</v>
          </cell>
          <cell r="B3657">
            <v>6</v>
          </cell>
        </row>
        <row r="3658">
          <cell r="A3658">
            <v>2009</v>
          </cell>
          <cell r="B3658">
            <v>6</v>
          </cell>
        </row>
        <row r="3659">
          <cell r="A3659">
            <v>2009</v>
          </cell>
          <cell r="B3659">
            <v>6</v>
          </cell>
        </row>
        <row r="3660">
          <cell r="A3660">
            <v>2009</v>
          </cell>
          <cell r="B3660">
            <v>6</v>
          </cell>
        </row>
        <row r="3661">
          <cell r="A3661">
            <v>2009</v>
          </cell>
          <cell r="B3661">
            <v>6</v>
          </cell>
        </row>
        <row r="3662">
          <cell r="A3662">
            <v>2009</v>
          </cell>
          <cell r="B3662">
            <v>6</v>
          </cell>
        </row>
        <row r="3663">
          <cell r="A3663">
            <v>2009</v>
          </cell>
          <cell r="B3663">
            <v>6</v>
          </cell>
        </row>
        <row r="3664">
          <cell r="A3664">
            <v>2009</v>
          </cell>
          <cell r="B3664">
            <v>6</v>
          </cell>
        </row>
        <row r="3665">
          <cell r="A3665">
            <v>2009</v>
          </cell>
          <cell r="B3665">
            <v>6</v>
          </cell>
        </row>
        <row r="3666">
          <cell r="A3666">
            <v>2009</v>
          </cell>
          <cell r="B3666">
            <v>6</v>
          </cell>
        </row>
        <row r="3667">
          <cell r="A3667">
            <v>2009</v>
          </cell>
          <cell r="B3667">
            <v>6</v>
          </cell>
        </row>
        <row r="3668">
          <cell r="A3668">
            <v>2009</v>
          </cell>
          <cell r="B3668">
            <v>6</v>
          </cell>
        </row>
        <row r="3669">
          <cell r="A3669">
            <v>2009</v>
          </cell>
          <cell r="B3669">
            <v>6</v>
          </cell>
        </row>
        <row r="3670">
          <cell r="A3670">
            <v>2009</v>
          </cell>
          <cell r="B3670">
            <v>6</v>
          </cell>
        </row>
        <row r="3671">
          <cell r="A3671">
            <v>2009</v>
          </cell>
          <cell r="B3671">
            <v>6</v>
          </cell>
        </row>
        <row r="3672">
          <cell r="A3672">
            <v>2009</v>
          </cell>
          <cell r="B3672">
            <v>6</v>
          </cell>
        </row>
        <row r="3673">
          <cell r="A3673">
            <v>2009</v>
          </cell>
          <cell r="B3673">
            <v>6</v>
          </cell>
        </row>
        <row r="3674">
          <cell r="A3674">
            <v>2009</v>
          </cell>
          <cell r="B3674">
            <v>6</v>
          </cell>
        </row>
        <row r="3675">
          <cell r="A3675">
            <v>2009</v>
          </cell>
          <cell r="B3675">
            <v>6</v>
          </cell>
        </row>
        <row r="3676">
          <cell r="A3676">
            <v>2009</v>
          </cell>
          <cell r="B3676">
            <v>6</v>
          </cell>
        </row>
        <row r="3677">
          <cell r="A3677">
            <v>2009</v>
          </cell>
          <cell r="B3677">
            <v>6</v>
          </cell>
        </row>
        <row r="3678">
          <cell r="A3678">
            <v>2009</v>
          </cell>
          <cell r="B3678">
            <v>6</v>
          </cell>
        </row>
        <row r="3679">
          <cell r="A3679">
            <v>2009</v>
          </cell>
          <cell r="B3679">
            <v>6</v>
          </cell>
        </row>
        <row r="3680">
          <cell r="A3680">
            <v>2009</v>
          </cell>
          <cell r="B3680">
            <v>6</v>
          </cell>
        </row>
        <row r="3681">
          <cell r="A3681">
            <v>2009</v>
          </cell>
          <cell r="B3681">
            <v>6</v>
          </cell>
        </row>
        <row r="3682">
          <cell r="A3682">
            <v>2009</v>
          </cell>
          <cell r="B3682">
            <v>6</v>
          </cell>
        </row>
        <row r="3683">
          <cell r="A3683">
            <v>2009</v>
          </cell>
          <cell r="B3683">
            <v>6</v>
          </cell>
        </row>
        <row r="3684">
          <cell r="A3684">
            <v>2009</v>
          </cell>
          <cell r="B3684">
            <v>6</v>
          </cell>
        </row>
        <row r="3685">
          <cell r="A3685">
            <v>2009</v>
          </cell>
          <cell r="B3685">
            <v>6</v>
          </cell>
        </row>
        <row r="3686">
          <cell r="A3686">
            <v>2009</v>
          </cell>
          <cell r="B3686">
            <v>6</v>
          </cell>
        </row>
        <row r="3687">
          <cell r="A3687">
            <v>2009</v>
          </cell>
          <cell r="B3687">
            <v>6</v>
          </cell>
        </row>
        <row r="3688">
          <cell r="A3688">
            <v>2009</v>
          </cell>
          <cell r="B3688">
            <v>6</v>
          </cell>
        </row>
        <row r="3689">
          <cell r="A3689">
            <v>2009</v>
          </cell>
          <cell r="B3689">
            <v>6</v>
          </cell>
        </row>
        <row r="3690">
          <cell r="A3690">
            <v>2009</v>
          </cell>
          <cell r="B3690">
            <v>7</v>
          </cell>
        </row>
        <row r="3691">
          <cell r="A3691">
            <v>2009</v>
          </cell>
          <cell r="B3691">
            <v>7</v>
          </cell>
        </row>
        <row r="3692">
          <cell r="A3692">
            <v>2009</v>
          </cell>
          <cell r="B3692">
            <v>7</v>
          </cell>
        </row>
        <row r="3693">
          <cell r="A3693">
            <v>2009</v>
          </cell>
          <cell r="B3693">
            <v>7</v>
          </cell>
        </row>
        <row r="3694">
          <cell r="A3694">
            <v>2009</v>
          </cell>
          <cell r="B3694">
            <v>7</v>
          </cell>
        </row>
        <row r="3695">
          <cell r="A3695">
            <v>2009</v>
          </cell>
          <cell r="B3695">
            <v>7</v>
          </cell>
        </row>
      </sheetData>
    </sheetDataSet>
  </externalBook>
</externalLink>
</file>

<file path=xl/persons/person.xml><?xml version="1.0" encoding="utf-8"?>
<personList xmlns="http://schemas.microsoft.com/office/spreadsheetml/2018/threadedcomments" xmlns:x="http://schemas.openxmlformats.org/spreadsheetml/2006/main">
  <person displayName="John Cogan" id="{755C11E5-E740-4DF9-8B11-4F3517B4FD85}" userId="S::jcogan@LibertyUtilities.com::e6a7fcff-7d87-4a7c-bb3d-cc52dc97a34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1-08-17T23:09:32.30" personId="{755C11E5-E740-4DF9-8B11-4F3517B4FD85}" id="{7C567C97-2EA1-4869-9157-0C5F60045888}">
    <text>The billing determinants on this line are taken from the Assumption tab and there is a comment regarding the variances in the billing determinants that needs to be resolved for consistency.</text>
  </threadedComment>
</ThreadedComments>
</file>

<file path=xl/threadedComments/threadedComment2.xml><?xml version="1.0" encoding="utf-8"?>
<ThreadedComments xmlns="http://schemas.microsoft.com/office/spreadsheetml/2018/threadedcomments" xmlns:x="http://schemas.openxmlformats.org/spreadsheetml/2006/main">
  <threadedComment ref="I20" dT="2021-08-17T22:59:25.30" personId="{755C11E5-E740-4DF9-8B11-4F3517B4FD85}" id="{F0BDF17F-0286-4030-BF9E-2C7340AA4AF5}">
    <text>Need to check into the last rate case workpapers.  The Input Feeder Tabs are suppose to be Staff's volume derivation from last rate case.  There is a difference between the Feeders and the determinants stated on this line.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fis.psc.mo.gov/mpsc/commoncomponents"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mrcc.illinois.edu/CLIMATE/Station/Daily/StnDyBTD.jsp"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mrcc.illinois.edu/CLIMATE/Station/Daily/StnDyBTD.jsp"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U131"/>
  <sheetViews>
    <sheetView zoomScale="85" zoomScaleNormal="85" workbookViewId="0">
      <selection activeCell="I4" sqref="I4"/>
    </sheetView>
  </sheetViews>
  <sheetFormatPr defaultColWidth="9.140625" defaultRowHeight="15" x14ac:dyDescent="0.25"/>
  <cols>
    <col min="1" max="1" width="17.5703125" style="292" customWidth="1"/>
    <col min="2" max="3" width="11" style="292" customWidth="1"/>
    <col min="4" max="4" width="11" style="295" customWidth="1"/>
    <col min="5" max="5" width="13" style="292" customWidth="1"/>
    <col min="6" max="6" width="15.42578125" style="292" customWidth="1"/>
    <col min="7" max="7" width="5.85546875" style="292" customWidth="1"/>
    <col min="8" max="8" width="26.7109375" style="292" customWidth="1"/>
    <col min="9" max="9" width="14.42578125" style="292" customWidth="1"/>
    <col min="10" max="10" width="9.140625" style="292"/>
    <col min="11" max="11" width="9.7109375" style="292" bestFit="1" customWidth="1"/>
    <col min="12" max="12" width="9.140625" style="292"/>
    <col min="13" max="13" width="10.28515625" style="292" customWidth="1"/>
    <col min="14" max="15" width="9.140625" style="292"/>
    <col min="16" max="16" width="2.140625" style="292" customWidth="1"/>
    <col min="17" max="17" width="9.140625" style="292"/>
    <col min="18" max="18" width="11.28515625" style="292" customWidth="1"/>
    <col min="19" max="22" width="9.140625" style="292"/>
    <col min="23" max="23" width="13" style="292" customWidth="1"/>
    <col min="24" max="24" width="10.85546875" style="61" customWidth="1"/>
    <col min="25" max="25" width="11.28515625" style="61" customWidth="1"/>
    <col min="26" max="30" width="10.7109375" style="288" bestFit="1" customWidth="1"/>
    <col min="31" max="31" width="10.85546875" style="288" bestFit="1" customWidth="1"/>
    <col min="32" max="32" width="10.85546875" style="61" bestFit="1" customWidth="1"/>
    <col min="33" max="35" width="10.85546875" style="292" bestFit="1" customWidth="1"/>
    <col min="36" max="36" width="10.7109375" style="292" bestFit="1" customWidth="1"/>
    <col min="37" max="41" width="11" style="292" bestFit="1" customWidth="1"/>
    <col min="42" max="47" width="10.7109375" style="292" bestFit="1" customWidth="1"/>
    <col min="48" max="16384" width="9.140625" style="292"/>
  </cols>
  <sheetData>
    <row r="1" spans="1:41" ht="18.75" x14ac:dyDescent="0.3">
      <c r="D1" s="296" t="s">
        <v>239</v>
      </c>
      <c r="V1" s="417" t="s">
        <v>294</v>
      </c>
      <c r="W1" s="417"/>
      <c r="X1" s="417"/>
      <c r="Y1" s="417"/>
      <c r="Z1" s="417"/>
      <c r="AA1" s="417"/>
      <c r="AB1" s="417"/>
      <c r="AC1" s="417"/>
      <c r="AD1" s="417"/>
      <c r="AE1" s="417"/>
      <c r="AF1" s="417"/>
      <c r="AG1" s="417"/>
      <c r="AH1" s="417"/>
      <c r="AI1" s="417"/>
      <c r="AJ1" s="417"/>
      <c r="AK1" s="417"/>
      <c r="AL1" s="417"/>
      <c r="AM1" s="417"/>
      <c r="AN1" s="417"/>
      <c r="AO1" s="417"/>
    </row>
    <row r="2" spans="1:41" x14ac:dyDescent="0.25">
      <c r="D2" s="297" t="s">
        <v>121</v>
      </c>
    </row>
    <row r="3" spans="1:41" x14ac:dyDescent="0.25">
      <c r="D3" s="297" t="s">
        <v>122</v>
      </c>
    </row>
    <row r="4" spans="1:41" x14ac:dyDescent="0.25">
      <c r="D4" s="297" t="s">
        <v>137</v>
      </c>
      <c r="Z4" s="61"/>
      <c r="AA4" s="61"/>
      <c r="AB4" s="61"/>
      <c r="AC4" s="61"/>
      <c r="AD4" s="61"/>
      <c r="AE4" s="61"/>
    </row>
    <row r="5" spans="1:41" x14ac:dyDescent="0.25">
      <c r="D5" s="297" t="s">
        <v>138</v>
      </c>
      <c r="Z5" s="61"/>
      <c r="AA5" s="61"/>
      <c r="AB5" s="61"/>
      <c r="AC5" s="61"/>
      <c r="AD5" s="61"/>
      <c r="AE5" s="61"/>
    </row>
    <row r="6" spans="1:41" x14ac:dyDescent="0.25">
      <c r="K6" s="254">
        <v>1</v>
      </c>
      <c r="L6" s="254">
        <f>K6+1</f>
        <v>2</v>
      </c>
      <c r="M6" s="254">
        <f t="shared" ref="M6:T6" si="0">L6+1</f>
        <v>3</v>
      </c>
      <c r="N6" s="254">
        <f t="shared" si="0"/>
        <v>4</v>
      </c>
      <c r="O6" s="254">
        <f t="shared" si="0"/>
        <v>5</v>
      </c>
      <c r="P6" s="254">
        <f t="shared" si="0"/>
        <v>6</v>
      </c>
      <c r="Q6" s="254">
        <f t="shared" si="0"/>
        <v>7</v>
      </c>
      <c r="R6" s="254">
        <f t="shared" si="0"/>
        <v>8</v>
      </c>
      <c r="S6" s="254">
        <f t="shared" si="0"/>
        <v>9</v>
      </c>
      <c r="T6" s="254">
        <f t="shared" si="0"/>
        <v>10</v>
      </c>
      <c r="U6" s="254"/>
      <c r="V6" s="254"/>
      <c r="X6" s="61" t="s">
        <v>136</v>
      </c>
      <c r="Z6" s="61"/>
      <c r="AA6" s="61"/>
      <c r="AB6" s="61"/>
      <c r="AC6" s="61"/>
      <c r="AD6" s="61"/>
      <c r="AE6" s="61"/>
    </row>
    <row r="7" spans="1:41" x14ac:dyDescent="0.25">
      <c r="K7" s="430" t="s">
        <v>128</v>
      </c>
      <c r="L7" s="431"/>
      <c r="M7" s="431"/>
      <c r="N7" s="431"/>
      <c r="O7" s="431"/>
      <c r="P7" s="431"/>
      <c r="Q7" s="431"/>
      <c r="R7" s="431"/>
      <c r="S7" s="431"/>
      <c r="T7" s="432"/>
      <c r="U7" s="259"/>
      <c r="V7" s="259"/>
      <c r="W7" s="295"/>
      <c r="Z7" s="61"/>
      <c r="AA7" s="61"/>
      <c r="AB7" s="61"/>
      <c r="AC7" s="61"/>
      <c r="AD7" s="61"/>
      <c r="AE7" s="61"/>
    </row>
    <row r="8" spans="1:41" x14ac:dyDescent="0.25">
      <c r="K8" s="144"/>
      <c r="L8" s="434" t="s">
        <v>18</v>
      </c>
      <c r="M8" s="434"/>
      <c r="N8" s="434"/>
      <c r="O8" s="434"/>
      <c r="P8" s="116"/>
      <c r="Q8" s="434" t="s">
        <v>63</v>
      </c>
      <c r="R8" s="434"/>
      <c r="S8" s="434"/>
      <c r="T8" s="435"/>
      <c r="U8" s="254"/>
      <c r="V8" s="254"/>
      <c r="W8" s="295"/>
      <c r="Z8" s="61"/>
      <c r="AA8" s="61"/>
      <c r="AB8" s="61"/>
      <c r="AC8" s="61"/>
      <c r="AD8" s="61"/>
      <c r="AE8" s="61"/>
    </row>
    <row r="9" spans="1:41" x14ac:dyDescent="0.25">
      <c r="A9" s="295"/>
      <c r="B9" s="297"/>
      <c r="C9" s="297" t="s">
        <v>114</v>
      </c>
      <c r="D9" s="297"/>
      <c r="E9" s="297" t="s">
        <v>117</v>
      </c>
      <c r="F9" s="297" t="s">
        <v>25</v>
      </c>
      <c r="K9" s="144"/>
      <c r="L9" s="433" t="s">
        <v>127</v>
      </c>
      <c r="M9" s="433"/>
      <c r="N9" s="433" t="s">
        <v>19</v>
      </c>
      <c r="O9" s="433"/>
      <c r="P9" s="147"/>
      <c r="Q9" s="433" t="s">
        <v>127</v>
      </c>
      <c r="R9" s="433"/>
      <c r="S9" s="433" t="s">
        <v>19</v>
      </c>
      <c r="T9" s="436"/>
      <c r="U9" s="293"/>
      <c r="V9" s="293"/>
      <c r="W9" s="295"/>
      <c r="Z9" s="61"/>
      <c r="AA9" s="61"/>
      <c r="AB9" s="61"/>
      <c r="AC9" s="61"/>
      <c r="AD9" s="61"/>
      <c r="AE9" s="61"/>
    </row>
    <row r="10" spans="1:41" x14ac:dyDescent="0.25">
      <c r="A10" s="295"/>
      <c r="B10" s="297" t="s">
        <v>113</v>
      </c>
      <c r="C10" s="297" t="s">
        <v>115</v>
      </c>
      <c r="D10" s="297" t="s">
        <v>116</v>
      </c>
      <c r="E10" s="297" t="s">
        <v>115</v>
      </c>
      <c r="F10" s="297" t="s">
        <v>118</v>
      </c>
      <c r="H10" s="149" t="s">
        <v>139</v>
      </c>
      <c r="I10" s="149"/>
      <c r="K10" s="148" t="s">
        <v>115</v>
      </c>
      <c r="L10" s="293" t="s">
        <v>126</v>
      </c>
      <c r="M10" s="293" t="s">
        <v>107</v>
      </c>
      <c r="N10" s="293" t="s">
        <v>126</v>
      </c>
      <c r="O10" s="293" t="s">
        <v>107</v>
      </c>
      <c r="P10" s="147"/>
      <c r="Q10" s="293" t="s">
        <v>126</v>
      </c>
      <c r="R10" s="293" t="s">
        <v>107</v>
      </c>
      <c r="S10" s="293" t="s">
        <v>126</v>
      </c>
      <c r="T10" s="294" t="s">
        <v>107</v>
      </c>
      <c r="U10" s="293"/>
      <c r="V10" s="293"/>
      <c r="W10" s="295"/>
      <c r="Z10" s="61"/>
      <c r="AA10" s="61"/>
      <c r="AB10" s="61"/>
      <c r="AC10" s="61"/>
      <c r="AD10" s="61"/>
      <c r="AE10" s="61"/>
    </row>
    <row r="11" spans="1:41" ht="6" customHeight="1" x14ac:dyDescent="0.25">
      <c r="K11" s="144"/>
      <c r="L11" s="116"/>
      <c r="M11" s="116"/>
      <c r="N11" s="116"/>
      <c r="O11" s="116"/>
      <c r="P11" s="116"/>
      <c r="Q11" s="116"/>
      <c r="R11" s="116"/>
      <c r="S11" s="116"/>
      <c r="T11" s="145"/>
      <c r="U11" s="128"/>
      <c r="V11" s="128"/>
      <c r="Z11" s="61"/>
      <c r="AA11" s="61"/>
      <c r="AB11" s="61"/>
      <c r="AC11" s="61"/>
      <c r="AD11" s="61"/>
      <c r="AE11" s="61"/>
    </row>
    <row r="12" spans="1:41" ht="15" customHeight="1" x14ac:dyDescent="0.25">
      <c r="A12" s="110" t="s">
        <v>148</v>
      </c>
      <c r="F12" s="288"/>
      <c r="K12" s="217">
        <v>43922</v>
      </c>
      <c r="L12" s="162">
        <v>1.8530000000000001E-2</v>
      </c>
      <c r="M12" s="162">
        <v>-1.8400000000000001E-3</v>
      </c>
      <c r="N12" s="162">
        <v>1.7559999999999999E-2</v>
      </c>
      <c r="O12" s="162">
        <v>6.0000000000000002E-5</v>
      </c>
      <c r="P12" s="163"/>
      <c r="Q12" s="162">
        <v>7.7999999999999996E-3</v>
      </c>
      <c r="R12" s="162">
        <v>4.8999999999999998E-4</v>
      </c>
      <c r="S12" s="162">
        <v>5.9800000000000001E-3</v>
      </c>
      <c r="T12" s="164">
        <v>6.9999999999999994E-5</v>
      </c>
      <c r="U12" s="260"/>
      <c r="V12" s="260"/>
      <c r="W12" s="109"/>
      <c r="X12" s="421" t="s">
        <v>135</v>
      </c>
      <c r="Y12" s="422"/>
      <c r="Z12" s="422"/>
      <c r="AA12" s="422"/>
      <c r="AB12" s="423"/>
      <c r="AC12" s="61"/>
      <c r="AD12" s="61"/>
      <c r="AE12" s="61"/>
    </row>
    <row r="13" spans="1:41" x14ac:dyDescent="0.25">
      <c r="A13" s="292" t="s">
        <v>112</v>
      </c>
      <c r="B13" s="292" t="str">
        <f>YEAR(C13)&amp;" S"&amp;IF(MONTH(C13)=10,2,IF(MONTH(C13)=4,1,"ERROR"))</f>
        <v>2022 S1</v>
      </c>
      <c r="C13" s="68">
        <v>44652</v>
      </c>
      <c r="D13" s="295">
        <v>12</v>
      </c>
      <c r="E13" s="108">
        <f>EOMONTH(C13,11)</f>
        <v>45016</v>
      </c>
      <c r="F13" s="133">
        <f ca="1">'CSWNA Summary'!E21</f>
        <v>6.6360000000000002E-2</v>
      </c>
      <c r="H13" s="292" t="s">
        <v>129</v>
      </c>
      <c r="K13" s="217">
        <v>44105</v>
      </c>
      <c r="L13" s="162">
        <v>-1.2099999999999999E-3</v>
      </c>
      <c r="M13" s="162">
        <v>8.3000000000000001E-4</v>
      </c>
      <c r="N13" s="162">
        <v>6.96E-3</v>
      </c>
      <c r="O13" s="162">
        <v>-1.0000000000000001E-5</v>
      </c>
      <c r="P13" s="163"/>
      <c r="Q13" s="162">
        <v>-4.0999999999999999E-4</v>
      </c>
      <c r="R13" s="162">
        <v>4.8999999999999998E-4</v>
      </c>
      <c r="S13" s="162">
        <v>2.3999999999999998E-3</v>
      </c>
      <c r="T13" s="164">
        <v>-4.0000000000000003E-5</v>
      </c>
      <c r="U13" s="260"/>
      <c r="V13" s="260"/>
      <c r="W13" s="109"/>
      <c r="X13" s="424"/>
      <c r="Y13" s="425"/>
      <c r="Z13" s="425"/>
      <c r="AA13" s="425"/>
      <c r="AB13" s="426"/>
      <c r="AC13" s="61"/>
      <c r="AD13" s="61"/>
      <c r="AE13" s="61"/>
    </row>
    <row r="14" spans="1:41" x14ac:dyDescent="0.25">
      <c r="B14" s="292" t="str">
        <f>YEAR(C14)&amp;" S"&amp;IF(MONTH(C14)=10,2,IF(MONTH(C14)=4,1,"ERROR"))</f>
        <v>2021 S2</v>
      </c>
      <c r="C14" s="68">
        <f>EOMONTH(C13,-7)+1</f>
        <v>44470</v>
      </c>
      <c r="D14" s="295">
        <v>12</v>
      </c>
      <c r="E14" s="108">
        <f>EOMONTH(C14,11)</f>
        <v>44834</v>
      </c>
      <c r="F14" s="133">
        <f>VLOOKUP(C14,$K$13:$T$28,$L$6,FALSE)</f>
        <v>-1.357E-2</v>
      </c>
      <c r="H14" s="292" t="s">
        <v>172</v>
      </c>
      <c r="K14" s="217">
        <v>44287</v>
      </c>
      <c r="L14" s="162">
        <v>1.208E-2</v>
      </c>
      <c r="M14" s="162">
        <v>-2E-3</v>
      </c>
      <c r="N14" s="162">
        <v>1.265E-2</v>
      </c>
      <c r="O14" s="162">
        <v>-6.0000000000000002E-5</v>
      </c>
      <c r="P14" s="163"/>
      <c r="Q14" s="162">
        <v>4.8599999999999997E-3</v>
      </c>
      <c r="R14" s="162">
        <v>-1.4999999999999999E-4</v>
      </c>
      <c r="S14" s="162">
        <v>4.3499999999999997E-3</v>
      </c>
      <c r="T14" s="164">
        <v>-3.8999999999999999E-4</v>
      </c>
      <c r="U14" s="260"/>
      <c r="V14" s="260"/>
      <c r="W14" s="109"/>
      <c r="X14" s="424"/>
      <c r="Y14" s="425"/>
      <c r="Z14" s="425"/>
      <c r="AA14" s="425"/>
      <c r="AB14" s="426"/>
      <c r="AC14" s="61"/>
      <c r="AD14" s="61"/>
      <c r="AE14" s="61"/>
    </row>
    <row r="15" spans="1:41" x14ac:dyDescent="0.25">
      <c r="B15" s="292" t="str">
        <f>YEAR(C15)&amp;" S"&amp;IF(MONTH(C15)=10,2,IF(MONTH(C15)=4,1,"ERROR"))</f>
        <v>2021 S1</v>
      </c>
      <c r="C15" s="68">
        <f>EOMONTH(C14,-7)+1</f>
        <v>44287</v>
      </c>
      <c r="D15" s="295">
        <v>12</v>
      </c>
      <c r="E15" s="108">
        <f>EOMONTH(C15,11)</f>
        <v>44651</v>
      </c>
      <c r="F15" s="133">
        <f>VLOOKUP(C15,$K$13:$T$28,$L$6,FALSE)</f>
        <v>1.208E-2</v>
      </c>
      <c r="H15" s="292" t="s">
        <v>172</v>
      </c>
      <c r="K15" s="165">
        <v>44470</v>
      </c>
      <c r="L15" s="166">
        <v>-1.357E-2</v>
      </c>
      <c r="M15" s="166">
        <v>2.7999999999999998E-4</v>
      </c>
      <c r="N15" s="166">
        <v>-3.3E-3</v>
      </c>
      <c r="O15" s="166">
        <v>-4.0000000000000002E-4</v>
      </c>
      <c r="P15" s="167"/>
      <c r="Q15" s="166">
        <v>-5.5799999999999999E-3</v>
      </c>
      <c r="R15" s="166">
        <v>1.9000000000000001E-4</v>
      </c>
      <c r="S15" s="166">
        <v>-1.1100000000000001E-3</v>
      </c>
      <c r="T15" s="168">
        <v>-3.2000000000000003E-4</v>
      </c>
      <c r="U15" s="260"/>
      <c r="V15" s="260"/>
      <c r="W15" s="109"/>
      <c r="X15" s="424"/>
      <c r="Y15" s="425"/>
      <c r="Z15" s="425"/>
      <c r="AA15" s="425"/>
      <c r="AB15" s="426"/>
      <c r="AC15" s="61"/>
      <c r="AD15" s="61"/>
      <c r="AE15" s="61"/>
    </row>
    <row r="16" spans="1:41" ht="15" customHeight="1" x14ac:dyDescent="0.25">
      <c r="A16" s="288"/>
      <c r="B16" s="288"/>
      <c r="C16" s="258"/>
      <c r="D16" s="298"/>
      <c r="E16" s="361"/>
      <c r="F16" s="133"/>
      <c r="G16" s="288"/>
      <c r="K16" s="165">
        <v>44652</v>
      </c>
      <c r="L16" s="166">
        <f ca="1">'CSWNA Summary'!E21</f>
        <v>6.6360000000000002E-2</v>
      </c>
      <c r="M16" s="166">
        <f ca="1">'SRR Summary'!E73</f>
        <v>-9.7000000000000003E-3</v>
      </c>
      <c r="N16" s="166">
        <f ca="1">'CSWNA Summary'!$K$21</f>
        <v>4.743E-2</v>
      </c>
      <c r="O16" s="166">
        <f ca="1">'SRR Summary'!K73</f>
        <v>-1.183E-2</v>
      </c>
      <c r="P16" s="167"/>
      <c r="Q16" s="166">
        <f ca="1">'CSWNA Summary'!$I$21</f>
        <v>2.7810000000000001E-2</v>
      </c>
      <c r="R16" s="166">
        <f ca="1">'SRR Summary'!I73</f>
        <v>-5.5999999999999999E-3</v>
      </c>
      <c r="S16" s="166">
        <f ca="1">'CSWNA Summary'!$M$21</f>
        <v>1.6230000000000001E-2</v>
      </c>
      <c r="T16" s="168">
        <f ca="1">'SRR Summary'!M73</f>
        <v>-4.5999999999999999E-3</v>
      </c>
      <c r="U16" s="166"/>
      <c r="V16" s="166"/>
      <c r="W16" s="133"/>
      <c r="X16" s="427"/>
      <c r="Y16" s="428"/>
      <c r="Z16" s="428"/>
      <c r="AA16" s="428"/>
      <c r="AB16" s="429"/>
      <c r="AC16" s="61"/>
      <c r="AD16" s="61"/>
      <c r="AE16" s="61"/>
    </row>
    <row r="17" spans="1:47" x14ac:dyDescent="0.25">
      <c r="F17" s="288"/>
      <c r="K17" s="113"/>
      <c r="L17" s="135"/>
      <c r="M17" s="135"/>
      <c r="N17" s="135"/>
      <c r="O17" s="135"/>
      <c r="P17" s="135"/>
      <c r="Q17" s="135"/>
      <c r="R17" s="135"/>
      <c r="S17" s="135"/>
      <c r="T17" s="146"/>
      <c r="U17" s="116"/>
      <c r="V17" s="116"/>
      <c r="Z17" s="61"/>
      <c r="AA17" s="61"/>
      <c r="AB17" s="61"/>
      <c r="AC17" s="61"/>
      <c r="AD17" s="61"/>
      <c r="AE17" s="61"/>
    </row>
    <row r="18" spans="1:47" x14ac:dyDescent="0.25">
      <c r="A18" s="292" t="s">
        <v>119</v>
      </c>
      <c r="B18" s="292" t="str">
        <f t="shared" ref="B18:C20" si="1">B13</f>
        <v>2022 S1</v>
      </c>
      <c r="C18" s="68">
        <f t="shared" si="1"/>
        <v>44652</v>
      </c>
      <c r="D18" s="295">
        <v>12</v>
      </c>
      <c r="E18" s="108">
        <f>EOMONTH(C18,11)</f>
        <v>45016</v>
      </c>
      <c r="F18" s="133">
        <f ca="1">'SRR Summary'!E73</f>
        <v>-9.7000000000000003E-3</v>
      </c>
      <c r="H18" s="292" t="s">
        <v>130</v>
      </c>
      <c r="Z18" s="61"/>
      <c r="AA18" s="61"/>
      <c r="AB18" s="61"/>
      <c r="AC18" s="61"/>
      <c r="AD18" s="61"/>
      <c r="AE18" s="61"/>
    </row>
    <row r="19" spans="1:47" x14ac:dyDescent="0.25">
      <c r="B19" s="292" t="str">
        <f t="shared" si="1"/>
        <v>2021 S2</v>
      </c>
      <c r="C19" s="68">
        <f t="shared" si="1"/>
        <v>44470</v>
      </c>
      <c r="D19" s="295">
        <v>12</v>
      </c>
      <c r="E19" s="108">
        <f>EOMONTH(C19,11)</f>
        <v>44834</v>
      </c>
      <c r="F19" s="133">
        <f>VLOOKUP(C19,$K$13:$T$28,$M$6,FALSE)</f>
        <v>2.7999999999999998E-4</v>
      </c>
      <c r="H19" s="292" t="s">
        <v>172</v>
      </c>
      <c r="K19" s="292" t="s">
        <v>200</v>
      </c>
      <c r="L19" s="233">
        <f ca="1">F13</f>
        <v>6.6360000000000002E-2</v>
      </c>
      <c r="M19" s="233">
        <f ca="1">F18</f>
        <v>-9.7000000000000003E-3</v>
      </c>
      <c r="N19" s="233">
        <f ca="1">F28</f>
        <v>4.743E-2</v>
      </c>
      <c r="O19" s="233">
        <f ca="1">F33</f>
        <v>-1.183E-2</v>
      </c>
      <c r="Q19" s="233">
        <f ca="1">F43</f>
        <v>2.7810000000000001E-2</v>
      </c>
      <c r="R19" s="233">
        <f ca="1">F48</f>
        <v>-5.5999999999999999E-3</v>
      </c>
      <c r="S19" s="233">
        <f ca="1">F58</f>
        <v>1.6230000000000001E-2</v>
      </c>
      <c r="T19" s="233">
        <f ca="1">F63</f>
        <v>-4.5999999999999999E-3</v>
      </c>
      <c r="U19" s="233"/>
      <c r="V19" s="233"/>
      <c r="Z19" s="61"/>
      <c r="AA19" s="61"/>
      <c r="AB19" s="61"/>
      <c r="AC19" s="61"/>
      <c r="AD19" s="61"/>
      <c r="AE19" s="61"/>
    </row>
    <row r="20" spans="1:47" x14ac:dyDescent="0.25">
      <c r="B20" s="292" t="str">
        <f t="shared" si="1"/>
        <v>2021 S1</v>
      </c>
      <c r="C20" s="68">
        <f t="shared" si="1"/>
        <v>44287</v>
      </c>
      <c r="D20" s="295">
        <v>12</v>
      </c>
      <c r="E20" s="108">
        <f>EOMONTH(C20,11)</f>
        <v>44651</v>
      </c>
      <c r="F20" s="133">
        <f>VLOOKUP(C20,$K$13:$T$28,$M$6,FALSE)</f>
        <v>-2E-3</v>
      </c>
      <c r="H20" s="292" t="s">
        <v>172</v>
      </c>
      <c r="K20" s="292" t="s">
        <v>284</v>
      </c>
      <c r="L20" s="233">
        <f ca="1">L16-L19</f>
        <v>0</v>
      </c>
      <c r="M20" s="233">
        <f ca="1">M16-M19</f>
        <v>0</v>
      </c>
      <c r="N20" s="233">
        <f ca="1">N16-N19</f>
        <v>0</v>
      </c>
      <c r="O20" s="233">
        <f ca="1">O16-O19</f>
        <v>0</v>
      </c>
      <c r="Q20" s="233">
        <f ca="1">Q16-Q19</f>
        <v>0</v>
      </c>
      <c r="R20" s="233">
        <f ca="1">R16-R19</f>
        <v>0</v>
      </c>
      <c r="S20" s="233">
        <f ca="1">S16-S19</f>
        <v>0</v>
      </c>
      <c r="T20" s="233">
        <f ca="1">T16-T19</f>
        <v>0</v>
      </c>
      <c r="X20" s="61" t="s">
        <v>145</v>
      </c>
      <c r="Z20" s="61"/>
      <c r="AA20" s="61"/>
      <c r="AB20" s="61"/>
      <c r="AC20" s="61"/>
      <c r="AD20" s="61"/>
      <c r="AE20" s="61"/>
    </row>
    <row r="21" spans="1:47" x14ac:dyDescent="0.25">
      <c r="B21" s="288"/>
      <c r="C21" s="258"/>
      <c r="D21" s="298"/>
      <c r="E21" s="361"/>
      <c r="F21" s="133"/>
      <c r="G21" s="288"/>
      <c r="H21" s="288"/>
      <c r="I21" s="288"/>
      <c r="Z21" s="61"/>
      <c r="AA21" s="61"/>
      <c r="AB21" s="61"/>
      <c r="AC21" s="61"/>
      <c r="AD21" s="61"/>
      <c r="AE21" s="61"/>
    </row>
    <row r="22" spans="1:47" x14ac:dyDescent="0.25">
      <c r="F22" s="288"/>
      <c r="L22" s="233"/>
      <c r="N22" s="233"/>
      <c r="Q22" s="233"/>
      <c r="Z22" s="61"/>
      <c r="AA22" s="61"/>
      <c r="AB22" s="61"/>
      <c r="AC22" s="61"/>
      <c r="AD22" s="61"/>
      <c r="AE22" s="61"/>
    </row>
    <row r="23" spans="1:47" x14ac:dyDescent="0.25">
      <c r="A23" s="292" t="s">
        <v>120</v>
      </c>
      <c r="B23" s="292" t="str">
        <f>B13</f>
        <v>2022 S1</v>
      </c>
      <c r="C23" s="68">
        <f>C13</f>
        <v>44652</v>
      </c>
      <c r="D23" s="295">
        <v>6</v>
      </c>
      <c r="E23" s="108">
        <f>EOMONTH(C23,D23-1)</f>
        <v>44834</v>
      </c>
      <c r="F23" s="133">
        <f ca="1">F13+F14+F18+F19</f>
        <v>4.3370000000000006E-2</v>
      </c>
      <c r="H23" s="292" t="s">
        <v>131</v>
      </c>
      <c r="Z23" s="61"/>
      <c r="AA23" s="61"/>
      <c r="AB23" s="61"/>
      <c r="AC23" s="61"/>
      <c r="AD23" s="61"/>
      <c r="AE23" s="61"/>
    </row>
    <row r="24" spans="1:47" x14ac:dyDescent="0.25">
      <c r="B24" s="292" t="str">
        <f>B14</f>
        <v>2021 S2</v>
      </c>
      <c r="C24" s="68">
        <f>C14</f>
        <v>44470</v>
      </c>
      <c r="D24" s="295">
        <v>6</v>
      </c>
      <c r="E24" s="108">
        <f>EOMONTH(C24,D24-1)</f>
        <v>44651</v>
      </c>
      <c r="F24" s="133">
        <f>F14+F15+F19+F20</f>
        <v>-3.2100000000000002E-3</v>
      </c>
      <c r="H24" s="292" t="s">
        <v>131</v>
      </c>
      <c r="Z24" s="61"/>
      <c r="AA24" s="61"/>
      <c r="AB24" s="61"/>
      <c r="AC24" s="61"/>
      <c r="AD24" s="61"/>
      <c r="AE24" s="61"/>
    </row>
    <row r="25" spans="1:47" x14ac:dyDescent="0.25">
      <c r="C25" s="68"/>
      <c r="E25" s="108"/>
      <c r="F25" s="133"/>
      <c r="W25" s="288"/>
      <c r="X25" s="68">
        <f>C15</f>
        <v>44287</v>
      </c>
      <c r="Y25" s="68">
        <f>EDATE(X25,1)</f>
        <v>44317</v>
      </c>
      <c r="Z25" s="258">
        <f t="shared" ref="Z25:AO25" si="2">EDATE(Y25,1)</f>
        <v>44348</v>
      </c>
      <c r="AA25" s="258">
        <f t="shared" si="2"/>
        <v>44378</v>
      </c>
      <c r="AB25" s="258">
        <f t="shared" si="2"/>
        <v>44409</v>
      </c>
      <c r="AC25" s="258">
        <f t="shared" si="2"/>
        <v>44440</v>
      </c>
      <c r="AD25" s="258">
        <f t="shared" si="2"/>
        <v>44470</v>
      </c>
      <c r="AE25" s="258">
        <f t="shared" si="2"/>
        <v>44501</v>
      </c>
      <c r="AF25" s="68">
        <f t="shared" si="2"/>
        <v>44531</v>
      </c>
      <c r="AG25" s="68">
        <f t="shared" si="2"/>
        <v>44562</v>
      </c>
      <c r="AH25" s="68">
        <f t="shared" si="2"/>
        <v>44593</v>
      </c>
      <c r="AI25" s="68">
        <f t="shared" si="2"/>
        <v>44621</v>
      </c>
      <c r="AJ25" s="68">
        <f t="shared" si="2"/>
        <v>44652</v>
      </c>
      <c r="AK25" s="68">
        <f t="shared" si="2"/>
        <v>44682</v>
      </c>
      <c r="AL25" s="68">
        <f t="shared" si="2"/>
        <v>44713</v>
      </c>
      <c r="AM25" s="68">
        <f t="shared" si="2"/>
        <v>44743</v>
      </c>
      <c r="AN25" s="68">
        <f t="shared" si="2"/>
        <v>44774</v>
      </c>
      <c r="AO25" s="68">
        <f t="shared" si="2"/>
        <v>44805</v>
      </c>
      <c r="AP25" s="68"/>
      <c r="AQ25" s="68"/>
      <c r="AR25" s="68"/>
      <c r="AS25" s="68"/>
      <c r="AT25" s="68"/>
      <c r="AU25" s="68"/>
    </row>
    <row r="26" spans="1:47" x14ac:dyDescent="0.25">
      <c r="E26" s="68"/>
      <c r="F26" s="133"/>
      <c r="U26" s="269"/>
      <c r="V26" s="269" t="s">
        <v>221</v>
      </c>
      <c r="W26" s="288" t="s">
        <v>219</v>
      </c>
      <c r="X26" s="288"/>
      <c r="Y26" s="288"/>
      <c r="AF26" s="288"/>
      <c r="AP26" s="288"/>
    </row>
    <row r="27" spans="1:47" x14ac:dyDescent="0.25">
      <c r="A27" s="110" t="s">
        <v>146</v>
      </c>
      <c r="F27" s="288"/>
      <c r="L27" s="68"/>
      <c r="M27" s="68"/>
      <c r="N27" s="68"/>
      <c r="Q27" s="68"/>
      <c r="R27" s="68"/>
      <c r="S27" s="68"/>
      <c r="W27" s="68" t="str">
        <f>IF(MONTH(X25)=4,"S1","S2")</f>
        <v>S1</v>
      </c>
      <c r="X27" s="256">
        <f>VLOOKUP(X$25,$K$12:$T$16,2,FALSE)</f>
        <v>1.208E-2</v>
      </c>
      <c r="Y27" s="212">
        <f>X27</f>
        <v>1.208E-2</v>
      </c>
      <c r="Z27" s="255">
        <f t="shared" ref="Z27:AO31" si="3">Y27</f>
        <v>1.208E-2</v>
      </c>
      <c r="AA27" s="255">
        <f t="shared" si="3"/>
        <v>1.208E-2</v>
      </c>
      <c r="AB27" s="255">
        <f t="shared" si="3"/>
        <v>1.208E-2</v>
      </c>
      <c r="AC27" s="255">
        <f t="shared" si="3"/>
        <v>1.208E-2</v>
      </c>
      <c r="AD27" s="255">
        <f t="shared" si="3"/>
        <v>1.208E-2</v>
      </c>
      <c r="AE27" s="255">
        <f t="shared" si="3"/>
        <v>1.208E-2</v>
      </c>
      <c r="AF27" s="212">
        <f t="shared" si="3"/>
        <v>1.208E-2</v>
      </c>
      <c r="AG27" s="212">
        <f t="shared" si="3"/>
        <v>1.208E-2</v>
      </c>
      <c r="AH27" s="212">
        <f t="shared" si="3"/>
        <v>1.208E-2</v>
      </c>
      <c r="AI27" s="212">
        <f t="shared" si="3"/>
        <v>1.208E-2</v>
      </c>
      <c r="AJ27" s="256">
        <f ca="1">VLOOKUP(AJ$25,$K$12:$T$16,2,FALSE)</f>
        <v>6.6360000000000002E-2</v>
      </c>
      <c r="AK27" s="212">
        <f ca="1">AJ27</f>
        <v>6.6360000000000002E-2</v>
      </c>
      <c r="AL27" s="212">
        <f t="shared" ref="AL27:AO27" ca="1" si="4">AK27</f>
        <v>6.6360000000000002E-2</v>
      </c>
      <c r="AM27" s="212">
        <f t="shared" ca="1" si="4"/>
        <v>6.6360000000000002E-2</v>
      </c>
      <c r="AN27" s="212">
        <f t="shared" ca="1" si="4"/>
        <v>6.6360000000000002E-2</v>
      </c>
      <c r="AO27" s="212">
        <f t="shared" ca="1" si="4"/>
        <v>6.6360000000000002E-2</v>
      </c>
      <c r="AP27" s="255"/>
      <c r="AQ27" s="212"/>
      <c r="AR27" s="212"/>
      <c r="AS27" s="212"/>
      <c r="AT27" s="212"/>
      <c r="AU27" s="212"/>
    </row>
    <row r="28" spans="1:47" x14ac:dyDescent="0.25">
      <c r="A28" s="292" t="s">
        <v>112</v>
      </c>
      <c r="B28" s="292" t="str">
        <f>YEAR(C28)&amp;" S"&amp;IF(MONTH(C28)=10,2,IF(MONTH(C28)=4,1,"ERROR"))</f>
        <v>2022 S1</v>
      </c>
      <c r="C28" s="68">
        <v>44652</v>
      </c>
      <c r="D28" s="295">
        <v>12</v>
      </c>
      <c r="E28" s="108">
        <f>EOMONTH(C28,11)</f>
        <v>45016</v>
      </c>
      <c r="F28" s="133">
        <f ca="1">'CSWNA Summary'!K21</f>
        <v>4.743E-2</v>
      </c>
      <c r="H28" s="292" t="s">
        <v>129</v>
      </c>
      <c r="K28" s="68"/>
      <c r="L28" s="233"/>
      <c r="Q28" s="109"/>
      <c r="R28" s="109"/>
      <c r="S28" s="109"/>
      <c r="W28" s="109" t="str">
        <f>IF(W27="S1","S2","S1")</f>
        <v>S2</v>
      </c>
      <c r="X28" s="212"/>
      <c r="Y28" s="212"/>
      <c r="Z28" s="133"/>
      <c r="AA28" s="133"/>
      <c r="AB28" s="133"/>
      <c r="AC28" s="133"/>
      <c r="AD28" s="257">
        <f>VLOOKUP(AD$25,$K$12:$T$16,2,FALSE)</f>
        <v>-1.357E-2</v>
      </c>
      <c r="AE28" s="255">
        <f t="shared" si="3"/>
        <v>-1.357E-2</v>
      </c>
      <c r="AF28" s="212">
        <f t="shared" si="3"/>
        <v>-1.357E-2</v>
      </c>
      <c r="AG28" s="212">
        <f t="shared" si="3"/>
        <v>-1.357E-2</v>
      </c>
      <c r="AH28" s="212">
        <f t="shared" si="3"/>
        <v>-1.357E-2</v>
      </c>
      <c r="AI28" s="212">
        <f t="shared" si="3"/>
        <v>-1.357E-2</v>
      </c>
      <c r="AJ28" s="212">
        <f t="shared" si="3"/>
        <v>-1.357E-2</v>
      </c>
      <c r="AK28" s="212">
        <f t="shared" si="3"/>
        <v>-1.357E-2</v>
      </c>
      <c r="AL28" s="212">
        <f t="shared" si="3"/>
        <v>-1.357E-2</v>
      </c>
      <c r="AM28" s="212">
        <f t="shared" si="3"/>
        <v>-1.357E-2</v>
      </c>
      <c r="AN28" s="212">
        <f t="shared" si="3"/>
        <v>-1.357E-2</v>
      </c>
      <c r="AO28" s="212">
        <f t="shared" si="3"/>
        <v>-1.357E-2</v>
      </c>
      <c r="AP28" s="255"/>
      <c r="AQ28" s="212"/>
      <c r="AR28" s="212"/>
      <c r="AS28" s="212"/>
      <c r="AT28" s="212"/>
      <c r="AU28" s="212"/>
    </row>
    <row r="29" spans="1:47" x14ac:dyDescent="0.25">
      <c r="B29" s="292" t="str">
        <f>YEAR(C29)&amp;" S"&amp;IF(MONTH(C29)=10,2,IF(MONTH(C29)=4,1,"ERROR"))</f>
        <v>2021 S2</v>
      </c>
      <c r="C29" s="68">
        <f>EOMONTH(C28,-7)+1</f>
        <v>44470</v>
      </c>
      <c r="D29" s="295">
        <v>12</v>
      </c>
      <c r="E29" s="108">
        <f>EOMONTH(C29,11)</f>
        <v>44834</v>
      </c>
      <c r="F29" s="133">
        <f>VLOOKUP(C29,$K$13:$T$28,$N$6,FALSE)</f>
        <v>-3.3E-3</v>
      </c>
      <c r="H29" s="292" t="s">
        <v>172</v>
      </c>
      <c r="K29" s="68"/>
      <c r="L29" s="233"/>
      <c r="Q29" s="109"/>
      <c r="R29" s="109"/>
      <c r="S29" s="109"/>
      <c r="W29" s="109" t="s">
        <v>107</v>
      </c>
      <c r="X29" s="109"/>
      <c r="Y29" s="109"/>
      <c r="AF29" s="288"/>
      <c r="AP29" s="288"/>
    </row>
    <row r="30" spans="1:47" x14ac:dyDescent="0.25">
      <c r="B30" s="292" t="str">
        <f>YEAR(C30)&amp;" S"&amp;IF(MONTH(C30)=10,2,IF(MONTH(C30)=4,1,"ERROR"))</f>
        <v>2021 S1</v>
      </c>
      <c r="C30" s="68">
        <f>EOMONTH(C29,-7)+1</f>
        <v>44287</v>
      </c>
      <c r="D30" s="295">
        <v>12</v>
      </c>
      <c r="E30" s="108">
        <f>EOMONTH(C30,11)</f>
        <v>44651</v>
      </c>
      <c r="F30" s="133">
        <f>VLOOKUP(C30,$K$13:$T$28,$N$6,FALSE)</f>
        <v>1.265E-2</v>
      </c>
      <c r="H30" s="292" t="s">
        <v>172</v>
      </c>
      <c r="K30" s="68"/>
      <c r="L30" s="233"/>
      <c r="Q30" s="109"/>
      <c r="R30" s="109"/>
      <c r="S30" s="109"/>
      <c r="W30" s="109" t="str">
        <f>W27</f>
        <v>S1</v>
      </c>
      <c r="X30" s="256">
        <f>VLOOKUP(X$25,$K$12:$T$16,3,FALSE)</f>
        <v>-2E-3</v>
      </c>
      <c r="Y30" s="212">
        <f>X30</f>
        <v>-2E-3</v>
      </c>
      <c r="Z30" s="255">
        <f t="shared" si="3"/>
        <v>-2E-3</v>
      </c>
      <c r="AA30" s="255">
        <f t="shared" si="3"/>
        <v>-2E-3</v>
      </c>
      <c r="AB30" s="255">
        <f t="shared" si="3"/>
        <v>-2E-3</v>
      </c>
      <c r="AC30" s="255">
        <f t="shared" si="3"/>
        <v>-2E-3</v>
      </c>
      <c r="AD30" s="255">
        <f t="shared" si="3"/>
        <v>-2E-3</v>
      </c>
      <c r="AE30" s="255">
        <f t="shared" si="3"/>
        <v>-2E-3</v>
      </c>
      <c r="AF30" s="212">
        <f t="shared" si="3"/>
        <v>-2E-3</v>
      </c>
      <c r="AG30" s="212">
        <f t="shared" si="3"/>
        <v>-2E-3</v>
      </c>
      <c r="AH30" s="212">
        <f t="shared" si="3"/>
        <v>-2E-3</v>
      </c>
      <c r="AI30" s="212">
        <f t="shared" si="3"/>
        <v>-2E-3</v>
      </c>
      <c r="AJ30" s="256">
        <f ca="1">VLOOKUP(AJ$25,$K$12:$T$16,3,FALSE)</f>
        <v>-9.7000000000000003E-3</v>
      </c>
      <c r="AK30" s="212">
        <f ca="1">AJ30</f>
        <v>-9.7000000000000003E-3</v>
      </c>
      <c r="AL30" s="212">
        <f t="shared" ref="AL30:AO30" ca="1" si="5">AK30</f>
        <v>-9.7000000000000003E-3</v>
      </c>
      <c r="AM30" s="212">
        <f t="shared" ca="1" si="5"/>
        <v>-9.7000000000000003E-3</v>
      </c>
      <c r="AN30" s="212">
        <f t="shared" ca="1" si="5"/>
        <v>-9.7000000000000003E-3</v>
      </c>
      <c r="AO30" s="212">
        <f t="shared" ca="1" si="5"/>
        <v>-9.7000000000000003E-3</v>
      </c>
      <c r="AP30" s="255"/>
      <c r="AQ30" s="212"/>
      <c r="AR30" s="212"/>
      <c r="AS30" s="212"/>
      <c r="AT30" s="212"/>
      <c r="AU30" s="212"/>
    </row>
    <row r="31" spans="1:47" x14ac:dyDescent="0.25">
      <c r="B31" s="288"/>
      <c r="C31" s="258"/>
      <c r="D31" s="298"/>
      <c r="E31" s="361"/>
      <c r="F31" s="133"/>
      <c r="G31" s="288"/>
      <c r="H31" s="288"/>
      <c r="I31" s="288"/>
      <c r="K31" s="68"/>
      <c r="L31" s="233"/>
      <c r="Q31" s="109"/>
      <c r="R31" s="109"/>
      <c r="S31" s="109"/>
      <c r="W31" s="109" t="str">
        <f>W28</f>
        <v>S2</v>
      </c>
      <c r="X31" s="109"/>
      <c r="Y31" s="109"/>
      <c r="AD31" s="257">
        <f>VLOOKUP(AD$25,$K$12:$T$16,3,FALSE)</f>
        <v>2.7999999999999998E-4</v>
      </c>
      <c r="AE31" s="255">
        <f t="shared" si="3"/>
        <v>2.7999999999999998E-4</v>
      </c>
      <c r="AF31" s="212">
        <f t="shared" si="3"/>
        <v>2.7999999999999998E-4</v>
      </c>
      <c r="AG31" s="212">
        <f t="shared" si="3"/>
        <v>2.7999999999999998E-4</v>
      </c>
      <c r="AH31" s="212">
        <f t="shared" si="3"/>
        <v>2.7999999999999998E-4</v>
      </c>
      <c r="AI31" s="212">
        <f t="shared" si="3"/>
        <v>2.7999999999999998E-4</v>
      </c>
      <c r="AJ31" s="212">
        <f t="shared" si="3"/>
        <v>2.7999999999999998E-4</v>
      </c>
      <c r="AK31" s="212">
        <f t="shared" si="3"/>
        <v>2.7999999999999998E-4</v>
      </c>
      <c r="AL31" s="212">
        <f t="shared" si="3"/>
        <v>2.7999999999999998E-4</v>
      </c>
      <c r="AM31" s="212">
        <f t="shared" si="3"/>
        <v>2.7999999999999998E-4</v>
      </c>
      <c r="AN31" s="212">
        <f t="shared" si="3"/>
        <v>2.7999999999999998E-4</v>
      </c>
      <c r="AO31" s="212">
        <f t="shared" si="3"/>
        <v>2.7999999999999998E-4</v>
      </c>
      <c r="AP31" s="255"/>
      <c r="AQ31" s="289"/>
      <c r="AR31" s="289"/>
      <c r="AS31" s="289"/>
      <c r="AT31" s="289"/>
      <c r="AU31" s="289"/>
    </row>
    <row r="32" spans="1:47" x14ac:dyDescent="0.25">
      <c r="F32" s="288"/>
      <c r="K32" s="68"/>
      <c r="L32" s="233"/>
      <c r="Q32" s="109"/>
      <c r="R32" s="109"/>
      <c r="S32" s="109"/>
      <c r="W32" s="109" t="s">
        <v>220</v>
      </c>
      <c r="X32" s="256">
        <f>SUM(X27:X31)</f>
        <v>1.008E-2</v>
      </c>
      <c r="Y32" s="212">
        <f t="shared" ref="Y32:AO32" si="6">SUM(Y27:Y31)</f>
        <v>1.008E-2</v>
      </c>
      <c r="Z32" s="255">
        <f t="shared" si="6"/>
        <v>1.008E-2</v>
      </c>
      <c r="AA32" s="255">
        <f t="shared" si="6"/>
        <v>1.008E-2</v>
      </c>
      <c r="AB32" s="255">
        <f t="shared" si="6"/>
        <v>1.008E-2</v>
      </c>
      <c r="AC32" s="255">
        <f t="shared" si="6"/>
        <v>1.008E-2</v>
      </c>
      <c r="AD32" s="257">
        <f t="shared" si="6"/>
        <v>-3.2100000000000002E-3</v>
      </c>
      <c r="AE32" s="255">
        <f t="shared" si="6"/>
        <v>-3.2100000000000002E-3</v>
      </c>
      <c r="AF32" s="212">
        <f t="shared" si="6"/>
        <v>-3.2100000000000002E-3</v>
      </c>
      <c r="AG32" s="212">
        <f t="shared" si="6"/>
        <v>-3.2100000000000002E-3</v>
      </c>
      <c r="AH32" s="212">
        <f t="shared" si="6"/>
        <v>-3.2100000000000002E-3</v>
      </c>
      <c r="AI32" s="212">
        <f t="shared" si="6"/>
        <v>-3.2100000000000002E-3</v>
      </c>
      <c r="AJ32" s="256">
        <f t="shared" ca="1" si="6"/>
        <v>4.3370000000000006E-2</v>
      </c>
      <c r="AK32" s="212">
        <f t="shared" ca="1" si="6"/>
        <v>4.3370000000000006E-2</v>
      </c>
      <c r="AL32" s="212">
        <f t="shared" ca="1" si="6"/>
        <v>4.3370000000000006E-2</v>
      </c>
      <c r="AM32" s="212">
        <f t="shared" ca="1" si="6"/>
        <v>4.3370000000000006E-2</v>
      </c>
      <c r="AN32" s="212">
        <f t="shared" ca="1" si="6"/>
        <v>4.3370000000000006E-2</v>
      </c>
      <c r="AO32" s="212">
        <f t="shared" ca="1" si="6"/>
        <v>4.3370000000000006E-2</v>
      </c>
      <c r="AP32" s="255"/>
      <c r="AQ32" s="212"/>
      <c r="AR32" s="212"/>
      <c r="AS32" s="212"/>
      <c r="AT32" s="212"/>
      <c r="AU32" s="212"/>
    </row>
    <row r="33" spans="1:42" x14ac:dyDescent="0.25">
      <c r="A33" s="292" t="s">
        <v>119</v>
      </c>
      <c r="B33" s="292" t="str">
        <f t="shared" ref="B33:C35" si="7">B28</f>
        <v>2022 S1</v>
      </c>
      <c r="C33" s="68">
        <f t="shared" si="7"/>
        <v>44652</v>
      </c>
      <c r="D33" s="295">
        <v>12</v>
      </c>
      <c r="E33" s="108">
        <f>EOMONTH(C33,11)</f>
        <v>45016</v>
      </c>
      <c r="F33" s="133">
        <f ca="1">'SRR Summary'!K73</f>
        <v>-1.183E-2</v>
      </c>
      <c r="H33" s="292" t="s">
        <v>130</v>
      </c>
      <c r="K33" s="68"/>
      <c r="L33" s="233"/>
      <c r="Q33" s="109"/>
      <c r="R33" s="109"/>
      <c r="S33" s="109"/>
      <c r="W33" s="109"/>
      <c r="X33" s="109"/>
      <c r="Y33" s="109"/>
      <c r="AF33" s="288"/>
      <c r="AP33" s="288"/>
    </row>
    <row r="34" spans="1:42" x14ac:dyDescent="0.25">
      <c r="B34" s="292" t="str">
        <f t="shared" si="7"/>
        <v>2021 S2</v>
      </c>
      <c r="C34" s="68">
        <f t="shared" si="7"/>
        <v>44470</v>
      </c>
      <c r="D34" s="295">
        <v>12</v>
      </c>
      <c r="E34" s="108">
        <f>EOMONTH(C34,11)</f>
        <v>44834</v>
      </c>
      <c r="F34" s="133">
        <f>VLOOKUP(C34,$K$13:$T$28,$O$6,FALSE)</f>
        <v>-4.0000000000000002E-4</v>
      </c>
      <c r="H34" s="292" t="s">
        <v>172</v>
      </c>
      <c r="K34" s="68"/>
      <c r="L34" s="233"/>
      <c r="M34" s="233"/>
      <c r="Q34" s="109"/>
      <c r="R34" s="109"/>
      <c r="S34" s="109"/>
      <c r="W34" s="109" t="s">
        <v>211</v>
      </c>
      <c r="X34" s="109"/>
      <c r="Y34" s="109"/>
      <c r="AD34" s="255">
        <f>VLOOKUP(AD25,$C$23:$F$25,4,FALSE)</f>
        <v>-3.2100000000000002E-3</v>
      </c>
      <c r="AF34" s="288"/>
      <c r="AJ34" s="255">
        <f ca="1">VLOOKUP(AJ25,$C$23:$F$25,4,FALSE)</f>
        <v>4.3370000000000006E-2</v>
      </c>
      <c r="AP34" s="255"/>
    </row>
    <row r="35" spans="1:42" x14ac:dyDescent="0.25">
      <c r="B35" s="292" t="str">
        <f t="shared" si="7"/>
        <v>2021 S1</v>
      </c>
      <c r="C35" s="68">
        <f t="shared" si="7"/>
        <v>44287</v>
      </c>
      <c r="D35" s="295">
        <v>12</v>
      </c>
      <c r="E35" s="108">
        <f>EOMONTH(C35,11)</f>
        <v>44651</v>
      </c>
      <c r="F35" s="133">
        <f>VLOOKUP(C35,$K$13:$T$28,$O$6,FALSE)</f>
        <v>-6.0000000000000002E-5</v>
      </c>
      <c r="H35" s="292" t="s">
        <v>172</v>
      </c>
      <c r="K35" s="68"/>
      <c r="L35" s="233"/>
      <c r="M35" s="233"/>
      <c r="Q35" s="109"/>
      <c r="R35" s="109"/>
      <c r="S35" s="109"/>
      <c r="W35" s="109"/>
      <c r="X35" s="109"/>
      <c r="Y35" s="109"/>
      <c r="AF35" s="288"/>
      <c r="AP35" s="279"/>
    </row>
    <row r="36" spans="1:42" x14ac:dyDescent="0.25">
      <c r="B36" s="128"/>
      <c r="C36" s="362"/>
      <c r="D36" s="363"/>
      <c r="E36" s="364"/>
      <c r="F36" s="365"/>
      <c r="K36" s="68"/>
      <c r="L36" s="233"/>
      <c r="M36" s="233"/>
      <c r="Q36" s="109"/>
      <c r="R36" s="109"/>
      <c r="S36" s="109"/>
      <c r="W36" s="109"/>
      <c r="X36" s="109"/>
      <c r="Y36" s="109"/>
      <c r="AF36" s="288"/>
    </row>
    <row r="37" spans="1:42" x14ac:dyDescent="0.25">
      <c r="F37" s="288"/>
      <c r="K37" s="68"/>
      <c r="L37" s="233"/>
      <c r="M37" s="233"/>
      <c r="Q37" s="109"/>
      <c r="R37" s="109"/>
      <c r="S37" s="109"/>
      <c r="W37" s="109"/>
      <c r="X37" s="109"/>
      <c r="Y37" s="109"/>
      <c r="AF37" s="288"/>
    </row>
    <row r="38" spans="1:42" x14ac:dyDescent="0.25">
      <c r="A38" s="292" t="s">
        <v>120</v>
      </c>
      <c r="B38" s="292" t="str">
        <f>B28</f>
        <v>2022 S1</v>
      </c>
      <c r="C38" s="68">
        <f>C28</f>
        <v>44652</v>
      </c>
      <c r="D38" s="295">
        <v>6</v>
      </c>
      <c r="E38" s="108">
        <f>EOMONTH(C38,D38-1)</f>
        <v>44834</v>
      </c>
      <c r="F38" s="133">
        <f ca="1">F28+F29+F33+F34</f>
        <v>3.1900000000000005E-2</v>
      </c>
      <c r="H38" s="292" t="s">
        <v>131</v>
      </c>
      <c r="K38" s="68"/>
      <c r="L38" s="233"/>
      <c r="M38" s="233"/>
      <c r="Q38" s="109"/>
      <c r="R38" s="109"/>
      <c r="S38" s="109"/>
      <c r="W38" s="109"/>
      <c r="X38" s="109"/>
      <c r="Y38" s="109"/>
      <c r="AF38" s="288"/>
    </row>
    <row r="39" spans="1:42" x14ac:dyDescent="0.25">
      <c r="B39" s="292" t="str">
        <f>B29</f>
        <v>2021 S2</v>
      </c>
      <c r="C39" s="68">
        <f>C29</f>
        <v>44470</v>
      </c>
      <c r="D39" s="295">
        <v>6</v>
      </c>
      <c r="E39" s="108">
        <f>EOMONTH(C39,D39-1)</f>
        <v>44651</v>
      </c>
      <c r="F39" s="133">
        <f>F29+F30+F34+F35</f>
        <v>8.8900000000000021E-3</v>
      </c>
      <c r="H39" s="292" t="s">
        <v>131</v>
      </c>
      <c r="K39" s="68"/>
      <c r="L39" s="233"/>
      <c r="M39" s="233"/>
      <c r="Q39" s="109"/>
      <c r="R39" s="109"/>
      <c r="S39" s="109"/>
      <c r="W39" s="109"/>
      <c r="X39" s="109"/>
      <c r="Y39" s="109"/>
      <c r="AF39" s="288"/>
    </row>
    <row r="40" spans="1:42" x14ac:dyDescent="0.25">
      <c r="C40" s="68"/>
      <c r="E40" s="108"/>
      <c r="F40" s="133"/>
      <c r="K40" s="68"/>
      <c r="M40" s="233"/>
      <c r="N40" s="233"/>
      <c r="Q40" s="109"/>
      <c r="R40" s="109"/>
      <c r="S40" s="233"/>
      <c r="W40" s="109"/>
      <c r="X40" s="109"/>
      <c r="Y40" s="109"/>
      <c r="AF40" s="288"/>
    </row>
    <row r="41" spans="1:42" x14ac:dyDescent="0.25">
      <c r="F41" s="288"/>
      <c r="K41" s="68"/>
      <c r="M41" s="233"/>
      <c r="N41" s="233"/>
      <c r="Q41" s="109"/>
      <c r="R41" s="109"/>
      <c r="S41" s="233"/>
      <c r="W41" s="109"/>
      <c r="X41" s="109"/>
      <c r="Y41" s="109"/>
      <c r="AF41" s="288"/>
    </row>
    <row r="42" spans="1:42" x14ac:dyDescent="0.25">
      <c r="A42" s="110" t="s">
        <v>140</v>
      </c>
      <c r="F42" s="288"/>
      <c r="K42" s="68"/>
      <c r="M42" s="233"/>
      <c r="N42" s="233"/>
      <c r="Q42" s="109"/>
      <c r="R42" s="109"/>
      <c r="S42" s="233"/>
      <c r="W42" s="109"/>
      <c r="X42" s="109"/>
      <c r="Y42" s="109"/>
      <c r="AF42" s="288"/>
    </row>
    <row r="43" spans="1:42" x14ac:dyDescent="0.25">
      <c r="A43" s="292" t="s">
        <v>112</v>
      </c>
      <c r="B43" s="292" t="str">
        <f>YEAR(C43)&amp;" S"&amp;IF(MONTH(C43)=10,2,IF(MONTH(C43)=4,1,"ERROR"))</f>
        <v>2022 S1</v>
      </c>
      <c r="C43" s="68">
        <v>44652</v>
      </c>
      <c r="D43" s="295">
        <v>12</v>
      </c>
      <c r="E43" s="108">
        <f>EOMONTH(C43,11)</f>
        <v>45016</v>
      </c>
      <c r="F43" s="133">
        <f ca="1">'CSWNA Summary'!I21</f>
        <v>2.7810000000000001E-2</v>
      </c>
      <c r="H43" s="292" t="s">
        <v>129</v>
      </c>
      <c r="K43" s="68"/>
      <c r="M43" s="233"/>
      <c r="N43" s="233"/>
      <c r="Q43" s="109"/>
      <c r="R43" s="109"/>
      <c r="S43" s="233"/>
      <c r="W43" s="109"/>
      <c r="X43" s="109"/>
      <c r="Y43" s="109"/>
      <c r="AF43" s="288"/>
    </row>
    <row r="44" spans="1:42" x14ac:dyDescent="0.25">
      <c r="B44" s="292" t="str">
        <f>YEAR(C44)&amp;" S"&amp;IF(MONTH(C44)=10,2,IF(MONTH(C44)=4,1,"ERROR"))</f>
        <v>2021 S2</v>
      </c>
      <c r="C44" s="68">
        <f>EOMONTH(C43,-7)+1</f>
        <v>44470</v>
      </c>
      <c r="D44" s="295">
        <v>12</v>
      </c>
      <c r="E44" s="108">
        <f>EOMONTH(C44,11)</f>
        <v>44834</v>
      </c>
      <c r="F44" s="133">
        <f>VLOOKUP(C44,$K$13:$T$28,$Q$6,FALSE)</f>
        <v>-5.5799999999999999E-3</v>
      </c>
      <c r="H44" s="292" t="s">
        <v>172</v>
      </c>
      <c r="K44" s="68"/>
      <c r="M44" s="233"/>
      <c r="N44" s="233"/>
      <c r="Q44" s="109"/>
      <c r="R44" s="109"/>
      <c r="S44" s="233"/>
      <c r="W44" s="109"/>
      <c r="X44" s="109"/>
      <c r="Y44" s="109"/>
      <c r="AF44" s="288"/>
    </row>
    <row r="45" spans="1:42" x14ac:dyDescent="0.25">
      <c r="B45" s="292" t="str">
        <f>YEAR(C45)&amp;" S"&amp;IF(MONTH(C45)=10,2,IF(MONTH(C45)=4,1,"ERROR"))</f>
        <v>2021 S1</v>
      </c>
      <c r="C45" s="68">
        <f>EOMONTH(C44,-7)+1</f>
        <v>44287</v>
      </c>
      <c r="D45" s="295">
        <v>12</v>
      </c>
      <c r="E45" s="108">
        <f>EOMONTH(C45,11)</f>
        <v>44651</v>
      </c>
      <c r="F45" s="133">
        <f>VLOOKUP(C45,$K$13:$T$28,$Q$6,FALSE)</f>
        <v>4.8599999999999997E-3</v>
      </c>
      <c r="H45" s="292" t="s">
        <v>172</v>
      </c>
      <c r="K45" s="68"/>
      <c r="M45" s="233"/>
      <c r="N45" s="233"/>
      <c r="Q45" s="109"/>
      <c r="R45" s="109"/>
      <c r="S45" s="233"/>
      <c r="W45" s="109"/>
      <c r="X45" s="109"/>
      <c r="Y45" s="109"/>
      <c r="AF45" s="288"/>
    </row>
    <row r="46" spans="1:42" x14ac:dyDescent="0.25">
      <c r="B46" s="288"/>
      <c r="C46" s="258"/>
      <c r="D46" s="298"/>
      <c r="E46" s="361"/>
      <c r="F46" s="133"/>
      <c r="K46" s="68"/>
      <c r="N46" s="233"/>
      <c r="Q46" s="109"/>
      <c r="R46" s="109"/>
      <c r="S46" s="233"/>
      <c r="W46" s="109"/>
      <c r="X46" s="109"/>
      <c r="Y46" s="109"/>
      <c r="AF46" s="288"/>
    </row>
    <row r="47" spans="1:42" x14ac:dyDescent="0.25">
      <c r="F47" s="288"/>
      <c r="K47" s="68"/>
      <c r="N47" s="233"/>
      <c r="Q47" s="109"/>
      <c r="R47" s="109"/>
      <c r="S47" s="233"/>
      <c r="W47" s="109"/>
      <c r="X47" s="109"/>
      <c r="Y47" s="109"/>
      <c r="AF47" s="288"/>
    </row>
    <row r="48" spans="1:42" x14ac:dyDescent="0.25">
      <c r="A48" s="292" t="s">
        <v>119</v>
      </c>
      <c r="B48" s="292" t="str">
        <f t="shared" ref="B48:C50" si="8">B43</f>
        <v>2022 S1</v>
      </c>
      <c r="C48" s="68">
        <f t="shared" si="8"/>
        <v>44652</v>
      </c>
      <c r="D48" s="295">
        <v>12</v>
      </c>
      <c r="E48" s="108">
        <f>EOMONTH(C48,11)</f>
        <v>45016</v>
      </c>
      <c r="F48" s="133">
        <f ca="1">'SRR Summary'!I73</f>
        <v>-5.5999999999999999E-3</v>
      </c>
      <c r="H48" s="292" t="s">
        <v>130</v>
      </c>
      <c r="K48" s="68"/>
      <c r="N48" s="233"/>
      <c r="Q48" s="109"/>
      <c r="R48" s="109"/>
      <c r="S48" s="233"/>
      <c r="W48" s="109"/>
      <c r="X48" s="109"/>
      <c r="Y48" s="109"/>
      <c r="AF48" s="288"/>
    </row>
    <row r="49" spans="1:32" x14ac:dyDescent="0.25">
      <c r="B49" s="292" t="str">
        <f t="shared" si="8"/>
        <v>2021 S2</v>
      </c>
      <c r="C49" s="68">
        <f t="shared" si="8"/>
        <v>44470</v>
      </c>
      <c r="D49" s="295">
        <v>12</v>
      </c>
      <c r="E49" s="108">
        <f>EOMONTH(C49,11)</f>
        <v>44834</v>
      </c>
      <c r="F49" s="133">
        <f>VLOOKUP(C49,$K$13:$T$28,$R$6,FALSE)</f>
        <v>1.9000000000000001E-4</v>
      </c>
      <c r="H49" s="292" t="s">
        <v>172</v>
      </c>
      <c r="K49" s="68"/>
      <c r="N49" s="233"/>
      <c r="Q49" s="109"/>
      <c r="R49" s="109"/>
      <c r="S49" s="233"/>
      <c r="W49" s="109"/>
      <c r="X49" s="109"/>
      <c r="Y49" s="109"/>
      <c r="AF49" s="288"/>
    </row>
    <row r="50" spans="1:32" x14ac:dyDescent="0.25">
      <c r="B50" s="292" t="str">
        <f t="shared" si="8"/>
        <v>2021 S1</v>
      </c>
      <c r="C50" s="68">
        <f t="shared" si="8"/>
        <v>44287</v>
      </c>
      <c r="D50" s="295">
        <v>12</v>
      </c>
      <c r="E50" s="108">
        <f>EOMONTH(C50,11)</f>
        <v>44651</v>
      </c>
      <c r="F50" s="133">
        <f>VLOOKUP(C50,$K$13:$T$28,$R$6,FALSE)</f>
        <v>-1.4999999999999999E-4</v>
      </c>
      <c r="H50" s="292" t="s">
        <v>172</v>
      </c>
      <c r="K50" s="68"/>
      <c r="N50" s="233"/>
      <c r="Q50" s="109"/>
      <c r="R50" s="109"/>
      <c r="S50" s="233"/>
      <c r="W50" s="109"/>
      <c r="X50" s="109"/>
      <c r="Y50" s="109"/>
      <c r="AF50" s="288"/>
    </row>
    <row r="51" spans="1:32" x14ac:dyDescent="0.25">
      <c r="B51" s="288"/>
      <c r="C51" s="258"/>
      <c r="D51" s="298"/>
      <c r="E51" s="361"/>
      <c r="F51" s="133"/>
      <c r="G51" s="288"/>
      <c r="K51" s="68"/>
      <c r="N51" s="233"/>
      <c r="Q51" s="109"/>
      <c r="R51" s="109"/>
      <c r="S51" s="233"/>
      <c r="W51" s="109"/>
      <c r="X51" s="109"/>
      <c r="Y51" s="109"/>
      <c r="AF51" s="288"/>
    </row>
    <row r="52" spans="1:32" x14ac:dyDescent="0.25">
      <c r="F52" s="288"/>
      <c r="K52" s="288"/>
      <c r="L52" s="288"/>
      <c r="M52" s="288"/>
      <c r="N52" s="288"/>
      <c r="O52" s="288"/>
      <c r="P52" s="288"/>
      <c r="Q52" s="288"/>
      <c r="R52" s="288"/>
      <c r="S52" s="288"/>
      <c r="T52" s="288"/>
      <c r="U52" s="288"/>
      <c r="V52" s="288"/>
      <c r="W52" s="288"/>
      <c r="X52" s="288"/>
      <c r="Y52" s="288"/>
      <c r="AF52" s="288"/>
    </row>
    <row r="53" spans="1:32" x14ac:dyDescent="0.25">
      <c r="A53" s="292" t="s">
        <v>120</v>
      </c>
      <c r="B53" s="292" t="str">
        <f t="shared" ref="B53:C55" si="9">B43</f>
        <v>2022 S1</v>
      </c>
      <c r="C53" s="68">
        <f t="shared" si="9"/>
        <v>44652</v>
      </c>
      <c r="D53" s="295">
        <v>6</v>
      </c>
      <c r="E53" s="108">
        <f>EOMONTH(C53,D53-1)</f>
        <v>44834</v>
      </c>
      <c r="F53" s="133">
        <f ca="1">F43+F44+F48+F49</f>
        <v>1.6819999999999998E-2</v>
      </c>
      <c r="H53" s="292" t="s">
        <v>131</v>
      </c>
      <c r="K53" s="288"/>
      <c r="L53" s="288"/>
      <c r="M53" s="288"/>
      <c r="N53" s="288"/>
      <c r="O53" s="288"/>
      <c r="P53" s="288"/>
      <c r="Q53" s="288"/>
      <c r="R53" s="288"/>
      <c r="S53" s="288"/>
      <c r="T53" s="288"/>
      <c r="U53" s="288"/>
      <c r="V53" s="288"/>
      <c r="W53" s="288"/>
      <c r="X53" s="288"/>
      <c r="Y53" s="288"/>
      <c r="AF53" s="288"/>
    </row>
    <row r="54" spans="1:32" x14ac:dyDescent="0.25">
      <c r="B54" s="292" t="str">
        <f t="shared" si="9"/>
        <v>2021 S2</v>
      </c>
      <c r="C54" s="68">
        <f t="shared" si="9"/>
        <v>44470</v>
      </c>
      <c r="D54" s="295">
        <v>6</v>
      </c>
      <c r="E54" s="108">
        <f>EOMONTH(C54,D54-1)</f>
        <v>44651</v>
      </c>
      <c r="F54" s="133">
        <f>F44+F45+F49+F50</f>
        <v>-6.8000000000000005E-4</v>
      </c>
      <c r="H54" s="292" t="s">
        <v>131</v>
      </c>
    </row>
    <row r="55" spans="1:32" x14ac:dyDescent="0.25">
      <c r="B55" s="292" t="str">
        <f t="shared" si="9"/>
        <v>2021 S1</v>
      </c>
      <c r="C55" s="68">
        <f t="shared" si="9"/>
        <v>44287</v>
      </c>
      <c r="D55" s="295">
        <v>6</v>
      </c>
      <c r="E55" s="108">
        <f>EOMONTH(C55,D55-1)</f>
        <v>44469</v>
      </c>
      <c r="F55" s="133">
        <f>F45+F47+F50+F52</f>
        <v>4.7099999999999998E-3</v>
      </c>
      <c r="H55" s="292" t="s">
        <v>131</v>
      </c>
    </row>
    <row r="56" spans="1:32" x14ac:dyDescent="0.25">
      <c r="F56" s="288"/>
    </row>
    <row r="57" spans="1:32" x14ac:dyDescent="0.25">
      <c r="A57" s="110" t="s">
        <v>147</v>
      </c>
      <c r="F57" s="288"/>
    </row>
    <row r="58" spans="1:32" x14ac:dyDescent="0.25">
      <c r="A58" s="292" t="s">
        <v>112</v>
      </c>
      <c r="B58" s="292" t="str">
        <f>YEAR(C58)&amp;" S"&amp;IF(MONTH(C58)=10,2,IF(MONTH(C58)=4,1,"ERROR"))</f>
        <v>2022 S1</v>
      </c>
      <c r="C58" s="68">
        <v>44652</v>
      </c>
      <c r="D58" s="295">
        <v>12</v>
      </c>
      <c r="E58" s="108">
        <f>EOMONTH(C58,11)</f>
        <v>45016</v>
      </c>
      <c r="F58" s="133">
        <f ca="1">'CSWNA Summary'!M21</f>
        <v>1.6230000000000001E-2</v>
      </c>
      <c r="H58" s="292" t="s">
        <v>129</v>
      </c>
    </row>
    <row r="59" spans="1:32" x14ac:dyDescent="0.25">
      <c r="B59" s="292" t="str">
        <f>YEAR(C59)&amp;" S"&amp;IF(MONTH(C59)=10,2,IF(MONTH(C59)=4,1,"ERROR"))</f>
        <v>2021 S2</v>
      </c>
      <c r="C59" s="68">
        <f>EOMONTH(C58,-7)+1</f>
        <v>44470</v>
      </c>
      <c r="D59" s="295">
        <v>12</v>
      </c>
      <c r="E59" s="108">
        <f>EOMONTH(C59,11)</f>
        <v>44834</v>
      </c>
      <c r="F59" s="133">
        <f>VLOOKUP(C59,$K$13:$T$28,$S$6,FALSE)</f>
        <v>-1.1100000000000001E-3</v>
      </c>
      <c r="H59" s="292" t="s">
        <v>172</v>
      </c>
    </row>
    <row r="60" spans="1:32" x14ac:dyDescent="0.25">
      <c r="B60" s="292" t="str">
        <f>YEAR(C60)&amp;" S"&amp;IF(MONTH(C60)=10,2,IF(MONTH(C60)=4,1,"ERROR"))</f>
        <v>2021 S1</v>
      </c>
      <c r="C60" s="68">
        <f>EOMONTH(C59,-7)+1</f>
        <v>44287</v>
      </c>
      <c r="D60" s="295">
        <v>12</v>
      </c>
      <c r="E60" s="108">
        <f>EOMONTH(C60,11)</f>
        <v>44651</v>
      </c>
      <c r="F60" s="133">
        <f>VLOOKUP(C60,$K$13:$T$28,$S$6,FALSE)</f>
        <v>4.3499999999999997E-3</v>
      </c>
      <c r="H60" s="292" t="s">
        <v>172</v>
      </c>
    </row>
    <row r="61" spans="1:32" x14ac:dyDescent="0.25">
      <c r="B61" s="128"/>
      <c r="C61" s="362"/>
      <c r="D61" s="363"/>
      <c r="E61" s="364"/>
      <c r="F61" s="365"/>
    </row>
    <row r="62" spans="1:32" x14ac:dyDescent="0.25">
      <c r="F62" s="288"/>
    </row>
    <row r="63" spans="1:32" x14ac:dyDescent="0.25">
      <c r="A63" s="292" t="s">
        <v>119</v>
      </c>
      <c r="B63" s="292" t="str">
        <f t="shared" ref="B63:C65" si="10">B58</f>
        <v>2022 S1</v>
      </c>
      <c r="C63" s="68">
        <f t="shared" si="10"/>
        <v>44652</v>
      </c>
      <c r="D63" s="295">
        <v>12</v>
      </c>
      <c r="E63" s="108">
        <f>EOMONTH(C63,11)</f>
        <v>45016</v>
      </c>
      <c r="F63" s="133">
        <f ca="1">'SRR Summary'!M73</f>
        <v>-4.5999999999999999E-3</v>
      </c>
      <c r="H63" s="292" t="s">
        <v>130</v>
      </c>
    </row>
    <row r="64" spans="1:32" x14ac:dyDescent="0.25">
      <c r="B64" s="292" t="str">
        <f t="shared" si="10"/>
        <v>2021 S2</v>
      </c>
      <c r="C64" s="68">
        <f t="shared" si="10"/>
        <v>44470</v>
      </c>
      <c r="D64" s="295">
        <v>12</v>
      </c>
      <c r="E64" s="108">
        <f>EOMONTH(C64,11)</f>
        <v>44834</v>
      </c>
      <c r="F64" s="133">
        <f>VLOOKUP(C64,$K$13:$T$28,$T$6,FALSE)</f>
        <v>-3.2000000000000003E-4</v>
      </c>
      <c r="H64" s="292" t="s">
        <v>172</v>
      </c>
    </row>
    <row r="65" spans="1:9" x14ac:dyDescent="0.25">
      <c r="B65" s="292" t="str">
        <f t="shared" si="10"/>
        <v>2021 S1</v>
      </c>
      <c r="C65" s="68">
        <f t="shared" si="10"/>
        <v>44287</v>
      </c>
      <c r="D65" s="295">
        <v>12</v>
      </c>
      <c r="E65" s="108">
        <f>EOMONTH(C65,11)</f>
        <v>44651</v>
      </c>
      <c r="F65" s="133">
        <f>VLOOKUP(C65,$K$13:$T$28,$T$6,FALSE)</f>
        <v>-3.8999999999999999E-4</v>
      </c>
      <c r="H65" s="292" t="s">
        <v>172</v>
      </c>
    </row>
    <row r="66" spans="1:9" x14ac:dyDescent="0.25">
      <c r="B66" s="288"/>
      <c r="C66" s="258"/>
      <c r="D66" s="298"/>
      <c r="E66" s="361"/>
      <c r="F66" s="133"/>
      <c r="G66" s="288"/>
      <c r="H66" s="288"/>
    </row>
    <row r="67" spans="1:9" x14ac:dyDescent="0.25">
      <c r="F67" s="288"/>
    </row>
    <row r="68" spans="1:9" x14ac:dyDescent="0.25">
      <c r="A68" s="292" t="s">
        <v>120</v>
      </c>
      <c r="B68" s="292" t="str">
        <f>B58</f>
        <v>2022 S1</v>
      </c>
      <c r="C68" s="68">
        <f>C58</f>
        <v>44652</v>
      </c>
      <c r="D68" s="295">
        <v>6</v>
      </c>
      <c r="E68" s="108">
        <f>EOMONTH(C68,D68-1)</f>
        <v>44834</v>
      </c>
      <c r="F68" s="133">
        <f ca="1">F58+F59+F63+F64</f>
        <v>1.0200000000000001E-2</v>
      </c>
      <c r="H68" s="292" t="s">
        <v>131</v>
      </c>
    </row>
    <row r="69" spans="1:9" x14ac:dyDescent="0.25">
      <c r="B69" s="292" t="str">
        <f>B59</f>
        <v>2021 S2</v>
      </c>
      <c r="C69" s="68">
        <f>C59</f>
        <v>44470</v>
      </c>
      <c r="D69" s="295">
        <v>6</v>
      </c>
      <c r="E69" s="108">
        <f>EOMONTH(C69,D69-1)</f>
        <v>44651</v>
      </c>
      <c r="F69" s="133">
        <f>F59+F60+F64+F65</f>
        <v>2.5299999999999997E-3</v>
      </c>
      <c r="H69" s="292" t="s">
        <v>131</v>
      </c>
    </row>
    <row r="70" spans="1:9" x14ac:dyDescent="0.25">
      <c r="B70" s="288"/>
      <c r="C70" s="258"/>
      <c r="D70" s="298"/>
      <c r="E70" s="361"/>
      <c r="F70" s="133"/>
      <c r="G70" s="288"/>
      <c r="H70" s="288"/>
      <c r="I70" s="288"/>
    </row>
    <row r="71" spans="1:9" ht="15.75" thickBot="1" x14ac:dyDescent="0.3"/>
    <row r="72" spans="1:9" ht="19.5" thickBot="1" x14ac:dyDescent="0.35">
      <c r="A72" s="418" t="s">
        <v>290</v>
      </c>
      <c r="B72" s="419"/>
      <c r="C72" s="419"/>
      <c r="D72" s="419"/>
      <c r="E72" s="419"/>
      <c r="F72" s="419"/>
      <c r="G72" s="419"/>
      <c r="H72" s="419"/>
      <c r="I72" s="420"/>
    </row>
    <row r="74" spans="1:9" x14ac:dyDescent="0.25">
      <c r="A74" s="110" t="s">
        <v>148</v>
      </c>
      <c r="D74" s="353"/>
      <c r="F74" s="288"/>
    </row>
    <row r="75" spans="1:9" x14ac:dyDescent="0.25">
      <c r="A75" s="292" t="s">
        <v>112</v>
      </c>
      <c r="B75" s="292" t="str">
        <f>B15</f>
        <v>2021 S1</v>
      </c>
      <c r="C75" s="68">
        <f>C15</f>
        <v>44287</v>
      </c>
      <c r="D75" s="353">
        <f>D15</f>
        <v>12</v>
      </c>
      <c r="E75" s="108">
        <f>E15</f>
        <v>44651</v>
      </c>
      <c r="F75" s="133">
        <f>F15</f>
        <v>1.208E-2</v>
      </c>
      <c r="H75" s="292" t="s">
        <v>129</v>
      </c>
    </row>
    <row r="76" spans="1:9" x14ac:dyDescent="0.25">
      <c r="B76" s="292" t="str">
        <f>B14</f>
        <v>2021 S2</v>
      </c>
      <c r="C76" s="68">
        <f>C14</f>
        <v>44470</v>
      </c>
      <c r="D76" s="353">
        <f>D14</f>
        <v>12</v>
      </c>
      <c r="E76" s="108">
        <f>E14</f>
        <v>44834</v>
      </c>
      <c r="F76" s="133">
        <f>F14</f>
        <v>-1.357E-2</v>
      </c>
      <c r="H76" s="292" t="s">
        <v>172</v>
      </c>
    </row>
    <row r="77" spans="1:9" x14ac:dyDescent="0.25">
      <c r="B77" s="292" t="str">
        <f>B13</f>
        <v>2022 S1</v>
      </c>
      <c r="C77" s="68">
        <f>C13</f>
        <v>44652</v>
      </c>
      <c r="D77" s="353">
        <f>D13</f>
        <v>12</v>
      </c>
      <c r="E77" s="108">
        <f>E13</f>
        <v>45016</v>
      </c>
      <c r="F77" s="133">
        <f ca="1">F13</f>
        <v>6.6360000000000002E-2</v>
      </c>
      <c r="H77" s="292" t="s">
        <v>172</v>
      </c>
    </row>
    <row r="78" spans="1:9" x14ac:dyDescent="0.25">
      <c r="A78" s="288"/>
      <c r="B78" s="288"/>
      <c r="C78" s="258"/>
      <c r="D78" s="298"/>
      <c r="E78" s="361"/>
      <c r="F78" s="133"/>
      <c r="G78" s="288"/>
    </row>
    <row r="79" spans="1:9" x14ac:dyDescent="0.25">
      <c r="D79" s="353"/>
      <c r="F79" s="288"/>
    </row>
    <row r="80" spans="1:9" x14ac:dyDescent="0.25">
      <c r="A80" s="292" t="s">
        <v>119</v>
      </c>
      <c r="B80" s="292" t="str">
        <f>B20</f>
        <v>2021 S1</v>
      </c>
      <c r="C80" s="68">
        <f>C20</f>
        <v>44287</v>
      </c>
      <c r="D80" s="353">
        <f>D20</f>
        <v>12</v>
      </c>
      <c r="E80" s="108">
        <f>E20</f>
        <v>44651</v>
      </c>
      <c r="F80" s="133">
        <f>F20</f>
        <v>-2E-3</v>
      </c>
      <c r="H80" s="292" t="s">
        <v>130</v>
      </c>
    </row>
    <row r="81" spans="1:8" x14ac:dyDescent="0.25">
      <c r="B81" s="292" t="str">
        <f>B19</f>
        <v>2021 S2</v>
      </c>
      <c r="C81" s="68">
        <f>C19</f>
        <v>44470</v>
      </c>
      <c r="D81" s="353">
        <f>D19</f>
        <v>12</v>
      </c>
      <c r="E81" s="108">
        <f>E19</f>
        <v>44834</v>
      </c>
      <c r="F81" s="133">
        <f>F19</f>
        <v>2.7999999999999998E-4</v>
      </c>
      <c r="H81" s="292" t="s">
        <v>172</v>
      </c>
    </row>
    <row r="82" spans="1:8" x14ac:dyDescent="0.25">
      <c r="B82" s="292" t="str">
        <f>B18</f>
        <v>2022 S1</v>
      </c>
      <c r="C82" s="68">
        <f>C18</f>
        <v>44652</v>
      </c>
      <c r="D82" s="353">
        <f>D18</f>
        <v>12</v>
      </c>
      <c r="E82" s="108">
        <f>E18</f>
        <v>45016</v>
      </c>
      <c r="F82" s="133">
        <f ca="1">F18</f>
        <v>-9.7000000000000003E-3</v>
      </c>
      <c r="H82" s="292" t="s">
        <v>172</v>
      </c>
    </row>
    <row r="83" spans="1:8" x14ac:dyDescent="0.25">
      <c r="B83" s="288"/>
      <c r="C83" s="258"/>
      <c r="D83" s="298"/>
      <c r="E83" s="361"/>
      <c r="F83" s="133"/>
      <c r="G83" s="288"/>
      <c r="H83" s="288"/>
    </row>
    <row r="84" spans="1:8" x14ac:dyDescent="0.25">
      <c r="D84" s="353"/>
      <c r="F84" s="288"/>
    </row>
    <row r="85" spans="1:8" x14ac:dyDescent="0.25">
      <c r="A85" s="292" t="s">
        <v>120</v>
      </c>
      <c r="B85" s="292" t="str">
        <f>B24</f>
        <v>2021 S2</v>
      </c>
      <c r="C85" s="68">
        <f>C24</f>
        <v>44470</v>
      </c>
      <c r="D85" s="353">
        <f>D24</f>
        <v>6</v>
      </c>
      <c r="E85" s="108">
        <f>E24</f>
        <v>44651</v>
      </c>
      <c r="F85" s="133">
        <f>F24</f>
        <v>-3.2100000000000002E-3</v>
      </c>
      <c r="H85" s="292" t="s">
        <v>131</v>
      </c>
    </row>
    <row r="86" spans="1:8" x14ac:dyDescent="0.25">
      <c r="B86" s="292" t="str">
        <f>B23</f>
        <v>2022 S1</v>
      </c>
      <c r="C86" s="68">
        <f>C23</f>
        <v>44652</v>
      </c>
      <c r="D86" s="353">
        <f>D23</f>
        <v>6</v>
      </c>
      <c r="E86" s="108">
        <f>E23</f>
        <v>44834</v>
      </c>
      <c r="F86" s="133">
        <f ca="1">F23</f>
        <v>4.3370000000000006E-2</v>
      </c>
      <c r="H86" s="292" t="s">
        <v>131</v>
      </c>
    </row>
    <row r="87" spans="1:8" x14ac:dyDescent="0.25">
      <c r="C87" s="68"/>
      <c r="D87" s="353"/>
      <c r="E87" s="108"/>
      <c r="F87" s="133"/>
    </row>
    <row r="88" spans="1:8" x14ac:dyDescent="0.25">
      <c r="D88" s="353"/>
      <c r="E88" s="68"/>
      <c r="F88" s="133"/>
    </row>
    <row r="89" spans="1:8" x14ac:dyDescent="0.25">
      <c r="A89" s="110" t="s">
        <v>146</v>
      </c>
      <c r="D89" s="353"/>
      <c r="F89" s="288"/>
    </row>
    <row r="90" spans="1:8" x14ac:dyDescent="0.25">
      <c r="A90" s="292" t="s">
        <v>112</v>
      </c>
      <c r="B90" s="292" t="str">
        <f>B30</f>
        <v>2021 S1</v>
      </c>
      <c r="C90" s="68">
        <f>C30</f>
        <v>44287</v>
      </c>
      <c r="D90" s="353">
        <f>D30</f>
        <v>12</v>
      </c>
      <c r="E90" s="108">
        <f>E30</f>
        <v>44651</v>
      </c>
      <c r="F90" s="133">
        <f>F30</f>
        <v>1.265E-2</v>
      </c>
      <c r="H90" s="292" t="s">
        <v>129</v>
      </c>
    </row>
    <row r="91" spans="1:8" x14ac:dyDescent="0.25">
      <c r="B91" s="292" t="str">
        <f>B29</f>
        <v>2021 S2</v>
      </c>
      <c r="C91" s="68">
        <f>C29</f>
        <v>44470</v>
      </c>
      <c r="D91" s="353">
        <f>D29</f>
        <v>12</v>
      </c>
      <c r="E91" s="108">
        <f>E29</f>
        <v>44834</v>
      </c>
      <c r="F91" s="133">
        <f>F29</f>
        <v>-3.3E-3</v>
      </c>
      <c r="H91" s="292" t="s">
        <v>172</v>
      </c>
    </row>
    <row r="92" spans="1:8" x14ac:dyDescent="0.25">
      <c r="B92" s="292" t="str">
        <f>B28</f>
        <v>2022 S1</v>
      </c>
      <c r="C92" s="68">
        <f>C28</f>
        <v>44652</v>
      </c>
      <c r="D92" s="353">
        <f>D28</f>
        <v>12</v>
      </c>
      <c r="E92" s="108">
        <f>E28</f>
        <v>45016</v>
      </c>
      <c r="F92" s="133">
        <f ca="1">F28</f>
        <v>4.743E-2</v>
      </c>
      <c r="H92" s="292" t="s">
        <v>172</v>
      </c>
    </row>
    <row r="93" spans="1:8" x14ac:dyDescent="0.25">
      <c r="B93" s="288"/>
      <c r="C93" s="258"/>
      <c r="D93" s="298"/>
      <c r="E93" s="361"/>
      <c r="F93" s="133"/>
      <c r="G93" s="288"/>
      <c r="H93" s="288"/>
    </row>
    <row r="94" spans="1:8" x14ac:dyDescent="0.25">
      <c r="D94" s="353"/>
      <c r="F94" s="288"/>
    </row>
    <row r="95" spans="1:8" x14ac:dyDescent="0.25">
      <c r="A95" s="292" t="s">
        <v>119</v>
      </c>
      <c r="B95" s="292" t="str">
        <f>B35</f>
        <v>2021 S1</v>
      </c>
      <c r="C95" s="68">
        <f>C35</f>
        <v>44287</v>
      </c>
      <c r="D95" s="353">
        <f>D35</f>
        <v>12</v>
      </c>
      <c r="E95" s="108">
        <f>E35</f>
        <v>44651</v>
      </c>
      <c r="F95" s="133">
        <f>F35</f>
        <v>-6.0000000000000002E-5</v>
      </c>
      <c r="H95" s="292" t="s">
        <v>130</v>
      </c>
    </row>
    <row r="96" spans="1:8" x14ac:dyDescent="0.25">
      <c r="B96" s="292" t="str">
        <f>B34</f>
        <v>2021 S2</v>
      </c>
      <c r="C96" s="68">
        <f>C34</f>
        <v>44470</v>
      </c>
      <c r="D96" s="353">
        <f>D34</f>
        <v>12</v>
      </c>
      <c r="E96" s="108">
        <f>E34</f>
        <v>44834</v>
      </c>
      <c r="F96" s="133">
        <f>F34</f>
        <v>-4.0000000000000002E-4</v>
      </c>
      <c r="H96" s="292" t="s">
        <v>172</v>
      </c>
    </row>
    <row r="97" spans="1:8" x14ac:dyDescent="0.25">
      <c r="B97" s="292" t="str">
        <f>B33</f>
        <v>2022 S1</v>
      </c>
      <c r="C97" s="68">
        <f>C33</f>
        <v>44652</v>
      </c>
      <c r="D97" s="353">
        <f>D33</f>
        <v>12</v>
      </c>
      <c r="E97" s="108">
        <f>E33</f>
        <v>45016</v>
      </c>
      <c r="F97" s="133">
        <f ca="1">F33</f>
        <v>-1.183E-2</v>
      </c>
      <c r="H97" s="292" t="s">
        <v>172</v>
      </c>
    </row>
    <row r="98" spans="1:8" x14ac:dyDescent="0.25">
      <c r="B98" s="128"/>
      <c r="C98" s="362"/>
      <c r="D98" s="363"/>
      <c r="E98" s="364"/>
      <c r="F98" s="365"/>
    </row>
    <row r="99" spans="1:8" x14ac:dyDescent="0.25">
      <c r="D99" s="353"/>
      <c r="F99" s="288"/>
    </row>
    <row r="100" spans="1:8" x14ac:dyDescent="0.25">
      <c r="A100" s="292" t="s">
        <v>120</v>
      </c>
      <c r="B100" s="292" t="str">
        <f>B39</f>
        <v>2021 S2</v>
      </c>
      <c r="C100" s="68">
        <f>C39</f>
        <v>44470</v>
      </c>
      <c r="D100" s="353">
        <f>D39</f>
        <v>6</v>
      </c>
      <c r="E100" s="108">
        <f>E39</f>
        <v>44651</v>
      </c>
      <c r="F100" s="133">
        <f>F39</f>
        <v>8.8900000000000021E-3</v>
      </c>
      <c r="H100" s="292" t="s">
        <v>131</v>
      </c>
    </row>
    <row r="101" spans="1:8" x14ac:dyDescent="0.25">
      <c r="B101" s="292" t="str">
        <f>B38</f>
        <v>2022 S1</v>
      </c>
      <c r="C101" s="68">
        <f>C38</f>
        <v>44652</v>
      </c>
      <c r="D101" s="353">
        <f>D38</f>
        <v>6</v>
      </c>
      <c r="E101" s="108">
        <f>E38</f>
        <v>44834</v>
      </c>
      <c r="F101" s="133">
        <f ca="1">F38</f>
        <v>3.1900000000000005E-2</v>
      </c>
      <c r="H101" s="292" t="s">
        <v>131</v>
      </c>
    </row>
    <row r="102" spans="1:8" x14ac:dyDescent="0.25">
      <c r="C102" s="68"/>
      <c r="D102" s="353"/>
      <c r="E102" s="108"/>
      <c r="F102" s="133"/>
    </row>
    <row r="103" spans="1:8" x14ac:dyDescent="0.25">
      <c r="D103" s="353"/>
      <c r="F103" s="288"/>
    </row>
    <row r="104" spans="1:8" x14ac:dyDescent="0.25">
      <c r="A104" s="110" t="s">
        <v>140</v>
      </c>
      <c r="D104" s="353"/>
      <c r="F104" s="288"/>
    </row>
    <row r="105" spans="1:8" x14ac:dyDescent="0.25">
      <c r="A105" s="292" t="s">
        <v>112</v>
      </c>
      <c r="B105" s="292" t="str">
        <f>B45</f>
        <v>2021 S1</v>
      </c>
      <c r="C105" s="68">
        <f>C45</f>
        <v>44287</v>
      </c>
      <c r="D105" s="353">
        <f>D45</f>
        <v>12</v>
      </c>
      <c r="E105" s="108">
        <f>E45</f>
        <v>44651</v>
      </c>
      <c r="F105" s="133">
        <f>F45</f>
        <v>4.8599999999999997E-3</v>
      </c>
      <c r="H105" s="292" t="s">
        <v>129</v>
      </c>
    </row>
    <row r="106" spans="1:8" x14ac:dyDescent="0.25">
      <c r="B106" s="292" t="str">
        <f>B44</f>
        <v>2021 S2</v>
      </c>
      <c r="C106" s="68">
        <f>C44</f>
        <v>44470</v>
      </c>
      <c r="D106" s="353">
        <f>D44</f>
        <v>12</v>
      </c>
      <c r="E106" s="108">
        <f>E44</f>
        <v>44834</v>
      </c>
      <c r="F106" s="133">
        <f>F44</f>
        <v>-5.5799999999999999E-3</v>
      </c>
      <c r="H106" s="292" t="s">
        <v>172</v>
      </c>
    </row>
    <row r="107" spans="1:8" x14ac:dyDescent="0.25">
      <c r="B107" s="292" t="str">
        <f>B43</f>
        <v>2022 S1</v>
      </c>
      <c r="C107" s="68">
        <f>C43</f>
        <v>44652</v>
      </c>
      <c r="D107" s="353">
        <f>D43</f>
        <v>12</v>
      </c>
      <c r="E107" s="108">
        <f>E43</f>
        <v>45016</v>
      </c>
      <c r="F107" s="133">
        <f ca="1">F43</f>
        <v>2.7810000000000001E-2</v>
      </c>
      <c r="H107" s="292" t="s">
        <v>172</v>
      </c>
    </row>
    <row r="108" spans="1:8" x14ac:dyDescent="0.25">
      <c r="B108" s="288"/>
      <c r="C108" s="258"/>
      <c r="D108" s="298"/>
      <c r="E108" s="361"/>
      <c r="F108" s="133"/>
    </row>
    <row r="109" spans="1:8" x14ac:dyDescent="0.25">
      <c r="D109" s="353"/>
      <c r="F109" s="288"/>
    </row>
    <row r="110" spans="1:8" x14ac:dyDescent="0.25">
      <c r="A110" s="292" t="s">
        <v>119</v>
      </c>
      <c r="B110" s="292" t="str">
        <f>B50</f>
        <v>2021 S1</v>
      </c>
      <c r="C110" s="68">
        <f>C50</f>
        <v>44287</v>
      </c>
      <c r="D110" s="353">
        <f>D50</f>
        <v>12</v>
      </c>
      <c r="E110" s="108">
        <f>E50</f>
        <v>44651</v>
      </c>
      <c r="F110" s="133">
        <f>F50</f>
        <v>-1.4999999999999999E-4</v>
      </c>
      <c r="H110" s="292" t="s">
        <v>130</v>
      </c>
    </row>
    <row r="111" spans="1:8" x14ac:dyDescent="0.25">
      <c r="B111" s="292" t="str">
        <f>B49</f>
        <v>2021 S2</v>
      </c>
      <c r="C111" s="68">
        <f>C49</f>
        <v>44470</v>
      </c>
      <c r="D111" s="353">
        <f>D49</f>
        <v>12</v>
      </c>
      <c r="E111" s="108">
        <f>E49</f>
        <v>44834</v>
      </c>
      <c r="F111" s="133">
        <f>F49</f>
        <v>1.9000000000000001E-4</v>
      </c>
      <c r="H111" s="292" t="s">
        <v>172</v>
      </c>
    </row>
    <row r="112" spans="1:8" x14ac:dyDescent="0.25">
      <c r="B112" s="292" t="str">
        <f>B48</f>
        <v>2022 S1</v>
      </c>
      <c r="C112" s="68">
        <f>C48</f>
        <v>44652</v>
      </c>
      <c r="D112" s="353">
        <f>D48</f>
        <v>12</v>
      </c>
      <c r="E112" s="108">
        <f>E48</f>
        <v>45016</v>
      </c>
      <c r="F112" s="133">
        <f ca="1">F48</f>
        <v>-5.5999999999999999E-3</v>
      </c>
      <c r="H112" s="292" t="s">
        <v>172</v>
      </c>
    </row>
    <row r="113" spans="1:8" x14ac:dyDescent="0.25">
      <c r="B113" s="288"/>
      <c r="C113" s="258"/>
      <c r="D113" s="298"/>
      <c r="E113" s="361"/>
      <c r="F113" s="133"/>
      <c r="G113" s="288"/>
    </row>
    <row r="114" spans="1:8" x14ac:dyDescent="0.25">
      <c r="D114" s="353"/>
      <c r="F114" s="288"/>
    </row>
    <row r="115" spans="1:8" x14ac:dyDescent="0.25">
      <c r="A115" s="292" t="s">
        <v>120</v>
      </c>
      <c r="B115" s="292" t="str">
        <f>B54</f>
        <v>2021 S2</v>
      </c>
      <c r="C115" s="68">
        <f>C54</f>
        <v>44470</v>
      </c>
      <c r="D115" s="353">
        <f>D54</f>
        <v>6</v>
      </c>
      <c r="E115" s="108">
        <f>E54</f>
        <v>44651</v>
      </c>
      <c r="F115" s="133">
        <f>F54</f>
        <v>-6.8000000000000005E-4</v>
      </c>
      <c r="H115" s="292" t="s">
        <v>131</v>
      </c>
    </row>
    <row r="116" spans="1:8" x14ac:dyDescent="0.25">
      <c r="B116" s="292" t="str">
        <f>B53</f>
        <v>2022 S1</v>
      </c>
      <c r="C116" s="68">
        <f>C53</f>
        <v>44652</v>
      </c>
      <c r="D116" s="353">
        <f>D53</f>
        <v>6</v>
      </c>
      <c r="E116" s="108">
        <f>E53</f>
        <v>44834</v>
      </c>
      <c r="F116" s="133">
        <f ca="1">F53</f>
        <v>1.6819999999999998E-2</v>
      </c>
      <c r="H116" s="292" t="s">
        <v>131</v>
      </c>
    </row>
    <row r="117" spans="1:8" x14ac:dyDescent="0.25">
      <c r="C117" s="68"/>
      <c r="D117" s="353"/>
      <c r="E117" s="108"/>
      <c r="F117" s="133"/>
    </row>
    <row r="118" spans="1:8" x14ac:dyDescent="0.25">
      <c r="D118" s="353"/>
      <c r="F118" s="288"/>
    </row>
    <row r="119" spans="1:8" x14ac:dyDescent="0.25">
      <c r="A119" s="110" t="s">
        <v>147</v>
      </c>
      <c r="D119" s="353"/>
      <c r="F119" s="288"/>
    </row>
    <row r="120" spans="1:8" x14ac:dyDescent="0.25">
      <c r="A120" s="292" t="s">
        <v>112</v>
      </c>
      <c r="B120" s="292" t="str">
        <f>B60</f>
        <v>2021 S1</v>
      </c>
      <c r="C120" s="68">
        <f>C60</f>
        <v>44287</v>
      </c>
      <c r="D120" s="353">
        <f>D60</f>
        <v>12</v>
      </c>
      <c r="E120" s="108">
        <f>E60</f>
        <v>44651</v>
      </c>
      <c r="F120" s="133">
        <f>F60</f>
        <v>4.3499999999999997E-3</v>
      </c>
      <c r="H120" s="292" t="s">
        <v>129</v>
      </c>
    </row>
    <row r="121" spans="1:8" x14ac:dyDescent="0.25">
      <c r="B121" s="292" t="str">
        <f>B59</f>
        <v>2021 S2</v>
      </c>
      <c r="C121" s="68">
        <f>C59</f>
        <v>44470</v>
      </c>
      <c r="D121" s="353">
        <f>D59</f>
        <v>12</v>
      </c>
      <c r="E121" s="108">
        <f>E59</f>
        <v>44834</v>
      </c>
      <c r="F121" s="133">
        <f>F59</f>
        <v>-1.1100000000000001E-3</v>
      </c>
      <c r="H121" s="292" t="s">
        <v>172</v>
      </c>
    </row>
    <row r="122" spans="1:8" x14ac:dyDescent="0.25">
      <c r="B122" s="292" t="str">
        <f>B58</f>
        <v>2022 S1</v>
      </c>
      <c r="C122" s="68">
        <f>C58</f>
        <v>44652</v>
      </c>
      <c r="D122" s="353">
        <f>D58</f>
        <v>12</v>
      </c>
      <c r="E122" s="108">
        <f>E58</f>
        <v>45016</v>
      </c>
      <c r="F122" s="133">
        <f ca="1">F58</f>
        <v>1.6230000000000001E-2</v>
      </c>
      <c r="H122" s="292" t="s">
        <v>172</v>
      </c>
    </row>
    <row r="123" spans="1:8" x14ac:dyDescent="0.25">
      <c r="B123" s="128"/>
      <c r="C123" s="362"/>
      <c r="D123" s="363"/>
      <c r="E123" s="364"/>
      <c r="F123" s="365"/>
    </row>
    <row r="124" spans="1:8" x14ac:dyDescent="0.25">
      <c r="D124" s="353"/>
      <c r="F124" s="288"/>
    </row>
    <row r="125" spans="1:8" x14ac:dyDescent="0.25">
      <c r="A125" s="292" t="s">
        <v>119</v>
      </c>
      <c r="B125" s="292" t="str">
        <f>B65</f>
        <v>2021 S1</v>
      </c>
      <c r="C125" s="68">
        <f>C65</f>
        <v>44287</v>
      </c>
      <c r="D125" s="353">
        <f>D65</f>
        <v>12</v>
      </c>
      <c r="E125" s="108">
        <f>E65</f>
        <v>44651</v>
      </c>
      <c r="F125" s="133">
        <f>F65</f>
        <v>-3.8999999999999999E-4</v>
      </c>
      <c r="H125" s="292" t="s">
        <v>130</v>
      </c>
    </row>
    <row r="126" spans="1:8" x14ac:dyDescent="0.25">
      <c r="B126" s="292" t="str">
        <f>B64</f>
        <v>2021 S2</v>
      </c>
      <c r="C126" s="68">
        <f>C64</f>
        <v>44470</v>
      </c>
      <c r="D126" s="353">
        <f>D64</f>
        <v>12</v>
      </c>
      <c r="E126" s="108">
        <f>E64</f>
        <v>44834</v>
      </c>
      <c r="F126" s="133">
        <f>F64</f>
        <v>-3.2000000000000003E-4</v>
      </c>
      <c r="H126" s="292" t="s">
        <v>172</v>
      </c>
    </row>
    <row r="127" spans="1:8" x14ac:dyDescent="0.25">
      <c r="B127" s="292" t="str">
        <f>B63</f>
        <v>2022 S1</v>
      </c>
      <c r="C127" s="68">
        <f>C63</f>
        <v>44652</v>
      </c>
      <c r="D127" s="353">
        <f>D63</f>
        <v>12</v>
      </c>
      <c r="E127" s="108">
        <f>E63</f>
        <v>45016</v>
      </c>
      <c r="F127" s="133">
        <f ca="1">F63</f>
        <v>-4.5999999999999999E-3</v>
      </c>
      <c r="H127" s="292" t="s">
        <v>172</v>
      </c>
    </row>
    <row r="128" spans="1:8" x14ac:dyDescent="0.25">
      <c r="B128" s="288"/>
      <c r="C128" s="258"/>
      <c r="D128" s="298"/>
      <c r="E128" s="361"/>
      <c r="F128" s="133"/>
      <c r="G128" s="288"/>
      <c r="H128" s="288"/>
    </row>
    <row r="129" spans="1:8" x14ac:dyDescent="0.25">
      <c r="D129" s="353"/>
      <c r="F129" s="288"/>
    </row>
    <row r="130" spans="1:8" x14ac:dyDescent="0.25">
      <c r="A130" s="292" t="s">
        <v>120</v>
      </c>
      <c r="B130" s="292" t="str">
        <f>B69</f>
        <v>2021 S2</v>
      </c>
      <c r="C130" s="68">
        <f>C69</f>
        <v>44470</v>
      </c>
      <c r="D130" s="353">
        <f>D69</f>
        <v>6</v>
      </c>
      <c r="E130" s="108">
        <f>E69</f>
        <v>44651</v>
      </c>
      <c r="F130" s="133">
        <f>F69</f>
        <v>2.5299999999999997E-3</v>
      </c>
      <c r="H130" s="292" t="s">
        <v>131</v>
      </c>
    </row>
    <row r="131" spans="1:8" x14ac:dyDescent="0.25">
      <c r="B131" s="292" t="str">
        <f>B68</f>
        <v>2022 S1</v>
      </c>
      <c r="C131" s="68">
        <f>C68</f>
        <v>44652</v>
      </c>
      <c r="D131" s="353">
        <f>D68</f>
        <v>6</v>
      </c>
      <c r="E131" s="108">
        <f>E68</f>
        <v>44834</v>
      </c>
      <c r="F131" s="133">
        <f ca="1">F68</f>
        <v>1.0200000000000001E-2</v>
      </c>
      <c r="H131" s="292" t="s">
        <v>131</v>
      </c>
    </row>
  </sheetData>
  <mergeCells count="10">
    <mergeCell ref="V1:AO1"/>
    <mergeCell ref="A72:I72"/>
    <mergeCell ref="X12:AB16"/>
    <mergeCell ref="K7:T7"/>
    <mergeCell ref="N9:O9"/>
    <mergeCell ref="L9:M9"/>
    <mergeCell ref="L8:O8"/>
    <mergeCell ref="Q8:T8"/>
    <mergeCell ref="Q9:R9"/>
    <mergeCell ref="S9:T9"/>
  </mergeCells>
  <pageMargins left="0.2" right="0.2" top="0.75" bottom="0.25" header="0.3" footer="0.3"/>
  <pageSetup scale="26" orientation="landscape" r:id="rId1"/>
  <headerFooter>
    <oddHeader>&amp;C&amp;"-,Bold"&amp;14Liberty Utilities (Midstates natural Gas) Corp.&amp;"-,Regular"&amp;11
Weather normalization Adjustment Rider
Semiannual Adjustment Filing
Customer Bill Impact</oddHeader>
  </headerFooter>
  <rowBreaks count="1" manualBreakCount="1">
    <brk id="4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8"/>
  <sheetViews>
    <sheetView topLeftCell="C1" workbookViewId="0"/>
  </sheetViews>
  <sheetFormatPr defaultColWidth="14.7109375" defaultRowHeight="15" x14ac:dyDescent="0.25"/>
  <cols>
    <col min="1" max="1" width="20.7109375" customWidth="1"/>
    <col min="2" max="2" width="18.140625" bestFit="1" customWidth="1"/>
    <col min="8" max="8" width="24.28515625" bestFit="1" customWidth="1"/>
    <col min="9" max="11" width="0" hidden="1" customWidth="1"/>
  </cols>
  <sheetData>
    <row r="1" spans="1:11" x14ac:dyDescent="0.25">
      <c r="A1" s="5" t="s">
        <v>174</v>
      </c>
      <c r="B1" s="208" t="s">
        <v>18</v>
      </c>
      <c r="C1" s="208" t="s">
        <v>175</v>
      </c>
      <c r="D1" s="208" t="s">
        <v>18</v>
      </c>
      <c r="E1" s="208" t="s">
        <v>175</v>
      </c>
      <c r="F1" s="208" t="s">
        <v>18</v>
      </c>
      <c r="G1" s="209" t="s">
        <v>175</v>
      </c>
    </row>
    <row r="2" spans="1:11" x14ac:dyDescent="0.25">
      <c r="A2" s="6"/>
      <c r="B2" s="7" t="s">
        <v>103</v>
      </c>
      <c r="C2" s="7" t="s">
        <v>103</v>
      </c>
      <c r="D2" s="7" t="s">
        <v>104</v>
      </c>
      <c r="E2" s="7" t="s">
        <v>104</v>
      </c>
      <c r="F2" s="7" t="s">
        <v>19</v>
      </c>
      <c r="G2" s="9" t="s">
        <v>19</v>
      </c>
    </row>
    <row r="3" spans="1:11" x14ac:dyDescent="0.25">
      <c r="A3" s="10"/>
      <c r="B3" s="11"/>
      <c r="C3" s="11"/>
      <c r="D3" s="11"/>
      <c r="E3" s="11"/>
      <c r="F3" s="11"/>
      <c r="G3" s="12"/>
    </row>
    <row r="4" spans="1:11" s="4" customFormat="1" x14ac:dyDescent="0.25">
      <c r="A4" s="13"/>
      <c r="B4" s="14"/>
      <c r="C4" s="14"/>
      <c r="D4" s="14"/>
      <c r="E4" s="14"/>
      <c r="F4" s="15"/>
      <c r="G4" s="23"/>
    </row>
    <row r="6" spans="1:11" x14ac:dyDescent="0.25">
      <c r="A6" s="18" t="s">
        <v>176</v>
      </c>
    </row>
    <row r="7" spans="1:11" x14ac:dyDescent="0.25">
      <c r="B7" s="210">
        <v>0.11254740000000001</v>
      </c>
      <c r="C7" s="210">
        <v>0.23893880000000001</v>
      </c>
      <c r="D7" s="210">
        <v>0.11254740000000001</v>
      </c>
      <c r="E7" s="210">
        <v>0.23893880000000001</v>
      </c>
      <c r="F7" s="210">
        <v>0.110869</v>
      </c>
      <c r="G7" s="210">
        <v>0.23716039999999999</v>
      </c>
      <c r="I7" s="442" t="s">
        <v>183</v>
      </c>
      <c r="J7" s="442"/>
      <c r="K7" s="442"/>
    </row>
    <row r="8" spans="1:11" x14ac:dyDescent="0.25">
      <c r="I8" s="442"/>
      <c r="J8" s="442"/>
      <c r="K8" s="442"/>
    </row>
    <row r="9" spans="1:11" x14ac:dyDescent="0.25">
      <c r="A9" s="18" t="s">
        <v>177</v>
      </c>
      <c r="H9" s="211"/>
    </row>
    <row r="10" spans="1:11" x14ac:dyDescent="0.25">
      <c r="A10" t="s">
        <v>178</v>
      </c>
      <c r="B10" s="212">
        <v>0.33606999999999998</v>
      </c>
      <c r="C10" s="212">
        <v>0.14216000000000001</v>
      </c>
      <c r="D10" s="212">
        <v>0.33606999999999998</v>
      </c>
      <c r="E10" s="212">
        <v>0.14216000000000001</v>
      </c>
      <c r="F10" s="212">
        <v>0.24335000000000001</v>
      </c>
      <c r="G10" s="212">
        <v>8.3119999999999999E-2</v>
      </c>
      <c r="I10" s="310" t="s">
        <v>249</v>
      </c>
      <c r="J10" s="310"/>
      <c r="K10" s="310"/>
    </row>
    <row r="11" spans="1:11" x14ac:dyDescent="0.25">
      <c r="A11" t="s">
        <v>179</v>
      </c>
      <c r="B11" s="212"/>
      <c r="D11" s="212"/>
    </row>
    <row r="12" spans="1:11" x14ac:dyDescent="0.25">
      <c r="A12" t="s">
        <v>20</v>
      </c>
      <c r="B12" s="212">
        <v>0.35071999999999998</v>
      </c>
      <c r="C12" s="212">
        <v>0.14216000000000001</v>
      </c>
      <c r="D12" s="212">
        <v>0.35071999999999998</v>
      </c>
      <c r="E12" s="212">
        <f>+E10</f>
        <v>0.14216000000000001</v>
      </c>
      <c r="F12" s="212">
        <f>+F10</f>
        <v>0.24335000000000001</v>
      </c>
      <c r="G12" s="212">
        <f>+G10</f>
        <v>8.3119999999999999E-2</v>
      </c>
      <c r="I12" s="442" t="s">
        <v>184</v>
      </c>
      <c r="J12" s="442"/>
      <c r="K12" s="442"/>
    </row>
    <row r="13" spans="1:11" x14ac:dyDescent="0.25">
      <c r="A13" t="s">
        <v>21</v>
      </c>
      <c r="B13" s="212">
        <v>0.33239000000000002</v>
      </c>
      <c r="C13" s="212">
        <f>C12</f>
        <v>0.14216000000000001</v>
      </c>
      <c r="D13" s="212">
        <v>0.33239000000000002</v>
      </c>
      <c r="E13" s="212">
        <f t="shared" ref="E13:G17" si="0">E12</f>
        <v>0.14216000000000001</v>
      </c>
      <c r="F13" s="212">
        <f t="shared" si="0"/>
        <v>0.24335000000000001</v>
      </c>
      <c r="G13" s="212">
        <f t="shared" si="0"/>
        <v>8.3119999999999999E-2</v>
      </c>
      <c r="I13" s="442"/>
      <c r="J13" s="442"/>
      <c r="K13" s="442"/>
    </row>
    <row r="14" spans="1:11" x14ac:dyDescent="0.25">
      <c r="A14" t="s">
        <v>0</v>
      </c>
      <c r="B14" s="212">
        <v>0.33048</v>
      </c>
      <c r="C14" s="212">
        <f>C13</f>
        <v>0.14216000000000001</v>
      </c>
      <c r="D14" s="212">
        <v>0.33048</v>
      </c>
      <c r="E14" s="212">
        <f t="shared" si="0"/>
        <v>0.14216000000000001</v>
      </c>
      <c r="F14" s="212">
        <f t="shared" si="0"/>
        <v>0.24335000000000001</v>
      </c>
      <c r="G14" s="212">
        <f t="shared" si="0"/>
        <v>8.3119999999999999E-2</v>
      </c>
      <c r="I14" s="442"/>
      <c r="J14" s="442"/>
      <c r="K14" s="442"/>
    </row>
    <row r="15" spans="1:11" x14ac:dyDescent="0.25">
      <c r="A15" t="s">
        <v>180</v>
      </c>
      <c r="B15" s="212">
        <v>0.33004</v>
      </c>
      <c r="C15" s="212">
        <f>C14</f>
        <v>0.14216000000000001</v>
      </c>
      <c r="D15" s="212">
        <v>0.33004</v>
      </c>
      <c r="E15" s="212">
        <f t="shared" si="0"/>
        <v>0.14216000000000001</v>
      </c>
      <c r="F15" s="212">
        <f t="shared" si="0"/>
        <v>0.24335000000000001</v>
      </c>
      <c r="G15" s="212">
        <f t="shared" si="0"/>
        <v>8.3119999999999999E-2</v>
      </c>
    </row>
    <row r="16" spans="1:11" x14ac:dyDescent="0.25">
      <c r="A16" t="s">
        <v>181</v>
      </c>
      <c r="B16" s="212">
        <v>0.33028999999999997</v>
      </c>
      <c r="C16" s="212">
        <f>C15</f>
        <v>0.14216000000000001</v>
      </c>
      <c r="D16" s="212">
        <v>0.33028999999999997</v>
      </c>
      <c r="E16" s="212">
        <f t="shared" si="0"/>
        <v>0.14216000000000001</v>
      </c>
      <c r="F16" s="212">
        <f t="shared" si="0"/>
        <v>0.24335000000000001</v>
      </c>
      <c r="G16" s="212">
        <f t="shared" si="0"/>
        <v>8.3119999999999999E-2</v>
      </c>
      <c r="I16" s="442" t="s">
        <v>185</v>
      </c>
      <c r="J16" s="442"/>
      <c r="K16" s="442"/>
    </row>
    <row r="17" spans="1:11" x14ac:dyDescent="0.25">
      <c r="A17" t="s">
        <v>182</v>
      </c>
      <c r="B17" s="212">
        <v>0.33187</v>
      </c>
      <c r="C17" s="212">
        <f>C16</f>
        <v>0.14216000000000001</v>
      </c>
      <c r="D17" s="212">
        <v>0.33187</v>
      </c>
      <c r="E17" s="212">
        <f t="shared" si="0"/>
        <v>0.14216000000000001</v>
      </c>
      <c r="F17" s="212">
        <f t="shared" si="0"/>
        <v>0.24335000000000001</v>
      </c>
      <c r="G17" s="212">
        <f t="shared" si="0"/>
        <v>8.3119999999999999E-2</v>
      </c>
      <c r="I17" s="442"/>
      <c r="J17" s="442"/>
      <c r="K17" s="442"/>
    </row>
    <row r="19" spans="1:11" x14ac:dyDescent="0.25">
      <c r="A19" s="18" t="s">
        <v>23</v>
      </c>
    </row>
    <row r="20" spans="1:11" x14ac:dyDescent="0.25">
      <c r="B20" s="22">
        <v>11089284.458101537</v>
      </c>
      <c r="C20" s="22">
        <f>3233192.57+16675.11</f>
        <v>3249867.6799999997</v>
      </c>
      <c r="D20" s="22">
        <v>2140376.9890333959</v>
      </c>
      <c r="E20" s="22">
        <v>700365.64440726885</v>
      </c>
      <c r="F20" s="22">
        <v>15300894.639401933</v>
      </c>
      <c r="G20" s="22">
        <v>3908443.5557121718</v>
      </c>
      <c r="H20" s="380"/>
      <c r="I20" s="211" t="s">
        <v>293</v>
      </c>
    </row>
    <row r="21" spans="1:11" x14ac:dyDescent="0.25">
      <c r="I21" s="278">
        <v>11084768</v>
      </c>
      <c r="J21" s="281">
        <f>I21-B20</f>
        <v>-4516.4581015370786</v>
      </c>
      <c r="K21" t="s">
        <v>296</v>
      </c>
    </row>
    <row r="22" spans="1:11" x14ac:dyDescent="0.25">
      <c r="B22" s="278"/>
      <c r="C22" s="278"/>
      <c r="D22" s="278"/>
      <c r="E22" s="278"/>
      <c r="F22" s="278"/>
      <c r="G22" s="278"/>
      <c r="I22" s="278">
        <v>3675035</v>
      </c>
      <c r="J22" s="281">
        <f>I22-C20</f>
        <v>425167.3200000003</v>
      </c>
      <c r="K22" s="292" t="s">
        <v>295</v>
      </c>
    </row>
    <row r="23" spans="1:11" x14ac:dyDescent="0.25">
      <c r="I23" s="278">
        <v>2131208</v>
      </c>
      <c r="J23" s="281">
        <f>I23-D20</f>
        <v>-9168.9890333958901</v>
      </c>
      <c r="K23" s="292" t="s">
        <v>297</v>
      </c>
    </row>
    <row r="24" spans="1:11" x14ac:dyDescent="0.25">
      <c r="B24" s="278"/>
      <c r="C24" s="278"/>
      <c r="D24" s="278"/>
      <c r="E24" s="278"/>
      <c r="F24" s="278"/>
      <c r="G24" s="278"/>
      <c r="I24" s="278">
        <v>745435</v>
      </c>
      <c r="J24" s="281">
        <f>I24-E20</f>
        <v>45069.355592731154</v>
      </c>
      <c r="K24" s="292" t="s">
        <v>298</v>
      </c>
    </row>
    <row r="25" spans="1:11" x14ac:dyDescent="0.25">
      <c r="I25" s="278">
        <v>15294847</v>
      </c>
      <c r="J25" s="281">
        <f>I25-F20</f>
        <v>-6047.6394019331783</v>
      </c>
      <c r="K25" s="292" t="s">
        <v>299</v>
      </c>
    </row>
    <row r="26" spans="1:11" x14ac:dyDescent="0.25">
      <c r="I26" s="278">
        <v>4316005</v>
      </c>
      <c r="J26" s="281">
        <f>I26-G20</f>
        <v>407561.44428782817</v>
      </c>
      <c r="K26" s="292" t="s">
        <v>300</v>
      </c>
    </row>
    <row r="27" spans="1:11" ht="15.75" thickBot="1" x14ac:dyDescent="0.3">
      <c r="I27" s="19">
        <f>SUM(I21:I26)</f>
        <v>37247298</v>
      </c>
      <c r="J27" s="381">
        <f>SUM(J21:J26)</f>
        <v>858065.03334369347</v>
      </c>
    </row>
    <row r="28" spans="1:11" ht="15.75" thickTop="1" x14ac:dyDescent="0.25"/>
  </sheetData>
  <mergeCells count="3">
    <mergeCell ref="I7:K8"/>
    <mergeCell ref="I12:K14"/>
    <mergeCell ref="I16:K17"/>
  </mergeCells>
  <pageMargins left="0.7" right="0.7" top="0.75" bottom="0.75" header="0.3" footer="0.3"/>
  <pageSetup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Q76"/>
  <sheetViews>
    <sheetView zoomScale="85" zoomScaleNormal="85" workbookViewId="0">
      <pane xSplit="2" ySplit="3" topLeftCell="F4" activePane="bottomRight" state="frozen"/>
      <selection pane="topRight"/>
      <selection pane="bottomLeft"/>
      <selection pane="bottomRight"/>
    </sheetView>
  </sheetViews>
  <sheetFormatPr defaultColWidth="14.7109375" defaultRowHeight="15" x14ac:dyDescent="0.25"/>
  <cols>
    <col min="1" max="1" width="27.7109375" customWidth="1"/>
    <col min="2" max="2" width="1.28515625" customWidth="1"/>
    <col min="3" max="3" width="16" customWidth="1"/>
    <col min="4" max="4" width="18.28515625" customWidth="1"/>
    <col min="5" max="5" width="16.5703125" customWidth="1"/>
    <col min="6" max="6" width="1.28515625" customWidth="1"/>
    <col min="9" max="9" width="16.42578125" customWidth="1"/>
    <col min="10" max="10" width="1.28515625" customWidth="1"/>
    <col min="12" max="12" width="1.28515625" customWidth="1"/>
    <col min="14" max="14" width="14.7109375" style="288" customWidth="1"/>
  </cols>
  <sheetData>
    <row r="1" spans="1:14" x14ac:dyDescent="0.25">
      <c r="A1" s="5" t="s">
        <v>167</v>
      </c>
      <c r="B1" s="191"/>
      <c r="C1" s="443" t="s">
        <v>18</v>
      </c>
      <c r="D1" s="443"/>
      <c r="E1" s="443"/>
      <c r="F1" s="191"/>
      <c r="G1" s="88" t="s">
        <v>105</v>
      </c>
      <c r="H1" s="88" t="s">
        <v>105</v>
      </c>
      <c r="I1" s="88" t="s">
        <v>105</v>
      </c>
      <c r="J1" s="191"/>
      <c r="K1" s="88" t="s">
        <v>18</v>
      </c>
      <c r="L1" s="191"/>
      <c r="M1" s="89" t="s">
        <v>105</v>
      </c>
      <c r="N1" s="124"/>
    </row>
    <row r="2" spans="1:14" ht="30" x14ac:dyDescent="0.25">
      <c r="A2" s="157"/>
      <c r="B2" s="158"/>
      <c r="C2" s="122" t="s">
        <v>103</v>
      </c>
      <c r="D2" s="122" t="s">
        <v>104</v>
      </c>
      <c r="E2" s="229" t="s">
        <v>198</v>
      </c>
      <c r="F2" s="158"/>
      <c r="G2" s="122" t="s">
        <v>103</v>
      </c>
      <c r="H2" s="122" t="s">
        <v>104</v>
      </c>
      <c r="I2" s="229" t="s">
        <v>198</v>
      </c>
      <c r="J2" s="158"/>
      <c r="K2" s="122" t="s">
        <v>19</v>
      </c>
      <c r="L2" s="158"/>
      <c r="M2" s="123" t="s">
        <v>19</v>
      </c>
      <c r="N2" s="125"/>
    </row>
    <row r="3" spans="1:14" x14ac:dyDescent="0.25">
      <c r="A3" s="10"/>
      <c r="B3" s="192"/>
      <c r="C3" s="11"/>
      <c r="D3" s="11"/>
      <c r="E3" s="11"/>
      <c r="F3" s="192"/>
      <c r="G3" s="11"/>
      <c r="H3" s="11"/>
      <c r="I3" s="11"/>
      <c r="J3" s="192"/>
      <c r="K3" s="11"/>
      <c r="L3" s="192"/>
      <c r="M3" s="12"/>
      <c r="N3" s="126"/>
    </row>
    <row r="4" spans="1:14" s="4" customFormat="1" x14ac:dyDescent="0.25">
      <c r="A4" s="13"/>
      <c r="B4" s="193"/>
      <c r="C4" s="14"/>
      <c r="D4" s="14"/>
      <c r="E4" s="14"/>
      <c r="F4" s="193"/>
      <c r="G4" s="14"/>
      <c r="H4" s="14"/>
      <c r="I4" s="14"/>
      <c r="J4" s="193"/>
      <c r="K4" s="15"/>
      <c r="L4" s="193"/>
      <c r="M4" s="23"/>
      <c r="N4" s="127"/>
    </row>
    <row r="5" spans="1:14" s="4" customFormat="1" x14ac:dyDescent="0.25">
      <c r="A5" s="194"/>
      <c r="B5" s="193"/>
      <c r="C5" s="194"/>
      <c r="D5" s="194"/>
      <c r="E5" s="194"/>
      <c r="F5" s="193"/>
      <c r="G5" s="194"/>
      <c r="H5" s="194"/>
      <c r="I5" s="194"/>
      <c r="J5" s="193"/>
      <c r="K5" s="195"/>
      <c r="L5" s="193"/>
      <c r="M5" s="194"/>
      <c r="N5" s="315"/>
    </row>
    <row r="6" spans="1:14" s="4" customFormat="1" x14ac:dyDescent="0.25">
      <c r="A6" s="5" t="s">
        <v>280</v>
      </c>
      <c r="B6" s="193"/>
      <c r="C6" s="194"/>
      <c r="D6" s="194"/>
      <c r="E6" s="194"/>
      <c r="F6" s="193"/>
      <c r="G6" s="194"/>
      <c r="H6" s="194"/>
      <c r="I6" s="194"/>
      <c r="J6" s="193"/>
      <c r="K6" s="195"/>
      <c r="L6" s="193"/>
      <c r="M6" s="194"/>
      <c r="N6" s="315"/>
    </row>
    <row r="7" spans="1:14" x14ac:dyDescent="0.25">
      <c r="A7" t="s">
        <v>168</v>
      </c>
      <c r="C7" s="70">
        <v>-4711</v>
      </c>
      <c r="D7" s="70">
        <v>-576</v>
      </c>
      <c r="E7" s="70">
        <f>SUM(C7:D7)</f>
        <v>-5287</v>
      </c>
      <c r="G7" s="70">
        <v>-2067</v>
      </c>
      <c r="H7" s="70">
        <v>23</v>
      </c>
      <c r="I7" s="70">
        <f>SUM(G7:H7)</f>
        <v>-2044</v>
      </c>
      <c r="K7" s="70">
        <v>-2644</v>
      </c>
      <c r="M7" s="70">
        <v>-1728</v>
      </c>
      <c r="N7" s="316"/>
    </row>
    <row r="8" spans="1:14" x14ac:dyDescent="0.25">
      <c r="A8" s="5" t="s">
        <v>169</v>
      </c>
    </row>
    <row r="9" spans="1:14" x14ac:dyDescent="0.25">
      <c r="A9" s="196" t="s">
        <v>315</v>
      </c>
      <c r="B9" s="70">
        <v>1</v>
      </c>
      <c r="C9" s="70">
        <f>-INDEX('SRR Res NEMO'!$G$27:$R$27,1,$B9)</f>
        <v>-11358.020280709134</v>
      </c>
      <c r="D9" s="70">
        <f>-INDEX('SRR Res WEMO'!$G$27:$R$27,1,$B9)</f>
        <v>-2313.921967512877</v>
      </c>
      <c r="E9" s="70">
        <f t="shared" ref="E9:E20" si="0">SUM(C9:D9)</f>
        <v>-13671.942248222011</v>
      </c>
      <c r="F9" s="70"/>
      <c r="G9" s="70">
        <f>-INDEX('SRR SGS NEMO'!$G$27:$R$27,1,$B9)</f>
        <v>-1245.6835980234614</v>
      </c>
      <c r="H9" s="70">
        <f>-INDEX(' SRR SGS WEMO'!$G$27:$R$27,1,$B9)</f>
        <v>-261.18684582083517</v>
      </c>
      <c r="I9" s="70">
        <f t="shared" ref="I9:I20" si="1">SUM(G9:H9)</f>
        <v>-1506.8704438442965</v>
      </c>
      <c r="J9" s="70"/>
      <c r="K9" s="70">
        <f>-INDEX('SRR Res SEMO'!$G$27:$R$27,1,$B9)</f>
        <v>-13219.742238014143</v>
      </c>
      <c r="L9" s="70"/>
      <c r="M9" s="70">
        <f>-INDEX('SRR SGS SEMO'!$G$27:$R$27,1,$B9)</f>
        <v>-1090.5319020967054</v>
      </c>
      <c r="N9" s="316"/>
    </row>
    <row r="10" spans="1:14" x14ac:dyDescent="0.25">
      <c r="A10" s="196" t="s">
        <v>316</v>
      </c>
      <c r="B10" s="70">
        <f>B9+1</f>
        <v>2</v>
      </c>
      <c r="C10" s="70">
        <f>-INDEX('SRR Res NEMO'!$G$27:$R$27,1,$B10)</f>
        <v>-3947.9096913988992</v>
      </c>
      <c r="D10" s="70">
        <f>-INDEX('SRR Res WEMO'!$G$27:$R$27,1,$B10)</f>
        <v>-818.53404850689833</v>
      </c>
      <c r="E10" s="3">
        <f t="shared" si="0"/>
        <v>-4766.4437399057979</v>
      </c>
      <c r="F10" s="70"/>
      <c r="G10" s="70">
        <f>-INDEX('SRR SGS NEMO'!$G$27:$R$27,1,$B10)</f>
        <v>-441.55682506451529</v>
      </c>
      <c r="H10" s="70">
        <f>-INDEX(' SRR SGS WEMO'!$G$27:$R$27,1,$B10)</f>
        <v>-89.319922252619961</v>
      </c>
      <c r="I10" s="3">
        <f t="shared" si="1"/>
        <v>-530.87674731713525</v>
      </c>
      <c r="J10" s="70"/>
      <c r="K10" s="70">
        <f>-INDEX('SRR Res SEMO'!$G$27:$R$27,1,$B10)</f>
        <v>-5779.8085980072874</v>
      </c>
      <c r="L10" s="70"/>
      <c r="M10" s="70">
        <f>-INDEX('SRR SGS SEMO'!$G$27:$R$27,1,$B10)</f>
        <v>-506.07813895254685</v>
      </c>
      <c r="N10" s="291"/>
    </row>
    <row r="11" spans="1:14" x14ac:dyDescent="0.25">
      <c r="A11" s="196" t="s">
        <v>317</v>
      </c>
      <c r="B11" s="70">
        <f t="shared" ref="B11:B20" si="2">B10+1</f>
        <v>3</v>
      </c>
      <c r="C11" s="70">
        <f>-INDEX('SRR Res NEMO'!$G$27:$R$27,1,$B11)</f>
        <v>-2141.6077165497331</v>
      </c>
      <c r="D11" s="70">
        <f>-INDEX('SRR Res WEMO'!$G$27:$R$27,1,$B11)</f>
        <v>-425.54364557428119</v>
      </c>
      <c r="E11" s="3">
        <f t="shared" si="0"/>
        <v>-2567.1513621240142</v>
      </c>
      <c r="F11" s="70"/>
      <c r="G11" s="70">
        <f>-INDEX('SRR SGS NEMO'!$G$27:$R$27,1,$B11)</f>
        <v>-298.91694013487779</v>
      </c>
      <c r="H11" s="70">
        <f>-INDEX(' SRR SGS WEMO'!$G$27:$R$27,1,$B11)</f>
        <v>-54.877321204794256</v>
      </c>
      <c r="I11" s="3">
        <f t="shared" si="1"/>
        <v>-353.79426133967206</v>
      </c>
      <c r="J11" s="70"/>
      <c r="K11" s="70">
        <f>-INDEX('SRR Res SEMO'!$G$27:$R$27,1,$B11)</f>
        <v>-3664.9957292456043</v>
      </c>
      <c r="L11" s="70"/>
      <c r="M11" s="70">
        <f>-INDEX('SRR SGS SEMO'!$G$27:$R$27,1,$B11)</f>
        <v>-367.01261175830382</v>
      </c>
      <c r="N11" s="291"/>
    </row>
    <row r="12" spans="1:14" x14ac:dyDescent="0.25">
      <c r="A12" s="196" t="s">
        <v>308</v>
      </c>
      <c r="B12" s="70">
        <f t="shared" si="2"/>
        <v>4</v>
      </c>
      <c r="C12" s="70">
        <f>-INDEX('SRR Res NEMO'!$G$27:$R$27,1,$B12)</f>
        <v>-1545.2676337673213</v>
      </c>
      <c r="D12" s="70">
        <f>-INDEX('SRR Res WEMO'!$G$27:$R$27,1,$B12)</f>
        <v>-350.41007674279228</v>
      </c>
      <c r="E12" s="3">
        <f t="shared" si="0"/>
        <v>-1895.6777105101137</v>
      </c>
      <c r="F12" s="70"/>
      <c r="G12" s="70">
        <f>-INDEX('SRR SGS NEMO'!$G$27:$R$27,1,$B12)</f>
        <v>-240.96142862719222</v>
      </c>
      <c r="H12" s="70">
        <f>-INDEX(' SRR SGS WEMO'!$G$27:$R$27,1,$B12)</f>
        <v>-49.236842798035475</v>
      </c>
      <c r="I12" s="3">
        <f t="shared" si="1"/>
        <v>-290.19827142522769</v>
      </c>
      <c r="J12" s="70"/>
      <c r="K12" s="70">
        <f>-INDEX('SRR Res SEMO'!$G$27:$R$27,1,$B12)</f>
        <v>-3077.4937551899643</v>
      </c>
      <c r="L12" s="70"/>
      <c r="M12" s="70">
        <f>-INDEX('SRR SGS SEMO'!$G$27:$R$27,1,$B12)</f>
        <v>-328.30529847661313</v>
      </c>
      <c r="N12" s="291"/>
    </row>
    <row r="13" spans="1:14" x14ac:dyDescent="0.25">
      <c r="A13" s="196" t="s">
        <v>309</v>
      </c>
      <c r="B13" s="70">
        <f t="shared" si="2"/>
        <v>5</v>
      </c>
      <c r="C13" s="70">
        <f>-INDEX('SRR Res NEMO'!$G$27:$R$27,1,$B13)</f>
        <v>-1532.2957691799004</v>
      </c>
      <c r="D13" s="70">
        <f>-INDEX('SRR Res WEMO'!$G$27:$R$27,1,$B13)</f>
        <v>-332.42173516600189</v>
      </c>
      <c r="E13" s="3">
        <f t="shared" si="0"/>
        <v>-1864.7175043459024</v>
      </c>
      <c r="F13" s="70"/>
      <c r="G13" s="70">
        <f>-INDEX('SRR SGS NEMO'!$G$27:$R$27,1,$B13)</f>
        <v>-239.78056991872435</v>
      </c>
      <c r="H13" s="70">
        <f>-INDEX(' SRR SGS WEMO'!$G$27:$R$27,1,$B13)</f>
        <v>-49.494839704757744</v>
      </c>
      <c r="I13" s="3">
        <f t="shared" si="1"/>
        <v>-289.27540962348212</v>
      </c>
      <c r="J13" s="70"/>
      <c r="K13" s="70">
        <f>-INDEX('SRR Res SEMO'!$G$27:$R$27,1,$B13)</f>
        <v>-3091.5406032438391</v>
      </c>
      <c r="L13" s="70"/>
      <c r="M13" s="70">
        <f>-INDEX('SRR SGS SEMO'!$G$27:$R$27,1,$B13)</f>
        <v>-333.46909197074228</v>
      </c>
      <c r="N13" s="291"/>
    </row>
    <row r="14" spans="1:14" x14ac:dyDescent="0.25">
      <c r="A14" s="196" t="s">
        <v>310</v>
      </c>
      <c r="B14" s="70">
        <f t="shared" si="2"/>
        <v>6</v>
      </c>
      <c r="C14" s="70">
        <f>-INDEX('SRR Res NEMO'!$G$27:$R$27,1,$B14)</f>
        <v>-1696.2259033775115</v>
      </c>
      <c r="D14" s="70">
        <f>-INDEX('SRR Res WEMO'!$G$27:$R$27,1,$B14)</f>
        <v>-342.15724047046774</v>
      </c>
      <c r="E14" s="3">
        <f t="shared" si="0"/>
        <v>-2038.3831438479792</v>
      </c>
      <c r="F14" s="70"/>
      <c r="G14" s="70">
        <f>-INDEX('SRR SGS NEMO'!$G$27:$R$27,1,$B14)</f>
        <v>-263.28939114695839</v>
      </c>
      <c r="H14" s="70">
        <f>-INDEX(' SRR SGS WEMO'!$G$27:$R$27,1,$B14)</f>
        <v>-51.249798431072364</v>
      </c>
      <c r="I14" s="3">
        <f t="shared" si="1"/>
        <v>-314.53918957803074</v>
      </c>
      <c r="J14" s="70"/>
      <c r="K14" s="70">
        <f>-INDEX('SRR Res SEMO'!$G$27:$R$27,1,$B14)</f>
        <v>-3267.6050326647714</v>
      </c>
      <c r="L14" s="70"/>
      <c r="M14" s="70">
        <f>-INDEX('SRR SGS SEMO'!$G$27:$R$27,1,$B14)</f>
        <v>-340.22435174755293</v>
      </c>
      <c r="N14" s="291"/>
    </row>
    <row r="15" spans="1:14" x14ac:dyDescent="0.25">
      <c r="A15" s="196" t="s">
        <v>311</v>
      </c>
      <c r="B15" s="70">
        <f t="shared" si="2"/>
        <v>7</v>
      </c>
      <c r="C15" s="70">
        <f>-INDEX('SRR Res NEMO'!$G$27:$R$27,1,$B15)</f>
        <v>-3376.8815665358743</v>
      </c>
      <c r="D15" s="70">
        <f>-INDEX('SRR Res WEMO'!$G$27:$R$27,1,$B15)</f>
        <v>-451.41892901251094</v>
      </c>
      <c r="E15" s="3">
        <f t="shared" si="0"/>
        <v>-3828.3004955483852</v>
      </c>
      <c r="F15" s="3"/>
      <c r="G15" s="70">
        <f>-INDEX('SRR SGS NEMO'!$G$27:$R$27,1,$B15)</f>
        <v>-363.43448867767762</v>
      </c>
      <c r="H15" s="70">
        <f>-INDEX(' SRR SGS WEMO'!$G$27:$R$27,1,$B15)</f>
        <v>-45.190246924236469</v>
      </c>
      <c r="I15" s="3">
        <f t="shared" si="1"/>
        <v>-408.6247356019141</v>
      </c>
      <c r="J15" s="3"/>
      <c r="K15" s="70">
        <f>-INDEX('SRR Res SEMO'!$G$27:$R$27,1,$B15)</f>
        <v>-3729.5058085306541</v>
      </c>
      <c r="L15" s="3"/>
      <c r="M15" s="70">
        <f>-INDEX('SRR SGS SEMO'!$G$27:$R$27,1,$B15)</f>
        <v>-357.97649641167732</v>
      </c>
      <c r="N15" s="291"/>
    </row>
    <row r="16" spans="1:14" x14ac:dyDescent="0.25">
      <c r="A16" s="196" t="s">
        <v>312</v>
      </c>
      <c r="B16" s="70">
        <f t="shared" si="2"/>
        <v>8</v>
      </c>
      <c r="C16" s="70">
        <f>-INDEX('SRR Res NEMO'!$G$27:$R$27,1,$B16)</f>
        <v>-13079.143666206568</v>
      </c>
      <c r="D16" s="70">
        <f>-INDEX('SRR Res WEMO'!$G$27:$R$27,1,$B16)</f>
        <v>-2629.6798274595985</v>
      </c>
      <c r="E16" s="3">
        <f t="shared" si="0"/>
        <v>-15708.823493666167</v>
      </c>
      <c r="F16" s="3"/>
      <c r="G16" s="70">
        <f>-INDEX('SRR SGS NEMO'!$G$27:$R$27,1,$B16)</f>
        <v>-1504.3778039756771</v>
      </c>
      <c r="H16" s="70">
        <f>-INDEX(' SRR SGS WEMO'!$G$27:$R$27,1,$B16)</f>
        <v>-310.03358635247434</v>
      </c>
      <c r="I16" s="3">
        <f t="shared" si="1"/>
        <v>-1814.4113903281514</v>
      </c>
      <c r="J16" s="3"/>
      <c r="K16" s="70">
        <f>-INDEX('SRR Res SEMO'!$G$27:$R$27,1,$B16)</f>
        <v>-19691.426979072843</v>
      </c>
      <c r="L16" s="3"/>
      <c r="M16" s="70">
        <f>-INDEX('SRR SGS SEMO'!$G$27:$R$27,1,$B16)</f>
        <v>-1602.7238100512277</v>
      </c>
      <c r="N16" s="291"/>
    </row>
    <row r="17" spans="1:14" x14ac:dyDescent="0.25">
      <c r="A17" s="196" t="s">
        <v>313</v>
      </c>
      <c r="B17" s="70">
        <f t="shared" si="2"/>
        <v>9</v>
      </c>
      <c r="C17" s="70">
        <f>-INDEX('SRR Res NEMO'!$G$27:$R$27,1,$B17)</f>
        <v>-17750.20440889306</v>
      </c>
      <c r="D17" s="70">
        <f>-INDEX('SRR Res WEMO'!$G$27:$R$27,1,$B17)</f>
        <v>-3292.4038703434039</v>
      </c>
      <c r="E17" s="3">
        <f t="shared" si="0"/>
        <v>-21042.608279236465</v>
      </c>
      <c r="F17" s="3"/>
      <c r="G17" s="70">
        <f>-INDEX('SRR SGS NEMO'!$G$27:$R$27,1,$B17)</f>
        <v>-2135.5784781144002</v>
      </c>
      <c r="H17" s="70">
        <f>-INDEX(' SRR SGS WEMO'!$G$27:$R$27,1,$B17)</f>
        <v>-430.92858447612906</v>
      </c>
      <c r="I17" s="3">
        <f t="shared" si="1"/>
        <v>-2566.5070625905291</v>
      </c>
      <c r="J17" s="3"/>
      <c r="K17" s="70">
        <f>-INDEX('SRR Res SEMO'!$G$27:$R$27,1,$B17)</f>
        <v>-25151.576474211921</v>
      </c>
      <c r="L17" s="3"/>
      <c r="M17" s="70">
        <f>-INDEX('SRR SGS SEMO'!$G$27:$R$27,1,$B17)</f>
        <v>-2362.2685763724653</v>
      </c>
      <c r="N17" s="291"/>
    </row>
    <row r="18" spans="1:14" x14ac:dyDescent="0.25">
      <c r="A18" s="196" t="s">
        <v>318</v>
      </c>
      <c r="B18" s="70">
        <f t="shared" si="2"/>
        <v>10</v>
      </c>
      <c r="C18" s="70">
        <f>-INDEX('SRR Res NEMO'!$G$27:$R$27,1,$B18)</f>
        <v>-30398</v>
      </c>
      <c r="D18" s="70">
        <f>-INDEX('SRR Res WEMO'!$G$27:$R$27,1,$B18)</f>
        <v>-5889</v>
      </c>
      <c r="E18" s="3">
        <f t="shared" si="0"/>
        <v>-36287</v>
      </c>
      <c r="F18" s="3"/>
      <c r="G18" s="70">
        <f>-INDEX('SRR SGS NEMO'!$G$27:$R$27,1,$B18)</f>
        <v>-4133</v>
      </c>
      <c r="H18" s="70">
        <f>-INDEX(' SRR SGS WEMO'!$G$27:$R$27,1,$B18)</f>
        <v>-849</v>
      </c>
      <c r="I18" s="3">
        <f t="shared" si="1"/>
        <v>-4982</v>
      </c>
      <c r="J18" s="3"/>
      <c r="K18" s="70">
        <f>-INDEX('SRR Res SEMO'!$G$27:$R$27,1,$B18)</f>
        <v>-43483</v>
      </c>
      <c r="L18" s="3"/>
      <c r="M18" s="70">
        <f>-INDEX('SRR SGS SEMO'!$G$27:$R$27,1,$B18)</f>
        <v>-4558</v>
      </c>
      <c r="N18" s="291"/>
    </row>
    <row r="19" spans="1:14" x14ac:dyDescent="0.25">
      <c r="A19" s="196" t="s">
        <v>319</v>
      </c>
      <c r="B19" s="70">
        <f t="shared" si="2"/>
        <v>11</v>
      </c>
      <c r="C19" s="70">
        <f>-INDEX('SRR Res NEMO'!$G$27:$R$27,1,$B19)</f>
        <v>-25796</v>
      </c>
      <c r="D19" s="70">
        <f>-INDEX('SRR Res WEMO'!$G$27:$R$27,1,$B19)</f>
        <v>-4961</v>
      </c>
      <c r="E19" s="3">
        <f t="shared" si="0"/>
        <v>-30757</v>
      </c>
      <c r="F19" s="3"/>
      <c r="G19" s="70">
        <f>-INDEX('SRR SGS NEMO'!$G$27:$R$27,1,$B19)</f>
        <v>-3401</v>
      </c>
      <c r="H19" s="70">
        <f>-INDEX(' SRR SGS WEMO'!$G$27:$R$27,1,$B19)</f>
        <v>-737</v>
      </c>
      <c r="I19" s="3">
        <f t="shared" si="1"/>
        <v>-4138</v>
      </c>
      <c r="J19" s="3"/>
      <c r="K19" s="70">
        <f>-INDEX('SRR Res SEMO'!$G$27:$R$27,1,$B19)</f>
        <v>-36496</v>
      </c>
      <c r="L19" s="3"/>
      <c r="M19" s="70">
        <f>-INDEX('SRR SGS SEMO'!$G$27:$R$27,1,$B19)</f>
        <v>-3688</v>
      </c>
      <c r="N19" s="291"/>
    </row>
    <row r="20" spans="1:14" x14ac:dyDescent="0.25">
      <c r="A20" s="196" t="s">
        <v>320</v>
      </c>
      <c r="B20" s="70">
        <f t="shared" si="2"/>
        <v>12</v>
      </c>
      <c r="C20" s="70">
        <f>-INDEX('SRR Res NEMO'!$G$27:$R$27,1,$B20)</f>
        <v>-19419</v>
      </c>
      <c r="D20" s="70">
        <f>-INDEX('SRR Res WEMO'!$G$27:$R$27,1,$B20)</f>
        <v>-3929</v>
      </c>
      <c r="E20" s="3">
        <f t="shared" si="0"/>
        <v>-23348</v>
      </c>
      <c r="F20" s="3"/>
      <c r="G20" s="70">
        <f>-INDEX('SRR SGS NEMO'!$G$27:$R$27,1,$B20)</f>
        <v>-2499</v>
      </c>
      <c r="H20" s="70">
        <f>-INDEX(' SRR SGS WEMO'!$G$27:$R$27,1,$B20)</f>
        <v>-558</v>
      </c>
      <c r="I20" s="3">
        <f t="shared" si="1"/>
        <v>-3057</v>
      </c>
      <c r="J20" s="3"/>
      <c r="K20" s="70">
        <f>-INDEX('SRR Res SEMO'!$G$27:$R$27,1,$B20)</f>
        <v>-28695</v>
      </c>
      <c r="L20" s="3"/>
      <c r="M20" s="70">
        <f>-INDEX('SRR SGS SEMO'!$G$27:$R$27,1,$B20)</f>
        <v>-2749</v>
      </c>
      <c r="N20" s="291"/>
    </row>
    <row r="21" spans="1:14" ht="6.75" customHeight="1" x14ac:dyDescent="0.25"/>
    <row r="22" spans="1:14" x14ac:dyDescent="0.25">
      <c r="A22" s="154" t="s">
        <v>170</v>
      </c>
      <c r="B22" s="70"/>
      <c r="C22" s="156">
        <f>SUM(C9:C21)</f>
        <v>-132040.55663661798</v>
      </c>
      <c r="D22" s="156">
        <f>SUM(D9:D21)</f>
        <v>-25735.491340788831</v>
      </c>
      <c r="E22" s="156">
        <f>SUM(E9:E21)</f>
        <v>-157776.04797740682</v>
      </c>
      <c r="F22" s="156"/>
      <c r="G22" s="156">
        <f>SUM(G9:G21)</f>
        <v>-16766.579523683486</v>
      </c>
      <c r="H22" s="156">
        <f>SUM(H9:H21)</f>
        <v>-3485.517987964955</v>
      </c>
      <c r="I22" s="156">
        <f>SUM(I9:I21)</f>
        <v>-20252.097511648441</v>
      </c>
      <c r="J22" s="156"/>
      <c r="K22" s="156">
        <f>SUM(K9:K21)</f>
        <v>-189347.69521818103</v>
      </c>
      <c r="L22" s="156"/>
      <c r="M22" s="156">
        <f>SUM(M9:M21)</f>
        <v>-18283.590277837837</v>
      </c>
      <c r="N22" s="129"/>
    </row>
    <row r="23" spans="1:14" ht="6" customHeight="1" x14ac:dyDescent="0.25">
      <c r="A23" s="190"/>
      <c r="B23" s="70"/>
      <c r="C23" s="70"/>
      <c r="D23" s="70"/>
      <c r="E23" s="70"/>
      <c r="F23" s="70"/>
      <c r="G23" s="70"/>
      <c r="H23" s="70"/>
      <c r="I23" s="70"/>
      <c r="J23" s="70"/>
      <c r="K23" s="70"/>
      <c r="L23" s="70"/>
      <c r="M23" s="70"/>
      <c r="N23" s="316"/>
    </row>
    <row r="24" spans="1:14" ht="6.75" customHeight="1" x14ac:dyDescent="0.25">
      <c r="B24" s="70"/>
      <c r="C24" s="70"/>
      <c r="D24" s="70"/>
      <c r="E24" s="70"/>
      <c r="F24" s="70"/>
      <c r="G24" s="70"/>
      <c r="H24" s="70"/>
      <c r="I24" s="70"/>
      <c r="J24" s="70"/>
      <c r="K24" s="70"/>
      <c r="L24" s="70"/>
      <c r="M24" s="70"/>
      <c r="N24" s="316"/>
    </row>
    <row r="25" spans="1:14" ht="14.25" customHeight="1" x14ac:dyDescent="0.25">
      <c r="A25" s="396" t="s">
        <v>288</v>
      </c>
      <c r="B25" s="397"/>
      <c r="C25" s="397">
        <f>C7+C22</f>
        <v>-136751.55663661798</v>
      </c>
      <c r="D25" s="397">
        <f>D7+D22</f>
        <v>-26311.491340788831</v>
      </c>
      <c r="E25" s="397">
        <f>SUM(C25:D25)</f>
        <v>-163063.04797740682</v>
      </c>
      <c r="F25" s="397"/>
      <c r="G25" s="397">
        <f>G7+G22</f>
        <v>-18833.579523683486</v>
      </c>
      <c r="H25" s="397">
        <f>H7+H22</f>
        <v>-3462.517987964955</v>
      </c>
      <c r="I25" s="397">
        <f>SUM(G25:H25)</f>
        <v>-22296.097511648441</v>
      </c>
      <c r="J25" s="397"/>
      <c r="K25" s="397">
        <f>K7+K22</f>
        <v>-191991.69521818103</v>
      </c>
      <c r="L25" s="397"/>
      <c r="M25" s="397">
        <f>M7+M22</f>
        <v>-20011.590277837837</v>
      </c>
      <c r="N25" s="316"/>
    </row>
    <row r="26" spans="1:14" ht="14.25" customHeight="1" x14ac:dyDescent="0.25">
      <c r="B26" s="70"/>
      <c r="C26" s="70"/>
      <c r="D26" s="70"/>
      <c r="E26" s="70"/>
      <c r="F26" s="70"/>
      <c r="G26" s="70"/>
      <c r="H26" s="70"/>
      <c r="I26" s="70"/>
      <c r="J26" s="70"/>
      <c r="K26" s="70"/>
      <c r="L26" s="70"/>
      <c r="M26" s="70"/>
      <c r="N26" s="316"/>
    </row>
    <row r="27" spans="1:14" x14ac:dyDescent="0.25">
      <c r="A27" s="5" t="s">
        <v>171</v>
      </c>
    </row>
    <row r="28" spans="1:14" x14ac:dyDescent="0.25">
      <c r="A28" t="s">
        <v>168</v>
      </c>
      <c r="C28" s="70">
        <v>-4215</v>
      </c>
      <c r="D28" s="70">
        <v>4991</v>
      </c>
      <c r="E28" s="197">
        <f>SUM(C28:D28)</f>
        <v>776</v>
      </c>
      <c r="G28" s="70">
        <v>-158</v>
      </c>
      <c r="H28" s="70">
        <v>-13</v>
      </c>
      <c r="I28" s="197">
        <f>SUM(G28:H28)</f>
        <v>-171</v>
      </c>
      <c r="K28" s="70">
        <v>-55</v>
      </c>
      <c r="M28" s="70">
        <v>-31</v>
      </c>
      <c r="N28" s="316"/>
    </row>
    <row r="29" spans="1:14" x14ac:dyDescent="0.25">
      <c r="A29" s="190"/>
    </row>
    <row r="30" spans="1:14" x14ac:dyDescent="0.25">
      <c r="A30" s="196" t="str">
        <f>A9</f>
        <v>April 2021</v>
      </c>
      <c r="B30" s="70">
        <v>1</v>
      </c>
      <c r="C30" s="70">
        <f>-INDEX('SRR Res NEMO'!$G$28:$R$28,1,$B30)</f>
        <v>1738.2543908338002</v>
      </c>
      <c r="D30" s="70">
        <f>-INDEX('SRR Res WEMO'!$G$28:$R$28,1,$B30)</f>
        <v>346.80237190604072</v>
      </c>
      <c r="E30" s="70">
        <f>SUM(C30:D30)</f>
        <v>2085.0567627398409</v>
      </c>
      <c r="F30" s="70"/>
      <c r="G30" s="70">
        <f>-INDEX('SRR SGS NEMO'!$G$28:$R$28,1,$B30)</f>
        <v>16.512664870686958</v>
      </c>
      <c r="H30" s="70">
        <f>-INDEX(' SRR SGS WEMO'!$G$28:$R$28,1,$B30)</f>
        <v>2.132028893003632</v>
      </c>
      <c r="I30" s="70">
        <f>SUM(G30:H30)</f>
        <v>18.64469376369059</v>
      </c>
      <c r="J30" s="70"/>
      <c r="K30" s="70">
        <f>-INDEX('SRR Res SEMO'!$G$28:$R$28,1,$B30)</f>
        <v>44.744994136721651</v>
      </c>
      <c r="L30" s="70"/>
      <c r="M30" s="70">
        <f>-INDEX('SRR SGS SEMO'!$G$28:$R$28,1,$B30)</f>
        <v>79.484485855716002</v>
      </c>
      <c r="N30" s="316"/>
    </row>
    <row r="31" spans="1:14" x14ac:dyDescent="0.25">
      <c r="A31" s="196" t="str">
        <f t="shared" ref="A31:A41" si="3">A10</f>
        <v>May 2021</v>
      </c>
      <c r="B31" s="70">
        <f>B30+1</f>
        <v>2</v>
      </c>
      <c r="C31" s="3">
        <f>-INDEX('SRR Res NEMO'!$G$28:$R$28,1,$B31)</f>
        <v>653.62743235081109</v>
      </c>
      <c r="D31" s="3">
        <f>-INDEX('SRR Res WEMO'!$G$28:$R$28,1,$B31)</f>
        <v>135.51888220312887</v>
      </c>
      <c r="E31" s="70">
        <f t="shared" ref="E31:E41" si="4">SUM(C31:D31)</f>
        <v>789.14631455393999</v>
      </c>
      <c r="F31" s="70"/>
      <c r="G31" s="3">
        <f>-INDEX('SRR SGS NEMO'!$G$28:$R$28,1,$B31)</f>
        <v>13.628297069892447</v>
      </c>
      <c r="H31" s="3">
        <f>-INDEX(' SRR SGS WEMO'!$G$28:$R$28,1,$B31)</f>
        <v>2.7567877238462954</v>
      </c>
      <c r="I31" s="3">
        <f t="shared" ref="I31:I41" si="5">SUM(G31:H31)</f>
        <v>16.385084793738741</v>
      </c>
      <c r="J31" s="70"/>
      <c r="K31" s="3">
        <f>-INDEX('SRR Res SEMO'!$G$28:$R$28,1,$B31)</f>
        <v>27.414111927307292</v>
      </c>
      <c r="L31" s="70"/>
      <c r="M31" s="3">
        <f>-INDEX('SRR SGS SEMO'!$G$28:$R$28,1,$B31)</f>
        <v>45.372522802642138</v>
      </c>
      <c r="N31" s="291"/>
    </row>
    <row r="32" spans="1:14" x14ac:dyDescent="0.25">
      <c r="A32" s="196" t="str">
        <f t="shared" si="3"/>
        <v>June 2021</v>
      </c>
      <c r="B32" s="70">
        <f t="shared" ref="B32:B41" si="6">B31+1</f>
        <v>3</v>
      </c>
      <c r="C32" s="3">
        <f>-INDEX('SRR Res NEMO'!$G$28:$R$28,1,$B32)</f>
        <v>354.5708139983002</v>
      </c>
      <c r="D32" s="3">
        <f>-INDEX('SRR Res WEMO'!$G$28:$R$28,1,$B32)</f>
        <v>70.454245956006829</v>
      </c>
      <c r="E32" s="70">
        <f t="shared" si="4"/>
        <v>425.02505995430704</v>
      </c>
      <c r="F32" s="70"/>
      <c r="G32" s="3">
        <f>-INDEX('SRR SGS NEMO'!$G$28:$R$28,1,$B32)</f>
        <v>9.2258314856443757</v>
      </c>
      <c r="H32" s="3">
        <f>-INDEX(' SRR SGS WEMO'!$G$28:$R$28,1,$B32)</f>
        <v>1.6937444816294525</v>
      </c>
      <c r="I32" s="3">
        <f t="shared" si="5"/>
        <v>10.919575967273829</v>
      </c>
      <c r="J32" s="70"/>
      <c r="K32" s="3">
        <f>-INDEX('SRR Res SEMO'!$G$28:$R$28,1,$B32)</f>
        <v>17.383378952943577</v>
      </c>
      <c r="L32" s="70"/>
      <c r="M32" s="3">
        <f>-INDEX('SRR SGS SEMO'!$G$28:$R$28,1,$B32)</f>
        <v>32.904578985227239</v>
      </c>
      <c r="N32" s="291"/>
    </row>
    <row r="33" spans="1:14" x14ac:dyDescent="0.25">
      <c r="A33" s="196" t="str">
        <f t="shared" si="3"/>
        <v>July 2021</v>
      </c>
      <c r="B33" s="70">
        <f t="shared" si="6"/>
        <v>4</v>
      </c>
      <c r="C33" s="3">
        <f>-INDEX('SRR Res NEMO'!$G$28:$R$28,1,$B33)</f>
        <v>255.83901221313263</v>
      </c>
      <c r="D33" s="3">
        <f>-INDEX('SRR Res WEMO'!$G$28:$R$28,1,$B33)</f>
        <v>58.01491336801196</v>
      </c>
      <c r="E33" s="70">
        <f t="shared" si="4"/>
        <v>313.85392558114461</v>
      </c>
      <c r="F33" s="70"/>
      <c r="G33" s="3">
        <f>-INDEX('SRR SGS NEMO'!$G$28:$R$28,1,$B33)</f>
        <v>7.4370811304688953</v>
      </c>
      <c r="H33" s="3">
        <f>-INDEX(' SRR SGS WEMO'!$G$28:$R$28,1,$B33)</f>
        <v>1.5196556419146752</v>
      </c>
      <c r="I33" s="3">
        <f t="shared" si="5"/>
        <v>8.9567367723835698</v>
      </c>
      <c r="J33" s="70"/>
      <c r="K33" s="3">
        <f>-INDEX('SRR Res SEMO'!$G$28:$R$28,1,$B33)</f>
        <v>14.59680832501169</v>
      </c>
      <c r="L33" s="70"/>
      <c r="M33" s="3">
        <f>-INDEX('SRR SGS SEMO'!$G$28:$R$28,1,$B33)</f>
        <v>29.434268139282558</v>
      </c>
      <c r="N33" s="291"/>
    </row>
    <row r="34" spans="1:14" x14ac:dyDescent="0.25">
      <c r="A34" s="196" t="str">
        <f t="shared" si="3"/>
        <v>August 2021</v>
      </c>
      <c r="B34" s="70">
        <f t="shared" si="6"/>
        <v>5</v>
      </c>
      <c r="C34" s="3">
        <f>-INDEX('SRR Res NEMO'!$G$28:$R$28,1,$B34)</f>
        <v>253.69135251322851</v>
      </c>
      <c r="D34" s="3">
        <f>-INDEX('SRR Res WEMO'!$G$28:$R$28,1,$B34)</f>
        <v>55.03671112019898</v>
      </c>
      <c r="E34" s="70">
        <f t="shared" si="4"/>
        <v>308.7280636334275</v>
      </c>
      <c r="F34" s="70"/>
      <c r="G34" s="3">
        <f>-INDEX('SRR SGS NEMO'!$G$28:$R$28,1,$B34)</f>
        <v>7.4006348740347008</v>
      </c>
      <c r="H34" s="3">
        <f>-INDEX(' SRR SGS WEMO'!$G$28:$R$28,1,$B34)</f>
        <v>1.5276185094061032</v>
      </c>
      <c r="I34" s="3">
        <f t="shared" si="5"/>
        <v>8.9282533834408042</v>
      </c>
      <c r="J34" s="70"/>
      <c r="K34" s="3">
        <f>-INDEX('SRR Res SEMO'!$G$28:$R$28,1,$B34)</f>
        <v>14.663433691275126</v>
      </c>
      <c r="L34" s="70"/>
      <c r="M34" s="3">
        <f>-INDEX('SRR SGS SEMO'!$G$28:$R$28,1,$B34)</f>
        <v>29.897228935307933</v>
      </c>
      <c r="N34" s="291"/>
    </row>
    <row r="35" spans="1:14" x14ac:dyDescent="0.25">
      <c r="A35" s="196" t="str">
        <f t="shared" si="3"/>
        <v>September 2021</v>
      </c>
      <c r="B35" s="70">
        <f t="shared" si="6"/>
        <v>6</v>
      </c>
      <c r="C35" s="3">
        <f>-INDEX('SRR Res NEMO'!$G$28:$R$28,1,$B35)</f>
        <v>280.83210320819728</v>
      </c>
      <c r="D35" s="3">
        <f>-INDEX('SRR Res WEMO'!$G$28:$R$28,1,$B35)</f>
        <v>56.648549746766179</v>
      </c>
      <c r="E35" s="70">
        <f t="shared" si="4"/>
        <v>337.48065295496349</v>
      </c>
      <c r="F35" s="70"/>
      <c r="G35" s="3">
        <f>-INDEX('SRR SGS NEMO'!$G$28:$R$28,1,$B35)</f>
        <v>8.1262157761406897</v>
      </c>
      <c r="H35" s="3">
        <f>-INDEX(' SRR SGS WEMO'!$G$28:$R$28,1,$B35)</f>
        <v>1.5817839021935916</v>
      </c>
      <c r="I35" s="3">
        <f t="shared" si="5"/>
        <v>9.7079996783342821</v>
      </c>
      <c r="J35" s="70"/>
      <c r="K35" s="3">
        <f>-INDEX('SRR Res SEMO'!$G$28:$R$28,1,$B35)</f>
        <v>15.498521894062156</v>
      </c>
      <c r="L35" s="70"/>
      <c r="M35" s="3">
        <f>-INDEX('SRR SGS SEMO'!$G$28:$R$28,1,$B35)</f>
        <v>30.50287291529785</v>
      </c>
      <c r="N35" s="291"/>
    </row>
    <row r="36" spans="1:14" x14ac:dyDescent="0.25">
      <c r="A36" s="196" t="str">
        <f t="shared" si="3"/>
        <v>October 2021</v>
      </c>
      <c r="B36" s="70">
        <f t="shared" si="6"/>
        <v>7</v>
      </c>
      <c r="C36" s="3">
        <f>-INDEX('SRR Res NEMO'!$G$28:$R$28,1,$B36)</f>
        <v>559.08635207547582</v>
      </c>
      <c r="D36" s="3">
        <f>-INDEX('SRR Res WEMO'!$G$28:$R$28,1,$B36)</f>
        <v>74.738233280217031</v>
      </c>
      <c r="E36" s="70">
        <f t="shared" si="4"/>
        <v>633.82458535569288</v>
      </c>
      <c r="F36" s="3"/>
      <c r="G36" s="3">
        <f>-INDEX('SRR SGS NEMO'!$G$28:$R$28,1,$B36)</f>
        <v>11.217113848076469</v>
      </c>
      <c r="H36" s="3">
        <f>-INDEX(' SRR SGS WEMO'!$G$28:$R$28,1,$B36)</f>
        <v>1.3947607075381627</v>
      </c>
      <c r="I36" s="3">
        <f t="shared" si="5"/>
        <v>12.611874555614632</v>
      </c>
      <c r="J36" s="3"/>
      <c r="K36" s="3">
        <f>-INDEX('SRR Res SEMO'!$G$28:$R$28,1,$B36)</f>
        <v>17.689355613584127</v>
      </c>
      <c r="L36" s="3"/>
      <c r="M36" s="3">
        <f>-INDEX('SRR SGS SEMO'!$G$28:$R$28,1,$B36)</f>
        <v>32.09444450587452</v>
      </c>
      <c r="N36" s="291"/>
    </row>
    <row r="37" spans="1:14" x14ac:dyDescent="0.25">
      <c r="A37" s="196" t="str">
        <f t="shared" si="3"/>
        <v>November 2021</v>
      </c>
      <c r="B37" s="70">
        <f t="shared" si="6"/>
        <v>8</v>
      </c>
      <c r="C37" s="3">
        <f>-INDEX('SRR Res NEMO'!$G$28:$R$28,1,$B37)</f>
        <v>2165.4211367891667</v>
      </c>
      <c r="D37" s="3">
        <f>-INDEX('SRR Res WEMO'!$G$28:$R$28,1,$B37)</f>
        <v>435.37745487741699</v>
      </c>
      <c r="E37" s="70">
        <f t="shared" si="4"/>
        <v>2600.7985916665839</v>
      </c>
      <c r="F37" s="3"/>
      <c r="G37" s="3">
        <f>-INDEX('SRR SGS NEMO'!$G$28:$R$28,1,$B37)</f>
        <v>46.431413702953002</v>
      </c>
      <c r="H37" s="3">
        <f>-INDEX(' SRR SGS WEMO'!$G$28:$R$28,1,$B37)</f>
        <v>9.5689378503850087</v>
      </c>
      <c r="I37" s="3">
        <f t="shared" si="5"/>
        <v>56.000351553338007</v>
      </c>
      <c r="J37" s="3"/>
      <c r="K37" s="3">
        <f>-INDEX('SRR Res SEMO'!$G$28:$R$28,1,$B37)</f>
        <v>93.39807262801348</v>
      </c>
      <c r="L37" s="3"/>
      <c r="M37" s="3">
        <f>-INDEX('SRR SGS SEMO'!$G$28:$R$28,1,$B37)</f>
        <v>143.69247952183423</v>
      </c>
      <c r="N37" s="291"/>
    </row>
    <row r="38" spans="1:14" x14ac:dyDescent="0.25">
      <c r="A38" s="196" t="str">
        <f t="shared" si="3"/>
        <v>December 2021</v>
      </c>
      <c r="B38" s="70">
        <f t="shared" si="6"/>
        <v>9</v>
      </c>
      <c r="C38" s="3">
        <f>-INDEX('SRR Res NEMO'!$G$28:$R$28,1,$B38)</f>
        <v>2938.7755643862679</v>
      </c>
      <c r="D38" s="3">
        <f>-INDEX('SRR Res WEMO'!$G$28:$R$28,1,$B38)</f>
        <v>545.09997853367611</v>
      </c>
      <c r="E38" s="70">
        <f t="shared" si="4"/>
        <v>3483.8755429199441</v>
      </c>
      <c r="F38" s="3"/>
      <c r="G38" s="3">
        <f>-INDEX('SRR SGS NEMO'!$G$28:$R$28,1,$B38)</f>
        <v>65.912915991185187</v>
      </c>
      <c r="H38" s="3">
        <f>-INDEX(' SRR SGS WEMO'!$G$28:$R$28,1,$B38)</f>
        <v>13.300264952966947</v>
      </c>
      <c r="I38" s="3">
        <f t="shared" si="5"/>
        <v>79.213180944152128</v>
      </c>
      <c r="J38" s="3"/>
      <c r="K38" s="3">
        <f>-INDEX('SRR Res SEMO'!$G$28:$R$28,1,$B38)</f>
        <v>119.29601489744786</v>
      </c>
      <c r="L38" s="3"/>
      <c r="M38" s="3">
        <f>-INDEX('SRR SGS SEMO'!$G$28:$R$28,1,$B38)</f>
        <v>211.78959650235899</v>
      </c>
      <c r="N38" s="291"/>
    </row>
    <row r="39" spans="1:14" x14ac:dyDescent="0.25">
      <c r="A39" s="196" t="str">
        <f t="shared" si="3"/>
        <v>January 2022</v>
      </c>
      <c r="B39" s="70">
        <f t="shared" si="6"/>
        <v>10</v>
      </c>
      <c r="C39" s="3">
        <f>-INDEX('SRR Res NEMO'!$G$28:$R$28,1,$B39)</f>
        <v>5033</v>
      </c>
      <c r="D39" s="3">
        <f>-INDEX('SRR Res WEMO'!$G$28:$R$28,1,$B39)</f>
        <v>975</v>
      </c>
      <c r="E39" s="70">
        <f t="shared" si="4"/>
        <v>6008</v>
      </c>
      <c r="F39" s="3"/>
      <c r="G39" s="3">
        <f>-INDEX('SRR SGS NEMO'!$G$28:$R$28,1,$B39)</f>
        <v>128</v>
      </c>
      <c r="H39" s="3">
        <f>-INDEX(' SRR SGS WEMO'!$G$28:$R$28,1,$B39)</f>
        <v>26</v>
      </c>
      <c r="I39" s="3">
        <f t="shared" si="5"/>
        <v>154</v>
      </c>
      <c r="J39" s="3"/>
      <c r="K39" s="3">
        <f>-INDEX('SRR Res SEMO'!$G$28:$R$28,1,$B39)</f>
        <v>206</v>
      </c>
      <c r="L39" s="3"/>
      <c r="M39" s="3">
        <f>-INDEX('SRR SGS SEMO'!$G$28:$R$28,1,$B39)</f>
        <v>409</v>
      </c>
      <c r="N39" s="291"/>
    </row>
    <row r="40" spans="1:14" x14ac:dyDescent="0.25">
      <c r="A40" s="196" t="str">
        <f t="shared" si="3"/>
        <v>February 2022</v>
      </c>
      <c r="B40" s="70">
        <f t="shared" si="6"/>
        <v>11</v>
      </c>
      <c r="C40" s="3">
        <f>-INDEX('SRR Res NEMO'!$G$28:$R$28,1,$B40)</f>
        <v>4271</v>
      </c>
      <c r="D40" s="3">
        <f>-INDEX('SRR Res WEMO'!$G$28:$R$28,1,$B40)</f>
        <v>821</v>
      </c>
      <c r="E40" s="70">
        <f t="shared" si="4"/>
        <v>5092</v>
      </c>
      <c r="F40" s="3"/>
      <c r="G40" s="3">
        <f>-INDEX('SRR SGS NEMO'!$G$28:$R$28,1,$B40)</f>
        <v>105</v>
      </c>
      <c r="H40" s="3">
        <f>-INDEX(' SRR SGS WEMO'!$G$28:$R$28,1,$B40)</f>
        <v>23</v>
      </c>
      <c r="I40" s="3">
        <f t="shared" si="5"/>
        <v>128</v>
      </c>
      <c r="J40" s="3"/>
      <c r="K40" s="3">
        <f>-INDEX('SRR Res SEMO'!$G$28:$R$28,1,$B40)</f>
        <v>173</v>
      </c>
      <c r="L40" s="3"/>
      <c r="M40" s="3">
        <f>-INDEX('SRR SGS SEMO'!$G$28:$R$28,1,$B40)</f>
        <v>331</v>
      </c>
      <c r="N40" s="291"/>
    </row>
    <row r="41" spans="1:14" x14ac:dyDescent="0.25">
      <c r="A41" s="196" t="str">
        <f t="shared" si="3"/>
        <v>March 2022</v>
      </c>
      <c r="B41" s="70">
        <f t="shared" si="6"/>
        <v>12</v>
      </c>
      <c r="C41" s="3">
        <f>-INDEX('SRR Res NEMO'!$G$28:$R$28,1,$B41)</f>
        <v>3215</v>
      </c>
      <c r="D41" s="3">
        <f>-INDEX('SRR Res WEMO'!$G$28:$R$28,1,$B41)</f>
        <v>651</v>
      </c>
      <c r="E41" s="70">
        <f t="shared" si="4"/>
        <v>3866</v>
      </c>
      <c r="F41" s="3"/>
      <c r="G41" s="3">
        <f>-INDEX('SRR SGS NEMO'!$G$28:$R$28,1,$B41)</f>
        <v>77</v>
      </c>
      <c r="H41" s="3">
        <f>-INDEX(' SRR SGS WEMO'!$G$28:$R$28,1,$B41)</f>
        <v>17</v>
      </c>
      <c r="I41" s="3">
        <f t="shared" si="5"/>
        <v>94</v>
      </c>
      <c r="J41" s="3"/>
      <c r="K41" s="3">
        <f>-INDEX('SRR Res SEMO'!$G$28:$R$28,1,$B41)</f>
        <v>136</v>
      </c>
      <c r="L41" s="3"/>
      <c r="M41" s="3">
        <f>-INDEX('SRR SGS SEMO'!$G$28:$R$28,1,$B41)</f>
        <v>247</v>
      </c>
      <c r="N41" s="291"/>
    </row>
    <row r="42" spans="1:14" ht="6.75" customHeight="1" x14ac:dyDescent="0.25"/>
    <row r="43" spans="1:14" x14ac:dyDescent="0.25">
      <c r="A43" s="154" t="s">
        <v>170</v>
      </c>
      <c r="B43" s="70"/>
      <c r="C43" s="156">
        <f>SUM(C30:C42)</f>
        <v>21719.098158368382</v>
      </c>
      <c r="D43" s="156">
        <f>SUM(D30:D42)</f>
        <v>4224.6913409914632</v>
      </c>
      <c r="E43" s="156">
        <f>SUM(E30:E42)</f>
        <v>25943.789499359846</v>
      </c>
      <c r="F43" s="156"/>
      <c r="G43" s="156">
        <f>SUM(G30:G42)</f>
        <v>495.89216874908271</v>
      </c>
      <c r="H43" s="156">
        <f>SUM(H30:H42)</f>
        <v>101.47558266288388</v>
      </c>
      <c r="I43" s="156">
        <f>SUM(I30:I42)</f>
        <v>597.36775141196654</v>
      </c>
      <c r="J43" s="156"/>
      <c r="K43" s="156">
        <f>SUM(K30:K42)</f>
        <v>879.68469206636701</v>
      </c>
      <c r="L43" s="156"/>
      <c r="M43" s="156">
        <f>SUM(M30:M42)</f>
        <v>1622.1724781635414</v>
      </c>
      <c r="N43" s="129"/>
    </row>
    <row r="44" spans="1:14" ht="5.25" customHeight="1" x14ac:dyDescent="0.25">
      <c r="A44" s="190"/>
      <c r="B44" s="70"/>
      <c r="C44" s="70"/>
      <c r="D44" s="70"/>
      <c r="E44" s="70"/>
      <c r="F44" s="70"/>
      <c r="G44" s="70"/>
      <c r="H44" s="70"/>
      <c r="I44" s="70"/>
      <c r="J44" s="70"/>
      <c r="K44" s="70"/>
      <c r="L44" s="70"/>
      <c r="M44" s="70"/>
      <c r="N44" s="316"/>
    </row>
    <row r="45" spans="1:14" x14ac:dyDescent="0.25">
      <c r="A45" s="396" t="s">
        <v>289</v>
      </c>
      <c r="B45" s="397"/>
      <c r="C45" s="397">
        <f>C28+C43</f>
        <v>17504.098158368382</v>
      </c>
      <c r="D45" s="397">
        <f>D28+D43</f>
        <v>9215.6913409914632</v>
      </c>
      <c r="E45" s="397">
        <f>SUM(B45:D45)</f>
        <v>26719.789499359846</v>
      </c>
      <c r="F45" s="396"/>
      <c r="G45" s="397">
        <f>G28+G43</f>
        <v>337.89216874908271</v>
      </c>
      <c r="H45" s="397">
        <f>H28+H43</f>
        <v>88.47558266288388</v>
      </c>
      <c r="I45" s="397">
        <f>SUM(F45:H45)</f>
        <v>426.36775141196659</v>
      </c>
      <c r="J45" s="396"/>
      <c r="K45" s="397">
        <f>K28+K43</f>
        <v>824.68469206636701</v>
      </c>
      <c r="L45" s="396"/>
      <c r="M45" s="397">
        <f>M28+M43</f>
        <v>1591.1724781635414</v>
      </c>
      <c r="N45" s="316"/>
    </row>
    <row r="46" spans="1:14" ht="12" customHeight="1" x14ac:dyDescent="0.25">
      <c r="B46" s="70"/>
      <c r="C46" s="70"/>
      <c r="D46" s="70"/>
      <c r="E46" s="70"/>
      <c r="F46" s="70"/>
      <c r="G46" s="70"/>
      <c r="H46" s="70"/>
      <c r="I46" s="70"/>
      <c r="J46" s="70"/>
      <c r="K46" s="70"/>
      <c r="L46" s="70"/>
      <c r="M46" s="70"/>
      <c r="N46" s="316"/>
    </row>
    <row r="47" spans="1:14" ht="12" customHeight="1" x14ac:dyDescent="0.25">
      <c r="A47" t="s">
        <v>222</v>
      </c>
      <c r="C47" s="197">
        <f>C22+C43</f>
        <v>-110321.45847824961</v>
      </c>
      <c r="D47" s="197">
        <f t="shared" ref="D47:M47" si="7">D22+D43</f>
        <v>-21510.799999797367</v>
      </c>
      <c r="E47" s="70">
        <f t="shared" si="7"/>
        <v>-131832.25847804698</v>
      </c>
      <c r="F47" s="70"/>
      <c r="G47" s="197">
        <f t="shared" si="7"/>
        <v>-16270.687354934404</v>
      </c>
      <c r="H47" s="197">
        <f t="shared" si="7"/>
        <v>-3384.0424053020711</v>
      </c>
      <c r="I47" s="70">
        <f t="shared" si="7"/>
        <v>-19654.729760236474</v>
      </c>
      <c r="J47" s="70"/>
      <c r="K47" s="197">
        <f t="shared" si="7"/>
        <v>-188468.01052611467</v>
      </c>
      <c r="L47" s="70"/>
      <c r="M47" s="197">
        <f t="shared" si="7"/>
        <v>-16661.417799674295</v>
      </c>
      <c r="N47" s="317"/>
    </row>
    <row r="48" spans="1:14" s="244" customFormat="1" ht="12" customHeight="1" x14ac:dyDescent="0.25">
      <c r="C48" s="197"/>
      <c r="D48" s="197"/>
      <c r="E48" s="70"/>
      <c r="F48" s="70"/>
      <c r="G48" s="197"/>
      <c r="H48" s="197"/>
      <c r="I48" s="70"/>
      <c r="J48" s="70"/>
      <c r="K48" s="197"/>
      <c r="L48" s="70"/>
      <c r="M48" s="197"/>
      <c r="N48" s="317"/>
    </row>
    <row r="49" spans="1:17" s="244" customFormat="1" ht="12" customHeight="1" x14ac:dyDescent="0.25">
      <c r="A49" s="244" t="s">
        <v>23</v>
      </c>
      <c r="C49" s="245">
        <f>Assumptions!B20</f>
        <v>11089284.458101537</v>
      </c>
      <c r="D49" s="245">
        <f>Assumptions!D20</f>
        <v>2140376.9890333959</v>
      </c>
      <c r="E49" s="278">
        <f>SUM(C49:D49)</f>
        <v>13229661.447134933</v>
      </c>
      <c r="F49" s="70"/>
      <c r="G49" s="245">
        <f>Assumptions!C20</f>
        <v>3249867.6799999997</v>
      </c>
      <c r="H49" s="245">
        <f>Assumptions!E20</f>
        <v>700365.64440726885</v>
      </c>
      <c r="I49" s="70">
        <f>SUM(G49:H49)</f>
        <v>3950233.3244072683</v>
      </c>
      <c r="J49" s="70"/>
      <c r="K49" s="245">
        <f>Assumptions!F20</f>
        <v>15300894.639401933</v>
      </c>
      <c r="L49" s="70"/>
      <c r="M49" s="245">
        <f>Assumptions!G20</f>
        <v>3908443.5557121718</v>
      </c>
      <c r="N49" s="291"/>
      <c r="O49" s="416"/>
    </row>
    <row r="50" spans="1:17" s="244" customFormat="1" ht="12" customHeight="1" x14ac:dyDescent="0.25">
      <c r="C50" s="197"/>
      <c r="D50" s="197"/>
      <c r="E50" s="70"/>
      <c r="F50" s="70"/>
      <c r="G50" s="197"/>
      <c r="H50" s="197"/>
      <c r="I50" s="70"/>
      <c r="J50" s="70"/>
      <c r="K50" s="197"/>
      <c r="L50" s="70"/>
      <c r="M50" s="197"/>
      <c r="N50" s="317"/>
      <c r="O50" s="415"/>
    </row>
    <row r="51" spans="1:17" s="292" customFormat="1" ht="12" customHeight="1" x14ac:dyDescent="0.25">
      <c r="A51" s="293" t="s">
        <v>305</v>
      </c>
      <c r="C51" s="287"/>
      <c r="D51" s="287"/>
      <c r="E51" s="70"/>
      <c r="F51" s="70"/>
      <c r="G51" s="287"/>
      <c r="H51" s="287"/>
      <c r="I51" s="70"/>
      <c r="J51" s="70"/>
      <c r="K51" s="287"/>
      <c r="L51" s="70"/>
      <c r="M51" s="287"/>
      <c r="N51" s="317"/>
      <c r="O51" s="403" t="s">
        <v>63</v>
      </c>
    </row>
    <row r="52" spans="1:17" s="244" customFormat="1" ht="12" customHeight="1" x14ac:dyDescent="0.25">
      <c r="A52" s="116" t="s">
        <v>25</v>
      </c>
      <c r="C52" s="355"/>
      <c r="D52" s="356"/>
      <c r="E52" s="70">
        <f>E7</f>
        <v>-5287</v>
      </c>
      <c r="F52" s="70"/>
      <c r="G52" s="355"/>
      <c r="H52" s="356"/>
      <c r="I52" s="70">
        <f>I7</f>
        <v>-2044</v>
      </c>
      <c r="J52" s="70"/>
      <c r="K52" s="70">
        <f>K7</f>
        <v>-2644</v>
      </c>
      <c r="L52" s="70"/>
      <c r="M52" s="70">
        <f>M7</f>
        <v>-1728</v>
      </c>
      <c r="N52" s="318"/>
      <c r="O52" s="289">
        <v>4.3499999999999997E-3</v>
      </c>
      <c r="Q52" s="244" t="s">
        <v>303</v>
      </c>
    </row>
    <row r="53" spans="1:17" s="244" customFormat="1" ht="12" customHeight="1" x14ac:dyDescent="0.25">
      <c r="A53" s="116" t="s">
        <v>107</v>
      </c>
      <c r="C53" s="355"/>
      <c r="D53" s="356"/>
      <c r="E53" s="278">
        <f>E28</f>
        <v>776</v>
      </c>
      <c r="F53" s="70"/>
      <c r="G53" s="355"/>
      <c r="H53" s="356"/>
      <c r="I53" s="278">
        <f>I28</f>
        <v>-171</v>
      </c>
      <c r="J53" s="70"/>
      <c r="K53" s="278">
        <f>K28</f>
        <v>-55</v>
      </c>
      <c r="L53" s="70"/>
      <c r="M53" s="278">
        <f>M28</f>
        <v>-31</v>
      </c>
      <c r="N53" s="319"/>
      <c r="O53" s="289">
        <v>-3.8999999999999999E-4</v>
      </c>
      <c r="Q53" s="244" t="s">
        <v>304</v>
      </c>
    </row>
    <row r="54" spans="1:17" s="244" customFormat="1" ht="12.75" customHeight="1" x14ac:dyDescent="0.25">
      <c r="A54" s="254" t="s">
        <v>17</v>
      </c>
      <c r="C54" s="357"/>
      <c r="D54" s="357"/>
      <c r="E54" s="156">
        <f>SUM(E52:E53)</f>
        <v>-4511</v>
      </c>
      <c r="F54" s="70"/>
      <c r="G54" s="357"/>
      <c r="H54" s="357"/>
      <c r="I54" s="156">
        <f>SUM(I52:I53)</f>
        <v>-2215</v>
      </c>
      <c r="J54" s="70"/>
      <c r="K54" s="156">
        <f>SUM(K52:K53)</f>
        <v>-2699</v>
      </c>
      <c r="L54" s="70"/>
      <c r="M54" s="156">
        <f>SUM(M52:M53)</f>
        <v>-1759</v>
      </c>
      <c r="N54" s="317"/>
      <c r="O54" s="402">
        <f>SUM(O52:O53)</f>
        <v>3.96E-3</v>
      </c>
    </row>
    <row r="55" spans="1:17" s="244" customFormat="1" ht="12" customHeight="1" x14ac:dyDescent="0.25">
      <c r="A55" s="116"/>
      <c r="C55" s="357"/>
      <c r="D55" s="357"/>
      <c r="E55" s="70"/>
      <c r="F55" s="70"/>
      <c r="G55" s="357"/>
      <c r="H55" s="357"/>
      <c r="I55" s="70"/>
      <c r="J55" s="70"/>
      <c r="K55" s="70"/>
      <c r="L55" s="70"/>
      <c r="M55" s="70"/>
      <c r="N55" s="317"/>
      <c r="O55" s="316">
        <f>M49*O54</f>
        <v>15477.436480620201</v>
      </c>
    </row>
    <row r="56" spans="1:17" s="334" customFormat="1" ht="13.5" customHeight="1" x14ac:dyDescent="0.25">
      <c r="A56" s="293" t="s">
        <v>306</v>
      </c>
      <c r="C56" s="358"/>
      <c r="D56" s="358"/>
      <c r="E56" s="287"/>
      <c r="F56" s="337"/>
      <c r="G56" s="358"/>
      <c r="H56" s="358"/>
      <c r="I56" s="287"/>
      <c r="J56" s="337"/>
      <c r="K56" s="287"/>
      <c r="L56" s="337"/>
      <c r="M56" s="287"/>
      <c r="N56" s="338"/>
      <c r="O56" s="338">
        <f>M54-O55</f>
        <v>-17236.436480620199</v>
      </c>
    </row>
    <row r="57" spans="1:17" s="394" customFormat="1" ht="13.5" customHeight="1" x14ac:dyDescent="0.25">
      <c r="A57" s="116" t="s">
        <v>25</v>
      </c>
      <c r="C57" s="358"/>
      <c r="D57" s="358"/>
      <c r="E57" s="287">
        <f>E22</f>
        <v>-157776.04797740682</v>
      </c>
      <c r="F57" s="337"/>
      <c r="G57" s="358"/>
      <c r="H57" s="358"/>
      <c r="I57" s="287">
        <f>I22</f>
        <v>-20252.097511648441</v>
      </c>
      <c r="J57" s="337"/>
      <c r="K57" s="287">
        <f>K22</f>
        <v>-189347.69521818103</v>
      </c>
      <c r="L57" s="337"/>
      <c r="M57" s="287">
        <f>M22</f>
        <v>-18283.590277837837</v>
      </c>
      <c r="N57" s="338"/>
    </row>
    <row r="58" spans="1:17" s="394" customFormat="1" ht="13.5" customHeight="1" x14ac:dyDescent="0.25">
      <c r="A58" s="116" t="s">
        <v>107</v>
      </c>
      <c r="C58" s="358"/>
      <c r="D58" s="358"/>
      <c r="E58" s="287">
        <f>E43</f>
        <v>25943.789499359846</v>
      </c>
      <c r="F58" s="337"/>
      <c r="G58" s="358"/>
      <c r="H58" s="358"/>
      <c r="I58" s="287">
        <f>I43</f>
        <v>597.36775141196654</v>
      </c>
      <c r="J58" s="337"/>
      <c r="K58" s="287">
        <f>K43</f>
        <v>879.68469206636701</v>
      </c>
      <c r="L58" s="337"/>
      <c r="M58" s="287">
        <f>M43</f>
        <v>1622.1724781635414</v>
      </c>
      <c r="N58" s="338"/>
    </row>
    <row r="59" spans="1:17" s="394" customFormat="1" ht="13.5" customHeight="1" x14ac:dyDescent="0.25">
      <c r="A59" s="254" t="s">
        <v>17</v>
      </c>
      <c r="C59" s="358"/>
      <c r="D59" s="358"/>
      <c r="E59" s="398">
        <f>SUM(E57:E58)</f>
        <v>-131832.25847804698</v>
      </c>
      <c r="F59" s="337"/>
      <c r="G59" s="358"/>
      <c r="H59" s="358"/>
      <c r="I59" s="398">
        <f>SUM(I57:I58)</f>
        <v>-19654.729760236474</v>
      </c>
      <c r="J59" s="337"/>
      <c r="K59" s="398">
        <f>SUM(K57:K58)</f>
        <v>-188468.01052611467</v>
      </c>
      <c r="L59" s="337"/>
      <c r="M59" s="398">
        <f>SUM(M57:M58)</f>
        <v>-16661.417799674295</v>
      </c>
      <c r="N59" s="338"/>
      <c r="O59" s="399">
        <f>M47</f>
        <v>-16661.417799674295</v>
      </c>
    </row>
    <row r="60" spans="1:17" s="394" customFormat="1" ht="13.5" customHeight="1" x14ac:dyDescent="0.25">
      <c r="A60" s="401"/>
      <c r="C60" s="358"/>
      <c r="D60" s="358"/>
      <c r="E60" s="400"/>
      <c r="F60" s="337"/>
      <c r="G60" s="358"/>
      <c r="H60" s="358"/>
      <c r="I60" s="400"/>
      <c r="J60" s="337"/>
      <c r="K60" s="400"/>
      <c r="L60" s="337"/>
      <c r="M60" s="400"/>
      <c r="N60" s="338"/>
    </row>
    <row r="61" spans="1:17" s="394" customFormat="1" ht="13.5" customHeight="1" x14ac:dyDescent="0.25">
      <c r="A61" s="293" t="s">
        <v>307</v>
      </c>
      <c r="C61" s="358"/>
      <c r="D61" s="358"/>
      <c r="E61" s="400"/>
      <c r="F61" s="337"/>
      <c r="G61" s="358"/>
      <c r="H61" s="358"/>
      <c r="I61" s="400"/>
      <c r="J61" s="337"/>
      <c r="K61" s="400"/>
      <c r="L61" s="337"/>
      <c r="M61" s="400"/>
      <c r="N61" s="338"/>
    </row>
    <row r="62" spans="1:17" s="394" customFormat="1" ht="13.5" customHeight="1" x14ac:dyDescent="0.25">
      <c r="A62" s="292" t="s">
        <v>25</v>
      </c>
      <c r="C62" s="358"/>
      <c r="D62" s="358"/>
      <c r="E62" s="400">
        <f>E52+E57</f>
        <v>-163063.04797740682</v>
      </c>
      <c r="F62" s="337"/>
      <c r="G62" s="358"/>
      <c r="H62" s="358"/>
      <c r="I62" s="400">
        <f>I52+I57</f>
        <v>-22296.097511648441</v>
      </c>
      <c r="J62" s="337"/>
      <c r="K62" s="400">
        <f>K52+K57</f>
        <v>-191991.69521818103</v>
      </c>
      <c r="L62" s="337"/>
      <c r="M62" s="400">
        <f>M52+M57</f>
        <v>-20011.590277837837</v>
      </c>
      <c r="N62" s="338"/>
    </row>
    <row r="63" spans="1:17" s="394" customFormat="1" ht="13.5" customHeight="1" x14ac:dyDescent="0.25">
      <c r="A63" s="292" t="s">
        <v>107</v>
      </c>
      <c r="C63" s="358"/>
      <c r="D63" s="358"/>
      <c r="E63" s="400">
        <f>E53+E58</f>
        <v>26719.789499359846</v>
      </c>
      <c r="F63" s="337"/>
      <c r="G63" s="358"/>
      <c r="H63" s="358"/>
      <c r="I63" s="400">
        <f>I53+I58</f>
        <v>426.36775141196654</v>
      </c>
      <c r="J63" s="337"/>
      <c r="K63" s="400">
        <f>K53+K58</f>
        <v>824.68469206636701</v>
      </c>
      <c r="L63" s="337"/>
      <c r="M63" s="400">
        <f>M53+M58</f>
        <v>1591.1724781635414</v>
      </c>
      <c r="N63" s="338"/>
    </row>
    <row r="64" spans="1:17" s="292" customFormat="1" ht="12" customHeight="1" x14ac:dyDescent="0.25">
      <c r="A64" s="395" t="s">
        <v>17</v>
      </c>
      <c r="C64" s="357"/>
      <c r="D64" s="357"/>
      <c r="E64" s="398">
        <f>SUM(E62:E63)</f>
        <v>-136343.25847804698</v>
      </c>
      <c r="F64" s="70"/>
      <c r="G64" s="357"/>
      <c r="H64" s="357"/>
      <c r="I64" s="398">
        <f>SUM(I62:I63)</f>
        <v>-21869.729760236474</v>
      </c>
      <c r="J64" s="70"/>
      <c r="K64" s="398">
        <f>SUM(K62:K63)</f>
        <v>-191167.01052611467</v>
      </c>
      <c r="L64" s="70"/>
      <c r="M64" s="398">
        <f>SUM(M62:M63)</f>
        <v>-18420.417799674295</v>
      </c>
      <c r="N64" s="317"/>
      <c r="O64" s="317">
        <f t="shared" ref="O64" si="8">O55+O59</f>
        <v>-1183.9813190540935</v>
      </c>
    </row>
    <row r="65" spans="1:15" s="292" customFormat="1" ht="12" customHeight="1" x14ac:dyDescent="0.25">
      <c r="A65" s="395"/>
      <c r="C65" s="357"/>
      <c r="D65" s="357"/>
      <c r="E65" s="400"/>
      <c r="F65" s="70"/>
      <c r="G65" s="357"/>
      <c r="H65" s="357"/>
      <c r="I65" s="400"/>
      <c r="J65" s="70"/>
      <c r="K65" s="400"/>
      <c r="L65" s="70"/>
      <c r="M65" s="400"/>
      <c r="N65" s="317"/>
      <c r="O65" s="317">
        <f>M64-O64</f>
        <v>-17236.436480620199</v>
      </c>
    </row>
    <row r="66" spans="1:15" s="292" customFormat="1" ht="12" customHeight="1" x14ac:dyDescent="0.25">
      <c r="A66" s="292" t="s">
        <v>321</v>
      </c>
      <c r="C66" s="357"/>
      <c r="D66" s="357"/>
      <c r="E66" s="287">
        <f>SUM('SRR Res NEMO'!D28:F28)+SUM('SRR Res WEMO'!D28:F28)</f>
        <v>8012.9863934544373</v>
      </c>
      <c r="F66" s="70"/>
      <c r="G66" s="357"/>
      <c r="H66" s="357"/>
      <c r="I66" s="287">
        <f>SUM('SRR SGS NEMO'!D28:F28)+SUM(' SRR SGS WEMO'!D28:F28)</f>
        <v>-239.9477816881606</v>
      </c>
      <c r="J66" s="70"/>
      <c r="K66" s="287">
        <f>SUM('SRR Res SEMO'!D28:F28)</f>
        <v>10182.040042260818</v>
      </c>
      <c r="L66" s="70"/>
      <c r="M66" s="287">
        <f>SUM('SRR SGS SEMO'!D28:F28)</f>
        <v>454.76980560671927</v>
      </c>
      <c r="N66" s="317"/>
    </row>
    <row r="67" spans="1:15" s="292" customFormat="1" ht="12" customHeight="1" x14ac:dyDescent="0.25">
      <c r="C67" s="357"/>
      <c r="D67" s="357"/>
      <c r="E67" s="287"/>
      <c r="F67" s="70"/>
      <c r="G67" s="357"/>
      <c r="H67" s="357"/>
      <c r="I67" s="287"/>
      <c r="J67" s="70"/>
      <c r="K67" s="287"/>
      <c r="L67" s="70"/>
      <c r="M67" s="287"/>
      <c r="N67" s="317"/>
      <c r="O67" s="287">
        <f>M66</f>
        <v>454.76980560671927</v>
      </c>
    </row>
    <row r="68" spans="1:15" s="292" customFormat="1" ht="12" customHeight="1" x14ac:dyDescent="0.25">
      <c r="A68" s="292" t="s">
        <v>283</v>
      </c>
      <c r="B68" s="70"/>
      <c r="C68" s="359"/>
      <c r="D68" s="359"/>
      <c r="E68" s="278">
        <f ca="1">'WNA Excess Limit Balance'!K16</f>
        <v>0</v>
      </c>
      <c r="F68" s="278"/>
      <c r="G68" s="359"/>
      <c r="H68" s="359"/>
      <c r="I68" s="278">
        <f ca="1">'WNA Excess Limit Balance'!K29</f>
        <v>0</v>
      </c>
      <c r="J68" s="70"/>
      <c r="K68" s="278">
        <f ca="1">'WNA Excess Limit Balance'!K42</f>
        <v>0</v>
      </c>
      <c r="L68" s="70"/>
      <c r="M68" s="278">
        <f ca="1">'WNA Excess Limit Balance'!K55</f>
        <v>0</v>
      </c>
      <c r="N68" s="291"/>
    </row>
    <row r="69" spans="1:15" s="292" customFormat="1" x14ac:dyDescent="0.25">
      <c r="A69" s="292" t="s">
        <v>282</v>
      </c>
      <c r="B69" s="70"/>
      <c r="C69" s="252"/>
      <c r="D69" s="252"/>
      <c r="E69" s="156">
        <f ca="1">E64+E66+E68</f>
        <v>-128330.27208459254</v>
      </c>
      <c r="F69" s="70"/>
      <c r="G69" s="252"/>
      <c r="H69" s="252"/>
      <c r="I69" s="156">
        <f ca="1">I64+I66+I68</f>
        <v>-22109.677541924633</v>
      </c>
      <c r="J69" s="70"/>
      <c r="K69" s="156">
        <f ca="1">K64+K66+K68</f>
        <v>-180984.97048385386</v>
      </c>
      <c r="L69" s="70"/>
      <c r="M69" s="156">
        <f ca="1">M64+M66+M68</f>
        <v>-17965.647994067574</v>
      </c>
      <c r="N69" s="129"/>
      <c r="O69" s="287">
        <f ca="1">M68</f>
        <v>0</v>
      </c>
    </row>
    <row r="70" spans="1:15" s="244" customFormat="1" ht="12" customHeight="1" x14ac:dyDescent="0.25">
      <c r="C70" s="357"/>
      <c r="D70" s="357"/>
      <c r="E70" s="70"/>
      <c r="F70" s="70"/>
      <c r="G70" s="357"/>
      <c r="H70" s="357"/>
      <c r="I70" s="70"/>
      <c r="J70" s="70"/>
      <c r="K70" s="197"/>
      <c r="L70" s="70"/>
      <c r="M70" s="197"/>
      <c r="N70" s="317"/>
      <c r="O70" s="156">
        <f t="shared" ref="O70" ca="1" si="9">O64+O67+O69</f>
        <v>-729.21151344737427</v>
      </c>
    </row>
    <row r="71" spans="1:15" x14ac:dyDescent="0.25">
      <c r="A71" t="s">
        <v>23</v>
      </c>
      <c r="B71" s="22"/>
      <c r="C71" s="241"/>
      <c r="D71" s="241"/>
      <c r="E71" s="3">
        <f>Assumptions!B20+Assumptions!D20</f>
        <v>13229661.447134933</v>
      </c>
      <c r="F71" s="22"/>
      <c r="G71" s="241"/>
      <c r="H71" s="360"/>
      <c r="I71" s="3">
        <f>Assumptions!C20+Assumptions!E20</f>
        <v>3950233.3244072683</v>
      </c>
      <c r="J71" s="22"/>
      <c r="K71" s="3">
        <f>Assumptions!F20</f>
        <v>15300894.639401933</v>
      </c>
      <c r="L71" s="22"/>
      <c r="M71" s="3">
        <f>Assumptions!G20</f>
        <v>3908443.5557121718</v>
      </c>
      <c r="N71" s="291"/>
    </row>
    <row r="72" spans="1:15" ht="15.75" thickBot="1" x14ac:dyDescent="0.3">
      <c r="O72" s="280">
        <f>M71</f>
        <v>3908443.5557121718</v>
      </c>
    </row>
    <row r="73" spans="1:15" ht="15.75" thickBot="1" x14ac:dyDescent="0.3">
      <c r="A73" s="154" t="s">
        <v>17</v>
      </c>
      <c r="B73" s="198"/>
      <c r="C73" s="102"/>
      <c r="D73" s="102"/>
      <c r="E73" s="102">
        <f ca="1">ROUND(E69/E71,5)</f>
        <v>-9.7000000000000003E-3</v>
      </c>
      <c r="F73" s="198"/>
      <c r="G73" s="102"/>
      <c r="H73" s="102"/>
      <c r="I73" s="284">
        <f ca="1">ROUND(I69/I71,5)</f>
        <v>-5.5999999999999999E-3</v>
      </c>
      <c r="J73" s="198"/>
      <c r="K73" s="284">
        <f ca="1">ROUND(K69/K71,5)</f>
        <v>-1.183E-2</v>
      </c>
      <c r="L73" s="198"/>
      <c r="M73" s="284">
        <f ca="1">ROUND(M69/M71,5)</f>
        <v>-4.5999999999999999E-3</v>
      </c>
      <c r="N73" s="285"/>
      <c r="O73" s="212">
        <f t="shared" ref="O73" ca="1" si="10">ROUND(O70/O72,5)</f>
        <v>-1.9000000000000001E-4</v>
      </c>
    </row>
    <row r="74" spans="1:15" x14ac:dyDescent="0.25">
      <c r="O74" s="404">
        <f ca="1">M73-O73</f>
        <v>-4.4099999999999999E-3</v>
      </c>
    </row>
    <row r="75" spans="1:15" x14ac:dyDescent="0.25">
      <c r="A75" t="s">
        <v>281</v>
      </c>
      <c r="K75" s="235"/>
    </row>
    <row r="76" spans="1:15" x14ac:dyDescent="0.25">
      <c r="K76" s="235"/>
    </row>
  </sheetData>
  <mergeCells count="1">
    <mergeCell ref="C1:E1"/>
  </mergeCells>
  <conditionalFormatting sqref="O74">
    <cfRule type="cellIs" dxfId="1" priority="1" operator="notEqual">
      <formula>0</formula>
    </cfRule>
  </conditionalFormatting>
  <pageMargins left="0.45" right="0.45" top="0.75" bottom="0.5" header="0.3" footer="0.3"/>
  <pageSetup scale="57" orientation="landscape" horizontalDpi="1200" verticalDpi="1200" r:id="rId1"/>
  <rowBreaks count="1" manualBreakCount="1">
    <brk id="44" max="12"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T31"/>
  <sheetViews>
    <sheetView topLeftCell="M1" zoomScale="85" zoomScaleNormal="85" workbookViewId="0"/>
  </sheetViews>
  <sheetFormatPr defaultRowHeight="15" x14ac:dyDescent="0.25"/>
  <cols>
    <col min="1" max="1" width="5.7109375" customWidth="1"/>
    <col min="2" max="2" width="25.85546875" customWidth="1"/>
    <col min="3" max="3" width="10" customWidth="1"/>
    <col min="4" max="6" width="11.28515625" style="292" customWidth="1"/>
    <col min="7" max="18" width="13.85546875" style="171" customWidth="1"/>
    <col min="19" max="19" width="14.42578125" customWidth="1"/>
    <col min="20" max="20" width="14.42578125" style="288" customWidth="1"/>
  </cols>
  <sheetData>
    <row r="1" spans="1:20" ht="18.75" x14ac:dyDescent="0.3">
      <c r="A1" s="446" t="s">
        <v>162</v>
      </c>
      <c r="B1" s="446"/>
      <c r="C1" s="446"/>
      <c r="D1" s="446"/>
      <c r="E1" s="446"/>
      <c r="F1" s="446"/>
      <c r="G1" s="446"/>
      <c r="H1" s="446"/>
      <c r="I1" s="446"/>
      <c r="J1" s="446"/>
      <c r="K1" s="446"/>
      <c r="L1" s="446"/>
      <c r="M1" s="446"/>
      <c r="N1" s="446"/>
      <c r="O1" s="446"/>
      <c r="P1" s="446"/>
      <c r="Q1" s="446"/>
      <c r="R1" s="446"/>
      <c r="S1" s="311"/>
    </row>
    <row r="2" spans="1:20" x14ac:dyDescent="0.25">
      <c r="A2" s="181"/>
      <c r="B2" s="181"/>
      <c r="C2" s="181"/>
      <c r="D2" s="181"/>
      <c r="E2" s="181"/>
      <c r="F2" s="181"/>
      <c r="G2" s="182"/>
      <c r="H2" s="182"/>
      <c r="I2" s="182"/>
      <c r="J2" s="182"/>
      <c r="K2" s="182"/>
      <c r="L2" s="182"/>
      <c r="M2" s="182"/>
      <c r="N2" s="182"/>
      <c r="O2" s="182"/>
      <c r="P2" s="182"/>
      <c r="Q2" s="182"/>
      <c r="R2" s="182"/>
      <c r="S2" s="311"/>
    </row>
    <row r="3" spans="1:20"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0" x14ac:dyDescent="0.25">
      <c r="G4" s="170"/>
      <c r="H4" s="170"/>
      <c r="I4" s="170"/>
      <c r="J4" s="170"/>
      <c r="K4" s="170"/>
      <c r="L4" s="170"/>
      <c r="M4" s="170"/>
      <c r="N4" s="170"/>
      <c r="O4" s="170"/>
      <c r="P4" s="170"/>
      <c r="Q4" s="170"/>
      <c r="R4" s="170"/>
    </row>
    <row r="5" spans="1:20" x14ac:dyDescent="0.25">
      <c r="A5" s="184" t="s">
        <v>134</v>
      </c>
      <c r="B5" s="180"/>
      <c r="G5" s="170"/>
      <c r="H5" s="170"/>
      <c r="I5" s="170"/>
      <c r="J5" s="170"/>
      <c r="K5" s="170"/>
      <c r="L5" s="170"/>
      <c r="M5" s="170"/>
      <c r="N5" s="170"/>
      <c r="O5" s="170"/>
      <c r="P5" s="170"/>
      <c r="Q5" s="170"/>
      <c r="R5" s="170"/>
    </row>
    <row r="6" spans="1:20" x14ac:dyDescent="0.25">
      <c r="B6" t="s">
        <v>157</v>
      </c>
      <c r="D6" s="378">
        <v>2516391</v>
      </c>
      <c r="E6" s="378">
        <v>2135402</v>
      </c>
      <c r="F6" s="378">
        <v>1607542</v>
      </c>
      <c r="G6" s="188"/>
      <c r="H6" s="189"/>
      <c r="I6" s="189"/>
      <c r="J6" s="189"/>
      <c r="K6" s="189"/>
      <c r="L6" s="189"/>
      <c r="M6" s="188"/>
      <c r="N6" s="189"/>
      <c r="O6" s="189"/>
      <c r="P6" s="143">
        <v>2516391</v>
      </c>
      <c r="Q6" s="143">
        <v>2135402</v>
      </c>
      <c r="R6" s="143">
        <v>1607542</v>
      </c>
      <c r="S6" s="292"/>
    </row>
    <row r="7" spans="1:20" x14ac:dyDescent="0.25">
      <c r="B7" t="s">
        <v>98</v>
      </c>
      <c r="D7" s="329">
        <v>2561329.8449699953</v>
      </c>
      <c r="E7" s="329">
        <v>2833257.681740005</v>
      </c>
      <c r="F7" s="329">
        <v>1196942.7660200018</v>
      </c>
      <c r="G7" s="329">
        <v>878384.05559998727</v>
      </c>
      <c r="H7" s="329">
        <v>326803.63888999936</v>
      </c>
      <c r="I7" s="329">
        <v>176802.4736300004</v>
      </c>
      <c r="J7" s="329">
        <v>126521.85734999966</v>
      </c>
      <c r="K7" s="329">
        <v>125425.66490999953</v>
      </c>
      <c r="L7" s="329">
        <v>139554.38921999931</v>
      </c>
      <c r="M7" s="329">
        <v>282097.59887999983</v>
      </c>
      <c r="N7" s="329">
        <v>1085115.478519995</v>
      </c>
      <c r="O7" s="329">
        <v>1471689.4684599899</v>
      </c>
      <c r="P7" s="187"/>
      <c r="Q7" s="187"/>
      <c r="R7" s="187"/>
    </row>
    <row r="8" spans="1:20" x14ac:dyDescent="0.25">
      <c r="B8" t="s">
        <v>159</v>
      </c>
      <c r="D8" s="280">
        <f>D7-D6</f>
        <v>44938.84496999532</v>
      </c>
      <c r="E8" s="280">
        <f>E7-E6</f>
        <v>697855.68174000503</v>
      </c>
      <c r="F8" s="280">
        <f>F7-F6</f>
        <v>-410599.23397999816</v>
      </c>
      <c r="G8" s="188"/>
      <c r="H8" s="189"/>
      <c r="I8" s="189"/>
      <c r="J8" s="189"/>
      <c r="K8" s="189"/>
      <c r="L8" s="189"/>
      <c r="M8" s="188"/>
      <c r="N8" s="189"/>
      <c r="O8" s="189"/>
      <c r="P8" s="187"/>
      <c r="Q8" s="187"/>
      <c r="R8" s="187"/>
    </row>
    <row r="9" spans="1:20" x14ac:dyDescent="0.25">
      <c r="J9" s="261"/>
      <c r="K9" s="261"/>
      <c r="L9" s="261"/>
    </row>
    <row r="10" spans="1:20" x14ac:dyDescent="0.25">
      <c r="A10" s="184" t="s">
        <v>156</v>
      </c>
      <c r="B10" s="180"/>
      <c r="J10" s="261"/>
      <c r="K10" s="261"/>
      <c r="L10" s="261"/>
    </row>
    <row r="11" spans="1:20" x14ac:dyDescent="0.25">
      <c r="B11" s="178">
        <v>43922</v>
      </c>
      <c r="C11" s="152" t="s">
        <v>151</v>
      </c>
      <c r="D11" s="251">
        <v>1.8530000000000001E-2</v>
      </c>
      <c r="E11" s="366">
        <f>D11</f>
        <v>1.8530000000000001E-2</v>
      </c>
      <c r="F11" s="366">
        <f>E11</f>
        <v>1.8530000000000001E-2</v>
      </c>
      <c r="G11" s="188"/>
      <c r="H11" s="189"/>
      <c r="I11" s="189"/>
      <c r="J11" s="189"/>
      <c r="K11" s="189"/>
      <c r="L11" s="189"/>
      <c r="M11" s="186"/>
      <c r="N11" s="186"/>
      <c r="O11" s="186"/>
      <c r="P11" s="186"/>
      <c r="Q11" s="186"/>
      <c r="R11" s="186"/>
    </row>
    <row r="12" spans="1:20" x14ac:dyDescent="0.25">
      <c r="B12" s="152"/>
      <c r="C12" s="152" t="s">
        <v>107</v>
      </c>
      <c r="D12" s="251">
        <v>-1.8400000000000001E-3</v>
      </c>
      <c r="E12" s="366">
        <f>D12</f>
        <v>-1.8400000000000001E-3</v>
      </c>
      <c r="F12" s="366">
        <f>E12</f>
        <v>-1.8400000000000001E-3</v>
      </c>
      <c r="G12" s="188"/>
      <c r="H12" s="189"/>
      <c r="I12" s="189"/>
      <c r="J12" s="189"/>
      <c r="K12" s="189"/>
      <c r="L12" s="189"/>
      <c r="M12" s="186"/>
      <c r="N12" s="186"/>
      <c r="O12" s="186"/>
      <c r="P12" s="186"/>
      <c r="Q12" s="186"/>
      <c r="R12" s="186"/>
    </row>
    <row r="13" spans="1:20" x14ac:dyDescent="0.25">
      <c r="B13" s="152"/>
      <c r="C13" s="152"/>
      <c r="D13" s="152"/>
      <c r="E13" s="152"/>
      <c r="F13" s="152"/>
      <c r="G13" s="172"/>
      <c r="H13" s="173"/>
      <c r="I13" s="173"/>
      <c r="J13" s="173"/>
      <c r="K13" s="173"/>
      <c r="L13" s="173"/>
      <c r="M13" s="66"/>
      <c r="N13" s="66"/>
      <c r="O13" s="66"/>
      <c r="P13" s="66"/>
      <c r="Q13" s="66"/>
      <c r="R13" s="66"/>
    </row>
    <row r="14" spans="1:20" x14ac:dyDescent="0.25">
      <c r="B14" s="178">
        <v>44287</v>
      </c>
      <c r="C14" s="152" t="s">
        <v>151</v>
      </c>
      <c r="D14" s="188"/>
      <c r="E14" s="188"/>
      <c r="F14" s="188"/>
      <c r="G14" s="188"/>
      <c r="H14" s="189"/>
      <c r="I14" s="189"/>
      <c r="J14" s="189"/>
      <c r="K14" s="189"/>
      <c r="L14" s="189"/>
      <c r="M14" s="188"/>
      <c r="N14" s="189"/>
      <c r="O14" s="189"/>
      <c r="P14" s="173">
        <v>1.208E-2</v>
      </c>
      <c r="Q14" s="173">
        <f>P14</f>
        <v>1.208E-2</v>
      </c>
      <c r="R14" s="173">
        <f>Q14</f>
        <v>1.208E-2</v>
      </c>
    </row>
    <row r="15" spans="1:20" x14ac:dyDescent="0.25">
      <c r="B15" s="152"/>
      <c r="C15" s="152" t="s">
        <v>107</v>
      </c>
      <c r="D15" s="188"/>
      <c r="E15" s="188"/>
      <c r="F15" s="188"/>
      <c r="G15" s="188"/>
      <c r="H15" s="189"/>
      <c r="I15" s="189"/>
      <c r="J15" s="189"/>
      <c r="K15" s="189"/>
      <c r="L15" s="189"/>
      <c r="M15" s="189"/>
      <c r="N15" s="189"/>
      <c r="O15" s="189"/>
      <c r="P15" s="173">
        <v>-2E-3</v>
      </c>
      <c r="Q15" s="173">
        <f>P15</f>
        <v>-2E-3</v>
      </c>
      <c r="R15" s="173">
        <f>Q15</f>
        <v>-2E-3</v>
      </c>
    </row>
    <row r="16" spans="1:20" x14ac:dyDescent="0.25">
      <c r="B16" s="152"/>
      <c r="C16" s="152"/>
      <c r="D16" s="152"/>
      <c r="E16" s="152"/>
      <c r="F16" s="152"/>
      <c r="G16" s="172"/>
      <c r="H16" s="173"/>
      <c r="I16" s="173"/>
      <c r="J16" s="173"/>
      <c r="K16" s="173"/>
      <c r="L16" s="173"/>
      <c r="M16" s="173"/>
      <c r="N16" s="173"/>
      <c r="O16" s="173"/>
      <c r="P16" s="173"/>
      <c r="Q16" s="173"/>
      <c r="R16" s="173"/>
    </row>
    <row r="17" spans="1:20" x14ac:dyDescent="0.25">
      <c r="A17" s="184" t="s">
        <v>158</v>
      </c>
      <c r="B17" s="180"/>
      <c r="G17" s="66"/>
      <c r="H17" s="66"/>
      <c r="I17" s="66"/>
      <c r="J17" s="66"/>
      <c r="K17" s="66"/>
      <c r="L17" s="66"/>
      <c r="M17" s="66"/>
      <c r="N17" s="66"/>
      <c r="O17" s="66"/>
      <c r="P17" s="66"/>
      <c r="Q17" s="66"/>
      <c r="R17" s="66"/>
    </row>
    <row r="18" spans="1:20" x14ac:dyDescent="0.25">
      <c r="B18" t="str">
        <f>TEXT(B11,"MMMM YYYY")&amp;" True-up"</f>
        <v>April 2020 True-up</v>
      </c>
      <c r="C18" s="152" t="s">
        <v>25</v>
      </c>
      <c r="D18" s="188"/>
      <c r="E18" s="188"/>
      <c r="F18" s="188"/>
      <c r="G18" s="186"/>
      <c r="H18" s="186"/>
      <c r="I18" s="186"/>
      <c r="J18" s="186"/>
      <c r="K18" s="186"/>
      <c r="L18" s="186"/>
      <c r="M18" s="186"/>
      <c r="N18" s="186"/>
      <c r="O18" s="186"/>
      <c r="P18" s="186"/>
      <c r="Q18" s="186"/>
      <c r="R18" s="186"/>
      <c r="S18" s="70">
        <f>SUM(D18:R18)</f>
        <v>0</v>
      </c>
      <c r="T18" s="316"/>
    </row>
    <row r="19" spans="1:20" x14ac:dyDescent="0.25">
      <c r="C19" s="152" t="s">
        <v>107</v>
      </c>
      <c r="D19" s="207">
        <f>(D11+D12)*D8</f>
        <v>750.02932254922189</v>
      </c>
      <c r="E19" s="207">
        <f>(E11+E12)*E8</f>
        <v>11647.211328240684</v>
      </c>
      <c r="F19" s="207">
        <f>(F11+F12)*F8</f>
        <v>-6852.9012151261695</v>
      </c>
      <c r="G19" s="186"/>
      <c r="H19" s="186"/>
      <c r="I19" s="186"/>
      <c r="J19" s="186"/>
      <c r="K19" s="186"/>
      <c r="L19" s="186"/>
      <c r="M19" s="186"/>
      <c r="N19" s="186"/>
      <c r="O19" s="186"/>
      <c r="P19" s="186"/>
      <c r="Q19" s="186"/>
      <c r="R19" s="186"/>
      <c r="S19" s="70">
        <f>SUM(D19:R19)</f>
        <v>5544.3394356637373</v>
      </c>
      <c r="T19" s="316"/>
    </row>
    <row r="20" spans="1:20" x14ac:dyDescent="0.25">
      <c r="C20" s="152"/>
      <c r="D20" s="152"/>
      <c r="E20" s="152"/>
      <c r="F20" s="152"/>
      <c r="G20" s="66"/>
      <c r="H20" s="66"/>
      <c r="I20" s="66"/>
      <c r="J20" s="174"/>
      <c r="K20" s="174"/>
      <c r="L20" s="174"/>
      <c r="M20" s="66"/>
      <c r="N20" s="66"/>
      <c r="O20" s="66"/>
      <c r="P20" s="66"/>
      <c r="Q20" s="66"/>
      <c r="R20" s="66"/>
    </row>
    <row r="21" spans="1:20" x14ac:dyDescent="0.25">
      <c r="B21" t="str">
        <f>TEXT(B14,"MMMM YYYY")&amp;" Actual"</f>
        <v>April 2021 Actual</v>
      </c>
      <c r="C21" s="152" t="s">
        <v>25</v>
      </c>
      <c r="D21" s="186"/>
      <c r="E21" s="186"/>
      <c r="F21" s="186"/>
      <c r="G21" s="300">
        <v>11358.020280709134</v>
      </c>
      <c r="H21" s="300">
        <v>3947.9096913988992</v>
      </c>
      <c r="I21" s="300">
        <v>2141.6077165497331</v>
      </c>
      <c r="J21" s="300">
        <v>1545.2676337673213</v>
      </c>
      <c r="K21" s="300">
        <v>1532.2957691799004</v>
      </c>
      <c r="L21" s="300">
        <v>1696.2259033775115</v>
      </c>
      <c r="M21" s="300">
        <v>3376.8815665358743</v>
      </c>
      <c r="N21" s="300">
        <v>13079.143666206568</v>
      </c>
      <c r="O21" s="300">
        <v>17750.20440889306</v>
      </c>
      <c r="P21" s="186"/>
      <c r="Q21" s="186"/>
      <c r="R21" s="186"/>
      <c r="S21" s="70">
        <f>SUM(D21:R21)</f>
        <v>56427.556636617999</v>
      </c>
      <c r="T21" s="316"/>
    </row>
    <row r="22" spans="1:20" x14ac:dyDescent="0.25">
      <c r="C22" s="152" t="s">
        <v>107</v>
      </c>
      <c r="D22" s="186"/>
      <c r="E22" s="186"/>
      <c r="F22" s="186"/>
      <c r="G22" s="174">
        <v>-1738.2543908338002</v>
      </c>
      <c r="H22" s="174">
        <v>-653.62743235081109</v>
      </c>
      <c r="I22" s="174">
        <v>-354.5708139983002</v>
      </c>
      <c r="J22" s="174">
        <v>-255.83901221313263</v>
      </c>
      <c r="K22" s="174">
        <v>-253.69135251322851</v>
      </c>
      <c r="L22" s="174">
        <v>-280.83210320819728</v>
      </c>
      <c r="M22" s="174">
        <v>-559.08635207547582</v>
      </c>
      <c r="N22" s="174">
        <v>-2165.4211367891667</v>
      </c>
      <c r="O22" s="174">
        <v>-2938.7755643862679</v>
      </c>
      <c r="P22" s="186"/>
      <c r="Q22" s="186"/>
      <c r="R22" s="186"/>
      <c r="S22" s="70">
        <f>SUM(D22:R22)</f>
        <v>-9200.0981583683806</v>
      </c>
      <c r="T22" s="316"/>
    </row>
    <row r="23" spans="1:20" x14ac:dyDescent="0.25">
      <c r="G23" s="175"/>
      <c r="H23" s="175"/>
      <c r="I23" s="175"/>
      <c r="J23" s="175"/>
      <c r="K23" s="175"/>
      <c r="L23" s="175"/>
      <c r="M23" s="175"/>
      <c r="N23" s="175"/>
      <c r="O23" s="175"/>
      <c r="P23" s="66"/>
      <c r="Q23" s="66"/>
      <c r="R23" s="66"/>
    </row>
    <row r="24" spans="1:20"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30398</v>
      </c>
      <c r="Q24" s="174">
        <f>ROUND(Q6*Q14,0)</f>
        <v>25796</v>
      </c>
      <c r="R24" s="174">
        <f>ROUND(R6*R14,0)</f>
        <v>19419</v>
      </c>
      <c r="S24" s="70">
        <f>SUM(D24:R24)</f>
        <v>75613</v>
      </c>
      <c r="T24" s="316"/>
    </row>
    <row r="25" spans="1:20" x14ac:dyDescent="0.25">
      <c r="C25" s="152" t="s">
        <v>107</v>
      </c>
      <c r="D25" s="186"/>
      <c r="E25" s="186"/>
      <c r="F25" s="186"/>
      <c r="G25" s="186"/>
      <c r="H25" s="186"/>
      <c r="I25" s="186"/>
      <c r="J25" s="186"/>
      <c r="K25" s="186"/>
      <c r="L25" s="186"/>
      <c r="M25" s="186"/>
      <c r="N25" s="186"/>
      <c r="O25" s="186"/>
      <c r="P25" s="174">
        <f>ROUND(P6*P15,0)</f>
        <v>-5033</v>
      </c>
      <c r="Q25" s="174">
        <f>ROUND(Q6*Q15,0)</f>
        <v>-4271</v>
      </c>
      <c r="R25" s="174">
        <f>ROUND(R6*R15,0)</f>
        <v>-3215</v>
      </c>
      <c r="S25" s="70">
        <f>SUM(D25:R25)</f>
        <v>-12519</v>
      </c>
      <c r="T25" s="301"/>
    </row>
    <row r="26" spans="1:20" x14ac:dyDescent="0.25">
      <c r="C26" s="152"/>
      <c r="D26" s="152"/>
      <c r="E26" s="152"/>
      <c r="F26" s="152"/>
      <c r="G26" s="66"/>
      <c r="H26" s="66"/>
      <c r="I26" s="66"/>
      <c r="J26" s="66"/>
      <c r="K26" s="66"/>
      <c r="L26" s="66"/>
      <c r="M26" s="66"/>
      <c r="N26" s="66"/>
      <c r="O26" s="66"/>
      <c r="P26" s="174"/>
      <c r="Q26" s="174"/>
      <c r="R26" s="174"/>
    </row>
    <row r="27" spans="1:20" x14ac:dyDescent="0.25">
      <c r="B27" t="s">
        <v>17</v>
      </c>
      <c r="C27" s="152" t="s">
        <v>25</v>
      </c>
      <c r="D27" s="186"/>
      <c r="E27" s="186"/>
      <c r="F27" s="186"/>
      <c r="G27" s="200">
        <f>G18+G21+G24</f>
        <v>11358.020280709134</v>
      </c>
      <c r="H27" s="200">
        <f t="shared" ref="H27:R27" si="1">H18+H21+H24</f>
        <v>3947.9096913988992</v>
      </c>
      <c r="I27" s="200">
        <f t="shared" si="1"/>
        <v>2141.6077165497331</v>
      </c>
      <c r="J27" s="200">
        <f t="shared" si="1"/>
        <v>1545.2676337673213</v>
      </c>
      <c r="K27" s="200">
        <f t="shared" si="1"/>
        <v>1532.2957691799004</v>
      </c>
      <c r="L27" s="200">
        <f t="shared" si="1"/>
        <v>1696.2259033775115</v>
      </c>
      <c r="M27" s="200">
        <f t="shared" si="1"/>
        <v>3376.8815665358743</v>
      </c>
      <c r="N27" s="200">
        <f t="shared" si="1"/>
        <v>13079.143666206568</v>
      </c>
      <c r="O27" s="200">
        <f t="shared" si="1"/>
        <v>17750.20440889306</v>
      </c>
      <c r="P27" s="200">
        <f t="shared" si="1"/>
        <v>30398</v>
      </c>
      <c r="Q27" s="200">
        <f t="shared" si="1"/>
        <v>25796</v>
      </c>
      <c r="R27" s="200">
        <f t="shared" si="1"/>
        <v>19419</v>
      </c>
      <c r="S27" s="200">
        <f>S18+S21+S24</f>
        <v>132040.55663661798</v>
      </c>
      <c r="T27" s="323"/>
    </row>
    <row r="28" spans="1:20" ht="15.75" customHeight="1" x14ac:dyDescent="0.25">
      <c r="C28" s="152" t="s">
        <v>107</v>
      </c>
      <c r="D28" s="200">
        <f>D19+D22+D25</f>
        <v>750.02932254922189</v>
      </c>
      <c r="E28" s="200">
        <f>E19+E22+E25</f>
        <v>11647.211328240684</v>
      </c>
      <c r="F28" s="200">
        <f>F19+F22+F25</f>
        <v>-6852.9012151261695</v>
      </c>
      <c r="G28" s="200">
        <f>G19+G22+G25</f>
        <v>-1738.2543908338002</v>
      </c>
      <c r="H28" s="200">
        <f t="shared" ref="H28:R28" si="2">H19+H22+H25</f>
        <v>-653.62743235081109</v>
      </c>
      <c r="I28" s="200">
        <f t="shared" si="2"/>
        <v>-354.5708139983002</v>
      </c>
      <c r="J28" s="200">
        <f t="shared" si="2"/>
        <v>-255.83901221313263</v>
      </c>
      <c r="K28" s="200">
        <f t="shared" si="2"/>
        <v>-253.69135251322851</v>
      </c>
      <c r="L28" s="200">
        <f t="shared" si="2"/>
        <v>-280.83210320819728</v>
      </c>
      <c r="M28" s="200">
        <f t="shared" si="2"/>
        <v>-559.08635207547582</v>
      </c>
      <c r="N28" s="200">
        <f t="shared" si="2"/>
        <v>-2165.4211367891667</v>
      </c>
      <c r="O28" s="200">
        <f t="shared" si="2"/>
        <v>-2938.7755643862679</v>
      </c>
      <c r="P28" s="200">
        <f t="shared" si="2"/>
        <v>-5033</v>
      </c>
      <c r="Q28" s="200">
        <f t="shared" si="2"/>
        <v>-4271</v>
      </c>
      <c r="R28" s="200">
        <f t="shared" si="2"/>
        <v>-3215</v>
      </c>
      <c r="S28" s="200">
        <f>S19+S22+S25</f>
        <v>-16174.758722704642</v>
      </c>
      <c r="T28" s="323"/>
    </row>
    <row r="29" spans="1:20" x14ac:dyDescent="0.25">
      <c r="A29" s="190"/>
      <c r="C29" s="152"/>
      <c r="D29" s="152"/>
      <c r="E29" s="152"/>
      <c r="F29" s="152"/>
    </row>
    <row r="30" spans="1:20" x14ac:dyDescent="0.25">
      <c r="H30" s="353"/>
      <c r="I30" s="353"/>
    </row>
    <row r="31" spans="1:20" x14ac:dyDescent="0.25">
      <c r="H31" s="353"/>
      <c r="I31" s="353"/>
    </row>
  </sheetData>
  <mergeCells count="1">
    <mergeCell ref="A1:R1"/>
  </mergeCells>
  <pageMargins left="0.45" right="0.45" top="0.75" bottom="0.5" header="0.3" footer="0.3"/>
  <pageSetup scale="53" orientation="landscape"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T28"/>
  <sheetViews>
    <sheetView topLeftCell="M1" zoomScale="85" zoomScaleNormal="85" workbookViewId="0"/>
  </sheetViews>
  <sheetFormatPr defaultRowHeight="15" x14ac:dyDescent="0.25"/>
  <cols>
    <col min="1" max="1" width="5" customWidth="1"/>
    <col min="2" max="2" width="25.85546875" customWidth="1"/>
    <col min="3" max="3" width="10" customWidth="1"/>
    <col min="4" max="6" width="10" style="292" customWidth="1"/>
    <col min="7" max="18" width="13" style="171" customWidth="1"/>
    <col min="19" max="19" width="14.42578125" customWidth="1"/>
    <col min="20" max="20" width="14.42578125" style="288" customWidth="1"/>
  </cols>
  <sheetData>
    <row r="1" spans="1:20" ht="18.75" x14ac:dyDescent="0.3">
      <c r="A1" s="446" t="s">
        <v>164</v>
      </c>
      <c r="B1" s="446"/>
      <c r="C1" s="446"/>
      <c r="D1" s="446"/>
      <c r="E1" s="446"/>
      <c r="F1" s="446"/>
      <c r="G1" s="446"/>
      <c r="H1" s="446"/>
      <c r="I1" s="446"/>
      <c r="J1" s="446"/>
      <c r="K1" s="446"/>
      <c r="L1" s="446"/>
      <c r="M1" s="446"/>
      <c r="N1" s="446"/>
      <c r="O1" s="446"/>
      <c r="P1" s="446"/>
      <c r="Q1" s="446"/>
      <c r="R1" s="446"/>
      <c r="S1" s="311"/>
    </row>
    <row r="2" spans="1:20" x14ac:dyDescent="0.25">
      <c r="A2" s="181"/>
      <c r="B2" s="181"/>
      <c r="C2" s="181"/>
      <c r="D2" s="181"/>
      <c r="E2" s="181"/>
      <c r="F2" s="181"/>
      <c r="G2" s="182"/>
      <c r="H2" s="182"/>
      <c r="I2" s="182"/>
      <c r="J2" s="182"/>
      <c r="K2" s="182"/>
      <c r="L2" s="182"/>
      <c r="M2" s="182"/>
      <c r="N2" s="182"/>
      <c r="O2" s="182"/>
      <c r="P2" s="182"/>
      <c r="Q2" s="182"/>
      <c r="R2" s="182"/>
      <c r="S2" s="311"/>
    </row>
    <row r="3" spans="1:20"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0" x14ac:dyDescent="0.25">
      <c r="G4" s="170"/>
      <c r="H4" s="170"/>
      <c r="I4" s="170"/>
      <c r="J4" s="170"/>
      <c r="K4" s="170"/>
      <c r="L4" s="170"/>
      <c r="M4" s="170"/>
      <c r="N4" s="170"/>
      <c r="O4" s="170"/>
      <c r="P4" s="170"/>
      <c r="Q4" s="170"/>
      <c r="R4" s="170"/>
    </row>
    <row r="5" spans="1:20" x14ac:dyDescent="0.25">
      <c r="A5" s="184" t="s">
        <v>134</v>
      </c>
      <c r="B5" s="180"/>
      <c r="G5" s="170"/>
      <c r="H5" s="170"/>
      <c r="I5" s="170"/>
      <c r="J5" s="170"/>
      <c r="K5" s="170"/>
      <c r="L5" s="170"/>
      <c r="M5" s="170"/>
      <c r="N5" s="170"/>
      <c r="O5" s="170"/>
      <c r="P5" s="170"/>
      <c r="Q5" s="170"/>
      <c r="R5" s="170"/>
    </row>
    <row r="6" spans="1:20" x14ac:dyDescent="0.25">
      <c r="B6" t="s">
        <v>157</v>
      </c>
      <c r="C6" s="288"/>
      <c r="D6" s="291">
        <v>487541</v>
      </c>
      <c r="E6" s="291">
        <v>410704</v>
      </c>
      <c r="F6" s="291">
        <v>325270</v>
      </c>
      <c r="G6" s="187"/>
      <c r="H6" s="187"/>
      <c r="I6" s="187"/>
      <c r="J6" s="187"/>
      <c r="K6" s="187"/>
      <c r="L6" s="187"/>
      <c r="M6" s="187"/>
      <c r="N6" s="187"/>
      <c r="O6" s="187"/>
      <c r="P6" s="143">
        <v>487541</v>
      </c>
      <c r="Q6" s="143">
        <v>410704</v>
      </c>
      <c r="R6" s="143">
        <v>325270</v>
      </c>
    </row>
    <row r="7" spans="1:20" x14ac:dyDescent="0.25">
      <c r="B7" t="s">
        <v>98</v>
      </c>
      <c r="C7" s="288"/>
      <c r="D7" s="329">
        <v>513911.58206000004</v>
      </c>
      <c r="E7" s="329">
        <v>596320.14434999996</v>
      </c>
      <c r="F7" s="329">
        <v>261195.01462000003</v>
      </c>
      <c r="G7" s="329">
        <v>175779.65026999981</v>
      </c>
      <c r="H7" s="329">
        <v>67764.739960000021</v>
      </c>
      <c r="I7" s="329">
        <v>35246.452989999998</v>
      </c>
      <c r="J7" s="329">
        <v>28650.344599999997</v>
      </c>
      <c r="K7" s="329">
        <v>27155.702949999999</v>
      </c>
      <c r="L7" s="329">
        <v>27955.853080000001</v>
      </c>
      <c r="M7" s="329">
        <v>36337.600430000006</v>
      </c>
      <c r="N7" s="329">
        <v>219748.36627999914</v>
      </c>
      <c r="O7" s="329">
        <v>272422.12051999889</v>
      </c>
      <c r="P7" s="187"/>
      <c r="Q7" s="187"/>
      <c r="R7" s="187"/>
    </row>
    <row r="8" spans="1:20" x14ac:dyDescent="0.25">
      <c r="B8" t="s">
        <v>159</v>
      </c>
      <c r="C8" s="288"/>
      <c r="D8" s="266">
        <f>D7-D6</f>
        <v>26370.582060000044</v>
      </c>
      <c r="E8" s="266">
        <f>E7-E6</f>
        <v>185616.14434999996</v>
      </c>
      <c r="F8" s="266">
        <f>F7-F6</f>
        <v>-64074.985379999969</v>
      </c>
      <c r="G8" s="187"/>
      <c r="H8" s="187"/>
      <c r="I8" s="187"/>
      <c r="J8" s="187"/>
      <c r="K8" s="187"/>
      <c r="L8" s="187"/>
      <c r="M8" s="187"/>
      <c r="N8" s="187"/>
      <c r="O8" s="187"/>
      <c r="P8" s="187"/>
      <c r="Q8" s="187"/>
      <c r="R8" s="187"/>
    </row>
    <row r="9" spans="1:20" x14ac:dyDescent="0.25">
      <c r="J9" s="261"/>
      <c r="K9" s="261"/>
      <c r="L9" s="261"/>
    </row>
    <row r="10" spans="1:20" x14ac:dyDescent="0.25">
      <c r="A10" s="184" t="s">
        <v>156</v>
      </c>
      <c r="B10" s="180"/>
      <c r="J10" s="261"/>
      <c r="K10" s="261"/>
      <c r="L10" s="261"/>
    </row>
    <row r="11" spans="1:20" x14ac:dyDescent="0.25">
      <c r="B11" s="178">
        <v>43922</v>
      </c>
      <c r="C11" s="152" t="s">
        <v>151</v>
      </c>
      <c r="D11" s="251">
        <v>1.8530000000000001E-2</v>
      </c>
      <c r="E11" s="366">
        <f>D11</f>
        <v>1.8530000000000001E-2</v>
      </c>
      <c r="F11" s="366">
        <f>E11</f>
        <v>1.8530000000000001E-2</v>
      </c>
      <c r="G11" s="188"/>
      <c r="H11" s="189"/>
      <c r="I11" s="189"/>
      <c r="J11" s="189"/>
      <c r="K11" s="189"/>
      <c r="L11" s="189"/>
      <c r="M11" s="186"/>
      <c r="N11" s="186"/>
      <c r="O11" s="186"/>
      <c r="P11" s="186"/>
      <c r="Q11" s="186"/>
      <c r="R11" s="186"/>
    </row>
    <row r="12" spans="1:20" x14ac:dyDescent="0.25">
      <c r="B12" s="152"/>
      <c r="C12" s="152" t="s">
        <v>107</v>
      </c>
      <c r="D12" s="251">
        <v>-1.8400000000000001E-3</v>
      </c>
      <c r="E12" s="366">
        <f>D12</f>
        <v>-1.8400000000000001E-3</v>
      </c>
      <c r="F12" s="366">
        <f>E12</f>
        <v>-1.8400000000000001E-3</v>
      </c>
      <c r="G12" s="188"/>
      <c r="H12" s="189"/>
      <c r="I12" s="189"/>
      <c r="J12" s="189"/>
      <c r="K12" s="189"/>
      <c r="L12" s="189"/>
      <c r="M12" s="186"/>
      <c r="N12" s="186"/>
      <c r="O12" s="186"/>
      <c r="P12" s="186"/>
      <c r="Q12" s="186"/>
      <c r="R12" s="186"/>
    </row>
    <row r="13" spans="1:20" x14ac:dyDescent="0.25">
      <c r="B13" s="152"/>
      <c r="C13" s="152"/>
      <c r="D13" s="152"/>
      <c r="E13" s="152"/>
      <c r="F13" s="152"/>
      <c r="G13" s="172"/>
      <c r="H13" s="173"/>
      <c r="I13" s="173"/>
      <c r="J13" s="173"/>
      <c r="K13" s="173"/>
      <c r="L13" s="173"/>
      <c r="M13" s="66"/>
      <c r="N13" s="66"/>
      <c r="O13" s="66"/>
      <c r="P13" s="66"/>
      <c r="Q13" s="66"/>
      <c r="R13" s="66"/>
    </row>
    <row r="14" spans="1:20" x14ac:dyDescent="0.25">
      <c r="B14" s="178">
        <v>44287</v>
      </c>
      <c r="C14" s="152" t="s">
        <v>151</v>
      </c>
      <c r="D14" s="188"/>
      <c r="E14" s="188"/>
      <c r="F14" s="188"/>
      <c r="G14" s="188"/>
      <c r="H14" s="189"/>
      <c r="I14" s="189"/>
      <c r="J14" s="189"/>
      <c r="K14" s="189"/>
      <c r="L14" s="189"/>
      <c r="M14" s="187"/>
      <c r="N14" s="187"/>
      <c r="O14" s="187"/>
      <c r="P14" s="173">
        <v>1.208E-2</v>
      </c>
      <c r="Q14" s="173">
        <f>P14</f>
        <v>1.208E-2</v>
      </c>
      <c r="R14" s="173">
        <f>Q14</f>
        <v>1.208E-2</v>
      </c>
    </row>
    <row r="15" spans="1:20" x14ac:dyDescent="0.25">
      <c r="B15" s="152"/>
      <c r="C15" s="152" t="s">
        <v>107</v>
      </c>
      <c r="D15" s="188"/>
      <c r="E15" s="188"/>
      <c r="F15" s="188"/>
      <c r="G15" s="188"/>
      <c r="H15" s="189"/>
      <c r="I15" s="189"/>
      <c r="J15" s="189"/>
      <c r="K15" s="189"/>
      <c r="L15" s="189"/>
      <c r="M15" s="187"/>
      <c r="N15" s="187"/>
      <c r="O15" s="187"/>
      <c r="P15" s="173">
        <v>-2E-3</v>
      </c>
      <c r="Q15" s="173">
        <f>P15</f>
        <v>-2E-3</v>
      </c>
      <c r="R15" s="173">
        <f>Q15</f>
        <v>-2E-3</v>
      </c>
    </row>
    <row r="16" spans="1:20" x14ac:dyDescent="0.25">
      <c r="B16" s="152"/>
      <c r="C16" s="152"/>
      <c r="D16" s="152"/>
      <c r="E16" s="152"/>
      <c r="F16" s="152"/>
      <c r="G16" s="172"/>
      <c r="H16" s="173"/>
      <c r="I16" s="173"/>
      <c r="J16" s="173"/>
      <c r="K16" s="173"/>
      <c r="L16" s="173"/>
      <c r="M16" s="173"/>
      <c r="N16" s="173"/>
      <c r="O16" s="173"/>
      <c r="P16" s="173"/>
      <c r="Q16" s="173"/>
      <c r="R16" s="173"/>
    </row>
    <row r="17" spans="1:20" x14ac:dyDescent="0.25">
      <c r="A17" s="184" t="s">
        <v>158</v>
      </c>
      <c r="B17" s="180"/>
      <c r="G17" s="66"/>
      <c r="H17" s="66"/>
      <c r="I17" s="66"/>
      <c r="J17" s="66"/>
      <c r="K17" s="66"/>
      <c r="L17" s="66"/>
      <c r="M17" s="66"/>
      <c r="N17" s="66"/>
      <c r="O17" s="66"/>
      <c r="P17" s="66"/>
      <c r="Q17" s="66"/>
      <c r="R17" s="66"/>
    </row>
    <row r="18" spans="1:20" x14ac:dyDescent="0.25">
      <c r="B18" t="str">
        <f>TEXT(B11,"MMMM YYYY")&amp;" True-up"</f>
        <v>April 2020 True-up</v>
      </c>
      <c r="C18" s="152" t="s">
        <v>25</v>
      </c>
      <c r="D18" s="188"/>
      <c r="E18" s="188"/>
      <c r="F18" s="188"/>
      <c r="G18" s="188"/>
      <c r="H18" s="189"/>
      <c r="I18" s="189"/>
      <c r="J18" s="189"/>
      <c r="K18" s="189"/>
      <c r="L18" s="189"/>
      <c r="M18" s="186"/>
      <c r="N18" s="186"/>
      <c r="O18" s="186"/>
      <c r="P18" s="186"/>
      <c r="Q18" s="186"/>
      <c r="R18" s="186"/>
      <c r="S18" s="70">
        <f>SUM(D18:R18)</f>
        <v>0</v>
      </c>
      <c r="T18" s="316"/>
    </row>
    <row r="19" spans="1:20" x14ac:dyDescent="0.25">
      <c r="C19" s="152" t="s">
        <v>107</v>
      </c>
      <c r="D19" s="207">
        <f>(D11+D12)*D8</f>
        <v>440.12501458140076</v>
      </c>
      <c r="E19" s="207">
        <f>(E11+E12)*E8</f>
        <v>3097.9334492014991</v>
      </c>
      <c r="F19" s="207">
        <f>(F11+F12)*F8</f>
        <v>-1069.4115059921994</v>
      </c>
      <c r="G19" s="188"/>
      <c r="H19" s="189"/>
      <c r="I19" s="189"/>
      <c r="J19" s="189"/>
      <c r="K19" s="189"/>
      <c r="L19" s="189"/>
      <c r="M19" s="186"/>
      <c r="N19" s="186"/>
      <c r="O19" s="186"/>
      <c r="P19" s="186"/>
      <c r="Q19" s="186"/>
      <c r="R19" s="186"/>
      <c r="S19" s="70">
        <f>SUM(D19:R19)</f>
        <v>2468.6469577907001</v>
      </c>
      <c r="T19" s="316"/>
    </row>
    <row r="20" spans="1:20" x14ac:dyDescent="0.25">
      <c r="C20" s="152"/>
      <c r="D20" s="152"/>
      <c r="E20" s="152"/>
      <c r="F20" s="152"/>
      <c r="G20" s="66"/>
      <c r="H20" s="66"/>
      <c r="I20" s="66"/>
      <c r="J20" s="174"/>
      <c r="K20" s="174"/>
      <c r="L20" s="174"/>
      <c r="M20" s="66"/>
      <c r="N20" s="66"/>
      <c r="O20" s="66"/>
      <c r="P20" s="66"/>
      <c r="Q20" s="66"/>
      <c r="R20" s="66"/>
    </row>
    <row r="21" spans="1:20" x14ac:dyDescent="0.25">
      <c r="B21" t="str">
        <f>TEXT(B14,"MMMM YYYY")&amp;" Actual"</f>
        <v>April 2021 Actual</v>
      </c>
      <c r="C21" s="152" t="s">
        <v>25</v>
      </c>
      <c r="D21" s="186"/>
      <c r="E21" s="186"/>
      <c r="F21" s="186"/>
      <c r="G21" s="300">
        <v>2313.921967512877</v>
      </c>
      <c r="H21" s="300">
        <v>818.53404850689833</v>
      </c>
      <c r="I21" s="300">
        <v>425.54364557428119</v>
      </c>
      <c r="J21" s="300">
        <v>350.41007674279228</v>
      </c>
      <c r="K21" s="300">
        <v>332.42173516600189</v>
      </c>
      <c r="L21" s="300">
        <v>342.15724047046774</v>
      </c>
      <c r="M21" s="300">
        <v>451.41892901251094</v>
      </c>
      <c r="N21" s="300">
        <v>2629.6798274595985</v>
      </c>
      <c r="O21" s="300">
        <v>3292.4038703434039</v>
      </c>
      <c r="P21" s="204"/>
      <c r="Q21" s="204"/>
      <c r="R21" s="204"/>
      <c r="S21" s="70">
        <f>SUM(D21:R21)</f>
        <v>10956.491340788831</v>
      </c>
      <c r="T21" s="316"/>
    </row>
    <row r="22" spans="1:20" x14ac:dyDescent="0.25">
      <c r="C22" s="152" t="s">
        <v>107</v>
      </c>
      <c r="D22" s="186"/>
      <c r="E22" s="186"/>
      <c r="F22" s="186"/>
      <c r="G22" s="174">
        <v>-346.80237190604072</v>
      </c>
      <c r="H22" s="174">
        <v>-135.51888220312887</v>
      </c>
      <c r="I22" s="174">
        <v>-70.454245956006829</v>
      </c>
      <c r="J22" s="174">
        <v>-58.01491336801196</v>
      </c>
      <c r="K22" s="174">
        <v>-55.03671112019898</v>
      </c>
      <c r="L22" s="174">
        <v>-56.648549746766179</v>
      </c>
      <c r="M22" s="174">
        <v>-74.738233280217031</v>
      </c>
      <c r="N22" s="174">
        <v>-435.37745487741699</v>
      </c>
      <c r="O22" s="174">
        <v>-545.09997853367611</v>
      </c>
      <c r="P22" s="204"/>
      <c r="Q22" s="204"/>
      <c r="R22" s="204"/>
      <c r="S22" s="70">
        <f>SUM(D22:R22)</f>
        <v>-1777.6913409914637</v>
      </c>
      <c r="T22" s="316"/>
    </row>
    <row r="23" spans="1:20" x14ac:dyDescent="0.25">
      <c r="G23" s="175"/>
      <c r="H23" s="175"/>
      <c r="I23" s="175"/>
      <c r="J23" s="175"/>
      <c r="K23" s="175"/>
      <c r="L23" s="175"/>
      <c r="M23" s="175"/>
      <c r="N23" s="175"/>
      <c r="O23" s="175"/>
      <c r="P23" s="66"/>
      <c r="Q23" s="66"/>
      <c r="R23" s="66"/>
    </row>
    <row r="24" spans="1:20"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5889</v>
      </c>
      <c r="Q24" s="174">
        <f>ROUND(Q6*Q14,0)</f>
        <v>4961</v>
      </c>
      <c r="R24" s="174">
        <f>ROUND(R6*R14,0)</f>
        <v>3929</v>
      </c>
      <c r="S24" s="70">
        <f>SUM(D24:R24)</f>
        <v>14779</v>
      </c>
      <c r="T24" s="316"/>
    </row>
    <row r="25" spans="1:20" x14ac:dyDescent="0.25">
      <c r="C25" s="152" t="s">
        <v>107</v>
      </c>
      <c r="D25" s="186"/>
      <c r="E25" s="186"/>
      <c r="F25" s="186"/>
      <c r="G25" s="186"/>
      <c r="H25" s="186"/>
      <c r="I25" s="186"/>
      <c r="J25" s="186"/>
      <c r="K25" s="186"/>
      <c r="L25" s="186"/>
      <c r="M25" s="186"/>
      <c r="N25" s="186"/>
      <c r="O25" s="186"/>
      <c r="P25" s="174">
        <f>ROUND(P6*P15,0)</f>
        <v>-975</v>
      </c>
      <c r="Q25" s="174">
        <f>ROUND(Q6*Q15,0)</f>
        <v>-821</v>
      </c>
      <c r="R25" s="174">
        <f>ROUND(R6*R15,0)</f>
        <v>-651</v>
      </c>
      <c r="S25" s="70">
        <f>SUM(D25:R25)</f>
        <v>-2447</v>
      </c>
      <c r="T25" s="316"/>
    </row>
    <row r="26" spans="1:20" x14ac:dyDescent="0.25">
      <c r="C26" s="152"/>
      <c r="D26" s="152"/>
      <c r="E26" s="152"/>
      <c r="F26" s="152"/>
      <c r="G26" s="66"/>
      <c r="H26" s="66"/>
      <c r="I26" s="66"/>
      <c r="J26" s="66"/>
      <c r="K26" s="66"/>
      <c r="L26" s="66"/>
      <c r="M26" s="66"/>
      <c r="N26" s="66"/>
      <c r="O26" s="66"/>
      <c r="P26" s="174"/>
      <c r="Q26" s="174"/>
      <c r="R26" s="174"/>
    </row>
    <row r="27" spans="1:20" x14ac:dyDescent="0.25">
      <c r="B27" t="s">
        <v>17</v>
      </c>
      <c r="C27" s="152" t="s">
        <v>25</v>
      </c>
      <c r="D27" s="186"/>
      <c r="E27" s="186"/>
      <c r="F27" s="186"/>
      <c r="G27" s="200">
        <f>G18+G21+G24</f>
        <v>2313.921967512877</v>
      </c>
      <c r="H27" s="200">
        <f t="shared" ref="H27:S28" si="1">H18+H21+H24</f>
        <v>818.53404850689833</v>
      </c>
      <c r="I27" s="200">
        <f t="shared" si="1"/>
        <v>425.54364557428119</v>
      </c>
      <c r="J27" s="200">
        <f t="shared" si="1"/>
        <v>350.41007674279228</v>
      </c>
      <c r="K27" s="200">
        <f t="shared" si="1"/>
        <v>332.42173516600189</v>
      </c>
      <c r="L27" s="200">
        <f t="shared" si="1"/>
        <v>342.15724047046774</v>
      </c>
      <c r="M27" s="200">
        <f t="shared" si="1"/>
        <v>451.41892901251094</v>
      </c>
      <c r="N27" s="200">
        <f t="shared" si="1"/>
        <v>2629.6798274595985</v>
      </c>
      <c r="O27" s="200">
        <f t="shared" si="1"/>
        <v>3292.4038703434039</v>
      </c>
      <c r="P27" s="200">
        <f t="shared" si="1"/>
        <v>5889</v>
      </c>
      <c r="Q27" s="200">
        <f t="shared" si="1"/>
        <v>4961</v>
      </c>
      <c r="R27" s="200">
        <f t="shared" si="1"/>
        <v>3929</v>
      </c>
      <c r="S27" s="200">
        <f t="shared" si="1"/>
        <v>25735.491340788831</v>
      </c>
      <c r="T27" s="316"/>
    </row>
    <row r="28" spans="1:20" x14ac:dyDescent="0.25">
      <c r="C28" s="152" t="s">
        <v>107</v>
      </c>
      <c r="D28" s="200">
        <f>D19+D22+D25</f>
        <v>440.12501458140076</v>
      </c>
      <c r="E28" s="200">
        <f>E19+E22+E25</f>
        <v>3097.9334492014991</v>
      </c>
      <c r="F28" s="200">
        <f>F19+F22+F25</f>
        <v>-1069.4115059921994</v>
      </c>
      <c r="G28" s="200">
        <f>G19+G22+G25</f>
        <v>-346.80237190604072</v>
      </c>
      <c r="H28" s="200">
        <f t="shared" si="1"/>
        <v>-135.51888220312887</v>
      </c>
      <c r="I28" s="200">
        <f t="shared" si="1"/>
        <v>-70.454245956006829</v>
      </c>
      <c r="J28" s="200">
        <f t="shared" si="1"/>
        <v>-58.01491336801196</v>
      </c>
      <c r="K28" s="200">
        <f t="shared" si="1"/>
        <v>-55.03671112019898</v>
      </c>
      <c r="L28" s="200">
        <f t="shared" si="1"/>
        <v>-56.648549746766179</v>
      </c>
      <c r="M28" s="200">
        <f t="shared" si="1"/>
        <v>-74.738233280217031</v>
      </c>
      <c r="N28" s="200">
        <f t="shared" si="1"/>
        <v>-435.37745487741699</v>
      </c>
      <c r="O28" s="200">
        <f t="shared" si="1"/>
        <v>-545.09997853367611</v>
      </c>
      <c r="P28" s="200">
        <f t="shared" si="1"/>
        <v>-975</v>
      </c>
      <c r="Q28" s="200">
        <f t="shared" si="1"/>
        <v>-821</v>
      </c>
      <c r="R28" s="200">
        <f t="shared" si="1"/>
        <v>-651</v>
      </c>
      <c r="S28" s="200">
        <f t="shared" si="1"/>
        <v>-1756.0443832007636</v>
      </c>
      <c r="T28" s="316"/>
    </row>
  </sheetData>
  <mergeCells count="1">
    <mergeCell ref="A1:R1"/>
  </mergeCells>
  <pageMargins left="0.45" right="0.45" top="0.75" bottom="0.5" header="0.3" footer="0.3"/>
  <pageSetup scale="56" orientation="landscape"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T28"/>
  <sheetViews>
    <sheetView topLeftCell="M1" zoomScale="85" zoomScaleNormal="85" workbookViewId="0"/>
  </sheetViews>
  <sheetFormatPr defaultRowHeight="15" x14ac:dyDescent="0.25"/>
  <cols>
    <col min="1" max="1" width="5" customWidth="1"/>
    <col min="2" max="2" width="25.85546875" customWidth="1"/>
    <col min="3" max="3" width="9.5703125" customWidth="1"/>
    <col min="4" max="6" width="11.42578125" style="292" customWidth="1"/>
    <col min="7" max="18" width="12.85546875" style="171" customWidth="1"/>
    <col min="19" max="19" width="14.42578125" customWidth="1"/>
    <col min="20" max="20" width="14.42578125" style="288" customWidth="1"/>
  </cols>
  <sheetData>
    <row r="1" spans="1:20" ht="18.75" x14ac:dyDescent="0.3">
      <c r="A1" s="446" t="s">
        <v>165</v>
      </c>
      <c r="B1" s="446"/>
      <c r="C1" s="446"/>
      <c r="D1" s="446"/>
      <c r="E1" s="446"/>
      <c r="F1" s="446"/>
      <c r="G1" s="446"/>
      <c r="H1" s="446"/>
      <c r="I1" s="446"/>
      <c r="J1" s="446"/>
      <c r="K1" s="446"/>
      <c r="L1" s="446"/>
      <c r="M1" s="446"/>
      <c r="N1" s="446"/>
      <c r="O1" s="446"/>
      <c r="P1" s="446"/>
      <c r="Q1" s="446"/>
      <c r="R1" s="446"/>
      <c r="S1" s="311"/>
    </row>
    <row r="2" spans="1:20" x14ac:dyDescent="0.25">
      <c r="A2" s="181"/>
      <c r="B2" s="181"/>
      <c r="C2" s="181"/>
      <c r="D2" s="181"/>
      <c r="E2" s="181"/>
      <c r="F2" s="181"/>
      <c r="G2" s="182"/>
      <c r="H2" s="182"/>
      <c r="I2" s="182"/>
      <c r="J2" s="182"/>
      <c r="K2" s="182"/>
      <c r="L2" s="182"/>
      <c r="M2" s="182"/>
      <c r="N2" s="182"/>
      <c r="O2" s="182"/>
      <c r="P2" s="182"/>
      <c r="Q2" s="182"/>
      <c r="R2" s="182"/>
      <c r="S2" s="311"/>
    </row>
    <row r="3" spans="1:20"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0" x14ac:dyDescent="0.25">
      <c r="G4" s="170"/>
      <c r="H4" s="170"/>
      <c r="I4" s="170"/>
      <c r="J4" s="170"/>
      <c r="K4" s="170"/>
      <c r="L4" s="170"/>
      <c r="M4" s="170"/>
      <c r="N4" s="170"/>
      <c r="O4" s="170"/>
      <c r="P4" s="170"/>
      <c r="Q4" s="170"/>
      <c r="R4" s="170"/>
    </row>
    <row r="5" spans="1:20" x14ac:dyDescent="0.25">
      <c r="A5" s="184" t="s">
        <v>134</v>
      </c>
      <c r="B5" s="180"/>
      <c r="G5" s="170"/>
      <c r="H5" s="170"/>
      <c r="I5" s="170"/>
      <c r="J5" s="170"/>
      <c r="K5" s="170"/>
      <c r="L5" s="170"/>
      <c r="M5" s="170"/>
      <c r="N5" s="170"/>
      <c r="O5" s="170"/>
      <c r="P5" s="170"/>
      <c r="Q5" s="170"/>
      <c r="R5" s="170"/>
    </row>
    <row r="6" spans="1:20" x14ac:dyDescent="0.25">
      <c r="B6" t="s">
        <v>157</v>
      </c>
      <c r="D6" s="278">
        <v>850475.58226562908</v>
      </c>
      <c r="E6" s="278">
        <v>699765.88370441459</v>
      </c>
      <c r="F6" s="278">
        <v>514162.20570066321</v>
      </c>
      <c r="G6" s="187"/>
      <c r="H6" s="187"/>
      <c r="I6" s="187"/>
      <c r="J6" s="187"/>
      <c r="K6" s="187"/>
      <c r="L6" s="187"/>
      <c r="M6" s="187"/>
      <c r="N6" s="187"/>
      <c r="O6" s="187"/>
      <c r="P6" s="143">
        <v>850475.58226562908</v>
      </c>
      <c r="Q6" s="143">
        <v>699765.88370441459</v>
      </c>
      <c r="R6" s="143">
        <v>514162.20570066321</v>
      </c>
    </row>
    <row r="7" spans="1:20" x14ac:dyDescent="0.25">
      <c r="B7" t="s">
        <v>98</v>
      </c>
      <c r="D7" s="329">
        <v>774497.70942000044</v>
      </c>
      <c r="E7" s="329">
        <v>892000.63938999944</v>
      </c>
      <c r="F7" s="329">
        <v>345618.99494000006</v>
      </c>
      <c r="G7" s="329">
        <v>238152.94260999979</v>
      </c>
      <c r="H7" s="329">
        <v>90852.512279999966</v>
      </c>
      <c r="I7" s="329">
        <v>61337.999390000063</v>
      </c>
      <c r="J7" s="329">
        <v>49038.82378999998</v>
      </c>
      <c r="K7" s="329">
        <v>48785.241889999976</v>
      </c>
      <c r="L7" s="329">
        <v>53842.328629999975</v>
      </c>
      <c r="M7" s="329">
        <v>75464.094140000016</v>
      </c>
      <c r="N7" s="329">
        <v>310230.31250999996</v>
      </c>
      <c r="O7" s="329">
        <v>440107.75768999977</v>
      </c>
      <c r="P7" s="187"/>
      <c r="Q7" s="187"/>
      <c r="R7" s="187"/>
    </row>
    <row r="8" spans="1:20" x14ac:dyDescent="0.25">
      <c r="B8" t="s">
        <v>159</v>
      </c>
      <c r="D8" s="280">
        <f>D7-D6</f>
        <v>-75977.872845628648</v>
      </c>
      <c r="E8" s="280">
        <f>E7-E6</f>
        <v>192234.75568558485</v>
      </c>
      <c r="F8" s="280">
        <f>F7-F6</f>
        <v>-168543.21076066315</v>
      </c>
      <c r="G8" s="187"/>
      <c r="H8" s="187"/>
      <c r="I8" s="187"/>
      <c r="J8" s="187"/>
      <c r="K8" s="187"/>
      <c r="L8" s="187"/>
      <c r="M8" s="187"/>
      <c r="N8" s="187"/>
      <c r="O8" s="187"/>
      <c r="P8" s="187"/>
      <c r="Q8" s="187"/>
      <c r="R8" s="187"/>
    </row>
    <row r="9" spans="1:20" x14ac:dyDescent="0.25">
      <c r="J9" s="261"/>
      <c r="K9" s="261"/>
      <c r="L9" s="261"/>
    </row>
    <row r="10" spans="1:20" x14ac:dyDescent="0.25">
      <c r="A10" s="184" t="s">
        <v>156</v>
      </c>
      <c r="B10" s="180"/>
      <c r="J10" s="261"/>
      <c r="K10" s="261"/>
      <c r="L10" s="261"/>
    </row>
    <row r="11" spans="1:20" x14ac:dyDescent="0.25">
      <c r="B11" s="178">
        <v>43922</v>
      </c>
      <c r="C11" s="152" t="s">
        <v>151</v>
      </c>
      <c r="D11" s="251">
        <v>7.7999999999999996E-3</v>
      </c>
      <c r="E11" s="366">
        <f>D11</f>
        <v>7.7999999999999996E-3</v>
      </c>
      <c r="F11" s="366">
        <f>E11</f>
        <v>7.7999999999999996E-3</v>
      </c>
      <c r="G11" s="188"/>
      <c r="H11" s="189"/>
      <c r="I11" s="189"/>
      <c r="J11" s="189"/>
      <c r="K11" s="189"/>
      <c r="L11" s="189"/>
      <c r="M11" s="186"/>
      <c r="N11" s="186"/>
      <c r="O11" s="186"/>
      <c r="P11" s="186"/>
      <c r="Q11" s="186"/>
      <c r="R11" s="186"/>
    </row>
    <row r="12" spans="1:20" x14ac:dyDescent="0.25">
      <c r="B12" s="152"/>
      <c r="C12" s="152" t="s">
        <v>107</v>
      </c>
      <c r="D12" s="251">
        <v>4.8999999999999998E-4</v>
      </c>
      <c r="E12" s="366">
        <f>D12</f>
        <v>4.8999999999999998E-4</v>
      </c>
      <c r="F12" s="366">
        <f>E12</f>
        <v>4.8999999999999998E-4</v>
      </c>
      <c r="G12" s="188"/>
      <c r="H12" s="189"/>
      <c r="I12" s="189"/>
      <c r="J12" s="189"/>
      <c r="K12" s="189"/>
      <c r="L12" s="189"/>
      <c r="M12" s="186"/>
      <c r="N12" s="186"/>
      <c r="O12" s="186"/>
      <c r="P12" s="186"/>
      <c r="Q12" s="186"/>
      <c r="R12" s="186"/>
    </row>
    <row r="13" spans="1:20" x14ac:dyDescent="0.25">
      <c r="B13" s="152"/>
      <c r="C13" s="152"/>
      <c r="D13" s="152"/>
      <c r="E13" s="152"/>
      <c r="F13" s="152"/>
      <c r="G13" s="172"/>
      <c r="H13" s="173"/>
      <c r="I13" s="173"/>
      <c r="J13" s="173"/>
      <c r="K13" s="173"/>
      <c r="L13" s="173"/>
      <c r="M13" s="66"/>
      <c r="N13" s="66"/>
      <c r="O13" s="66"/>
      <c r="P13" s="66"/>
      <c r="Q13" s="66"/>
      <c r="R13" s="66"/>
    </row>
    <row r="14" spans="1:20" x14ac:dyDescent="0.25">
      <c r="B14" s="178">
        <v>44287</v>
      </c>
      <c r="C14" s="152" t="s">
        <v>151</v>
      </c>
      <c r="D14" s="188"/>
      <c r="E14" s="188"/>
      <c r="F14" s="188"/>
      <c r="G14" s="187"/>
      <c r="H14" s="187"/>
      <c r="I14" s="187"/>
      <c r="J14" s="187"/>
      <c r="K14" s="187"/>
      <c r="L14" s="187"/>
      <c r="M14" s="187"/>
      <c r="N14" s="187"/>
      <c r="O14" s="187"/>
      <c r="P14" s="173">
        <v>4.8599999999999997E-3</v>
      </c>
      <c r="Q14" s="173">
        <f>P14</f>
        <v>4.8599999999999997E-3</v>
      </c>
      <c r="R14" s="173">
        <f>Q14</f>
        <v>4.8599999999999997E-3</v>
      </c>
    </row>
    <row r="15" spans="1:20" x14ac:dyDescent="0.25">
      <c r="B15" s="152"/>
      <c r="C15" s="152" t="s">
        <v>107</v>
      </c>
      <c r="D15" s="188"/>
      <c r="E15" s="188"/>
      <c r="F15" s="188"/>
      <c r="G15" s="187"/>
      <c r="H15" s="187"/>
      <c r="I15" s="187"/>
      <c r="J15" s="187"/>
      <c r="K15" s="187"/>
      <c r="L15" s="187"/>
      <c r="M15" s="187"/>
      <c r="N15" s="187"/>
      <c r="O15" s="187"/>
      <c r="P15" s="173">
        <v>-1.4999999999999999E-4</v>
      </c>
      <c r="Q15" s="173">
        <f>P15</f>
        <v>-1.4999999999999999E-4</v>
      </c>
      <c r="R15" s="173">
        <f>Q15</f>
        <v>-1.4999999999999999E-4</v>
      </c>
    </row>
    <row r="16" spans="1:20" x14ac:dyDescent="0.25">
      <c r="B16" s="152"/>
      <c r="C16" s="152"/>
      <c r="D16" s="152"/>
      <c r="E16" s="152"/>
      <c r="F16" s="152"/>
      <c r="G16" s="172"/>
      <c r="H16" s="173"/>
      <c r="I16" s="173"/>
      <c r="J16" s="173"/>
      <c r="K16" s="173"/>
      <c r="L16" s="173"/>
      <c r="M16" s="173"/>
      <c r="N16" s="173"/>
      <c r="O16" s="173"/>
      <c r="P16" s="173"/>
      <c r="Q16" s="173"/>
      <c r="R16" s="173"/>
    </row>
    <row r="17" spans="1:20" x14ac:dyDescent="0.25">
      <c r="A17" s="184" t="s">
        <v>158</v>
      </c>
      <c r="B17" s="180"/>
      <c r="G17" s="66"/>
      <c r="H17" s="66"/>
      <c r="I17" s="66"/>
      <c r="J17" s="66"/>
      <c r="K17" s="66"/>
      <c r="L17" s="66"/>
      <c r="M17" s="66"/>
      <c r="N17" s="66"/>
      <c r="O17" s="66"/>
      <c r="P17" s="66"/>
      <c r="Q17" s="66"/>
      <c r="R17" s="66"/>
    </row>
    <row r="18" spans="1:20" x14ac:dyDescent="0.25">
      <c r="B18" t="str">
        <f>TEXT(B11,"MMMM YYYY")&amp;" True-up"</f>
        <v>April 2020 True-up</v>
      </c>
      <c r="C18" s="152" t="s">
        <v>25</v>
      </c>
      <c r="D18" s="188"/>
      <c r="E18" s="188"/>
      <c r="F18" s="188"/>
      <c r="G18" s="204"/>
      <c r="H18" s="204"/>
      <c r="I18" s="204"/>
      <c r="J18" s="204"/>
      <c r="K18" s="204"/>
      <c r="L18" s="204"/>
      <c r="M18" s="204"/>
      <c r="N18" s="204"/>
      <c r="O18" s="204"/>
      <c r="P18" s="204"/>
      <c r="Q18" s="204"/>
      <c r="R18" s="204"/>
      <c r="S18" s="70">
        <f>SUM(D18:R18)</f>
        <v>0</v>
      </c>
      <c r="T18" s="316"/>
    </row>
    <row r="19" spans="1:20" x14ac:dyDescent="0.25">
      <c r="C19" s="152" t="s">
        <v>107</v>
      </c>
      <c r="D19" s="207">
        <f>(D11+D12)*D8</f>
        <v>-629.85656589026144</v>
      </c>
      <c r="E19" s="207">
        <f>(E11+E12)*E8</f>
        <v>1593.6261246334982</v>
      </c>
      <c r="F19" s="207">
        <f>(F11+F12)*F8</f>
        <v>-1397.2232172058973</v>
      </c>
      <c r="G19" s="186"/>
      <c r="H19" s="186"/>
      <c r="I19" s="186"/>
      <c r="J19" s="186"/>
      <c r="K19" s="186"/>
      <c r="L19" s="186"/>
      <c r="M19" s="186"/>
      <c r="N19" s="186"/>
      <c r="O19" s="186"/>
      <c r="P19" s="186"/>
      <c r="Q19" s="186"/>
      <c r="R19" s="186"/>
      <c r="S19" s="70">
        <f>SUM(D19:R19)</f>
        <v>-433.45365846266054</v>
      </c>
      <c r="T19" s="316"/>
    </row>
    <row r="20" spans="1:20" x14ac:dyDescent="0.25">
      <c r="C20" s="152"/>
      <c r="D20" s="152"/>
      <c r="E20" s="152"/>
      <c r="F20" s="152"/>
      <c r="G20" s="66"/>
      <c r="H20" s="66"/>
      <c r="I20" s="66"/>
      <c r="J20" s="174"/>
      <c r="K20" s="174"/>
      <c r="L20" s="174"/>
      <c r="M20" s="66"/>
      <c r="N20" s="66"/>
      <c r="O20" s="66"/>
      <c r="P20" s="66"/>
      <c r="Q20" s="66"/>
      <c r="R20" s="66"/>
      <c r="S20" s="292"/>
    </row>
    <row r="21" spans="1:20" x14ac:dyDescent="0.25">
      <c r="B21" t="str">
        <f>TEXT(B14,"MMMM YYYY")&amp;" Actual"</f>
        <v>April 2021 Actual</v>
      </c>
      <c r="C21" s="152" t="s">
        <v>25</v>
      </c>
      <c r="D21" s="204"/>
      <c r="E21" s="204"/>
      <c r="F21" s="204"/>
      <c r="G21" s="300">
        <v>1245.6835980234614</v>
      </c>
      <c r="H21" s="300">
        <v>441.55682506451529</v>
      </c>
      <c r="I21" s="300">
        <v>298.91694013487779</v>
      </c>
      <c r="J21" s="300">
        <v>240.96142862719222</v>
      </c>
      <c r="K21" s="300">
        <v>239.78056991872435</v>
      </c>
      <c r="L21" s="300">
        <v>263.28939114695839</v>
      </c>
      <c r="M21" s="300">
        <v>363.43448867767762</v>
      </c>
      <c r="N21" s="300">
        <v>1504.3778039756771</v>
      </c>
      <c r="O21" s="300">
        <v>2135.5784781144002</v>
      </c>
      <c r="P21" s="204"/>
      <c r="Q21" s="204"/>
      <c r="R21" s="204"/>
      <c r="S21" s="70">
        <f>SUM(D21:R21)</f>
        <v>6733.5795236834847</v>
      </c>
      <c r="T21" s="316"/>
    </row>
    <row r="22" spans="1:20" x14ac:dyDescent="0.25">
      <c r="C22" s="152" t="s">
        <v>107</v>
      </c>
      <c r="D22" s="186"/>
      <c r="E22" s="186"/>
      <c r="F22" s="186"/>
      <c r="G22" s="174">
        <v>-16.512664870686958</v>
      </c>
      <c r="H22" s="174">
        <v>-13.628297069892447</v>
      </c>
      <c r="I22" s="174">
        <v>-9.2258314856443757</v>
      </c>
      <c r="J22" s="174">
        <v>-7.4370811304688953</v>
      </c>
      <c r="K22" s="174">
        <v>-7.4006348740347008</v>
      </c>
      <c r="L22" s="174">
        <v>-8.1262157761406897</v>
      </c>
      <c r="M22" s="174">
        <v>-11.217113848076469</v>
      </c>
      <c r="N22" s="174">
        <v>-46.431413702953002</v>
      </c>
      <c r="O22" s="174">
        <v>-65.912915991185187</v>
      </c>
      <c r="P22" s="204"/>
      <c r="Q22" s="204"/>
      <c r="R22" s="204"/>
      <c r="S22" s="70">
        <f>SUM(D22:R22)</f>
        <v>-185.89216874908271</v>
      </c>
      <c r="T22" s="316"/>
    </row>
    <row r="23" spans="1:20" x14ac:dyDescent="0.25">
      <c r="G23" s="175"/>
      <c r="H23" s="175"/>
      <c r="I23" s="175"/>
      <c r="J23" s="175"/>
      <c r="K23" s="175"/>
      <c r="L23" s="175"/>
      <c r="M23" s="175"/>
      <c r="N23" s="175"/>
      <c r="O23" s="175"/>
      <c r="P23" s="66"/>
      <c r="Q23" s="66"/>
      <c r="R23" s="66"/>
      <c r="S23" s="292"/>
    </row>
    <row r="24" spans="1:20"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4133</v>
      </c>
      <c r="Q24" s="174">
        <f>ROUND(Q6*Q14,0)</f>
        <v>3401</v>
      </c>
      <c r="R24" s="174">
        <f>ROUND(R6*R14,0)</f>
        <v>2499</v>
      </c>
      <c r="S24" s="70">
        <f>SUM(D24:R24)</f>
        <v>10033</v>
      </c>
      <c r="T24" s="316"/>
    </row>
    <row r="25" spans="1:20" x14ac:dyDescent="0.25">
      <c r="C25" s="152" t="s">
        <v>107</v>
      </c>
      <c r="D25" s="186"/>
      <c r="E25" s="186"/>
      <c r="F25" s="186"/>
      <c r="G25" s="186"/>
      <c r="H25" s="186"/>
      <c r="I25" s="186"/>
      <c r="J25" s="186"/>
      <c r="K25" s="186"/>
      <c r="L25" s="186"/>
      <c r="M25" s="186"/>
      <c r="N25" s="186"/>
      <c r="O25" s="186"/>
      <c r="P25" s="174">
        <f>ROUND(P6*P15,0)</f>
        <v>-128</v>
      </c>
      <c r="Q25" s="174">
        <f>ROUND(Q6*Q15,0)</f>
        <v>-105</v>
      </c>
      <c r="R25" s="174">
        <f>ROUND(R6*R15,0)</f>
        <v>-77</v>
      </c>
      <c r="S25" s="70">
        <f>SUM(D25:R25)</f>
        <v>-310</v>
      </c>
      <c r="T25" s="316"/>
    </row>
    <row r="26" spans="1:20" x14ac:dyDescent="0.25">
      <c r="C26" s="152"/>
      <c r="D26" s="152"/>
      <c r="E26" s="152"/>
      <c r="F26" s="152"/>
      <c r="G26" s="66"/>
      <c r="H26" s="66"/>
      <c r="I26" s="66"/>
      <c r="J26" s="66"/>
      <c r="K26" s="66"/>
      <c r="L26" s="66"/>
      <c r="M26" s="66"/>
      <c r="N26" s="66"/>
      <c r="O26" s="66"/>
      <c r="P26" s="174"/>
      <c r="Q26" s="174"/>
      <c r="R26" s="174"/>
      <c r="S26" s="292"/>
    </row>
    <row r="27" spans="1:20" x14ac:dyDescent="0.25">
      <c r="B27" t="s">
        <v>17</v>
      </c>
      <c r="C27" s="152" t="s">
        <v>25</v>
      </c>
      <c r="D27" s="186"/>
      <c r="E27" s="186"/>
      <c r="F27" s="186"/>
      <c r="G27" s="200">
        <f>G18+G21+G24</f>
        <v>1245.6835980234614</v>
      </c>
      <c r="H27" s="200">
        <f t="shared" ref="H27:S28" si="1">H18+H21+H24</f>
        <v>441.55682506451529</v>
      </c>
      <c r="I27" s="200">
        <f t="shared" si="1"/>
        <v>298.91694013487779</v>
      </c>
      <c r="J27" s="200">
        <f t="shared" si="1"/>
        <v>240.96142862719222</v>
      </c>
      <c r="K27" s="200">
        <f t="shared" si="1"/>
        <v>239.78056991872435</v>
      </c>
      <c r="L27" s="200">
        <f t="shared" si="1"/>
        <v>263.28939114695839</v>
      </c>
      <c r="M27" s="200">
        <f t="shared" si="1"/>
        <v>363.43448867767762</v>
      </c>
      <c r="N27" s="200">
        <f t="shared" si="1"/>
        <v>1504.3778039756771</v>
      </c>
      <c r="O27" s="200">
        <f t="shared" si="1"/>
        <v>2135.5784781144002</v>
      </c>
      <c r="P27" s="200">
        <f t="shared" si="1"/>
        <v>4133</v>
      </c>
      <c r="Q27" s="200">
        <f t="shared" si="1"/>
        <v>3401</v>
      </c>
      <c r="R27" s="200">
        <f t="shared" si="1"/>
        <v>2499</v>
      </c>
      <c r="S27" s="200">
        <f t="shared" si="1"/>
        <v>16766.579523683486</v>
      </c>
      <c r="T27" s="316"/>
    </row>
    <row r="28" spans="1:20" x14ac:dyDescent="0.25">
      <c r="C28" s="152" t="s">
        <v>107</v>
      </c>
      <c r="D28" s="200">
        <f>D19+D22+D25</f>
        <v>-629.85656589026144</v>
      </c>
      <c r="E28" s="200">
        <f>E19+E22+E25</f>
        <v>1593.6261246334982</v>
      </c>
      <c r="F28" s="200">
        <f>F19+F22+F25</f>
        <v>-1397.2232172058973</v>
      </c>
      <c r="G28" s="200">
        <f>G19+G22+G25</f>
        <v>-16.512664870686958</v>
      </c>
      <c r="H28" s="200">
        <f t="shared" si="1"/>
        <v>-13.628297069892447</v>
      </c>
      <c r="I28" s="200">
        <f t="shared" si="1"/>
        <v>-9.2258314856443757</v>
      </c>
      <c r="J28" s="200">
        <f t="shared" si="1"/>
        <v>-7.4370811304688953</v>
      </c>
      <c r="K28" s="200">
        <f t="shared" si="1"/>
        <v>-7.4006348740347008</v>
      </c>
      <c r="L28" s="200">
        <f t="shared" si="1"/>
        <v>-8.1262157761406897</v>
      </c>
      <c r="M28" s="200">
        <f t="shared" si="1"/>
        <v>-11.217113848076469</v>
      </c>
      <c r="N28" s="200">
        <f t="shared" si="1"/>
        <v>-46.431413702953002</v>
      </c>
      <c r="O28" s="200">
        <f t="shared" si="1"/>
        <v>-65.912915991185187</v>
      </c>
      <c r="P28" s="200">
        <f t="shared" si="1"/>
        <v>-128</v>
      </c>
      <c r="Q28" s="200">
        <f t="shared" si="1"/>
        <v>-105</v>
      </c>
      <c r="R28" s="200">
        <f t="shared" si="1"/>
        <v>-77</v>
      </c>
      <c r="S28" s="200">
        <f t="shared" si="1"/>
        <v>-929.3458272117432</v>
      </c>
      <c r="T28" s="316"/>
    </row>
  </sheetData>
  <mergeCells count="1">
    <mergeCell ref="A1:R1"/>
  </mergeCells>
  <pageMargins left="0.45" right="0.45" top="0.75" bottom="0.5" header="0.3" footer="0.3"/>
  <pageSetup scale="56"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T28"/>
  <sheetViews>
    <sheetView topLeftCell="M1" zoomScale="85" zoomScaleNormal="85" workbookViewId="0"/>
  </sheetViews>
  <sheetFormatPr defaultRowHeight="15" x14ac:dyDescent="0.25"/>
  <cols>
    <col min="1" max="1" width="5" customWidth="1"/>
    <col min="2" max="2" width="25.85546875" customWidth="1"/>
    <col min="3" max="3" width="9.5703125" customWidth="1"/>
    <col min="4" max="6" width="11.28515625" style="292" customWidth="1"/>
    <col min="7" max="18" width="11.85546875" style="171" customWidth="1"/>
    <col min="19" max="19" width="14.42578125" customWidth="1"/>
    <col min="20" max="20" width="14.42578125" style="288" customWidth="1"/>
  </cols>
  <sheetData>
    <row r="1" spans="1:20" ht="18.75" x14ac:dyDescent="0.3">
      <c r="A1" s="446" t="s">
        <v>166</v>
      </c>
      <c r="B1" s="446"/>
      <c r="C1" s="446"/>
      <c r="D1" s="446"/>
      <c r="E1" s="446"/>
      <c r="F1" s="446"/>
      <c r="G1" s="446"/>
      <c r="H1" s="446"/>
      <c r="I1" s="446"/>
      <c r="J1" s="446"/>
      <c r="K1" s="446"/>
      <c r="L1" s="446"/>
      <c r="M1" s="446"/>
      <c r="N1" s="446"/>
      <c r="O1" s="446"/>
      <c r="P1" s="446"/>
      <c r="Q1" s="446"/>
      <c r="R1" s="446"/>
      <c r="S1" s="311"/>
    </row>
    <row r="2" spans="1:20" x14ac:dyDescent="0.25">
      <c r="A2" s="181"/>
      <c r="B2" s="181"/>
      <c r="C2" s="181"/>
      <c r="D2" s="181"/>
      <c r="E2" s="181"/>
      <c r="F2" s="181"/>
      <c r="G2" s="182"/>
      <c r="H2" s="182"/>
      <c r="I2" s="182"/>
      <c r="J2" s="182"/>
      <c r="K2" s="182"/>
      <c r="L2" s="182"/>
      <c r="M2" s="182"/>
      <c r="N2" s="182"/>
      <c r="O2" s="182"/>
      <c r="P2" s="182"/>
      <c r="Q2" s="182"/>
      <c r="R2" s="182"/>
      <c r="S2" s="311"/>
    </row>
    <row r="3" spans="1:20"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0" x14ac:dyDescent="0.25">
      <c r="G4" s="170"/>
      <c r="H4" s="170"/>
      <c r="I4" s="170"/>
      <c r="J4" s="170"/>
      <c r="K4" s="170"/>
      <c r="L4" s="170"/>
      <c r="M4" s="170"/>
      <c r="N4" s="170"/>
      <c r="O4" s="170"/>
      <c r="P4" s="170"/>
      <c r="Q4" s="170"/>
      <c r="R4" s="170"/>
    </row>
    <row r="5" spans="1:20" x14ac:dyDescent="0.25">
      <c r="A5" s="184" t="s">
        <v>134</v>
      </c>
      <c r="B5" s="180"/>
      <c r="G5" s="170"/>
      <c r="H5" s="170"/>
      <c r="I5" s="170"/>
      <c r="J5" s="170"/>
      <c r="K5" s="170"/>
      <c r="L5" s="170"/>
      <c r="M5" s="170"/>
      <c r="N5" s="170"/>
      <c r="O5" s="170"/>
      <c r="P5" s="170"/>
      <c r="Q5" s="170"/>
      <c r="R5" s="170"/>
    </row>
    <row r="6" spans="1:20" x14ac:dyDescent="0.25">
      <c r="B6" t="s">
        <v>157</v>
      </c>
      <c r="D6" s="278">
        <v>174753</v>
      </c>
      <c r="E6" s="278">
        <v>151587</v>
      </c>
      <c r="F6" s="278">
        <v>114780</v>
      </c>
      <c r="G6" s="187"/>
      <c r="H6" s="187"/>
      <c r="I6" s="187"/>
      <c r="J6" s="187"/>
      <c r="K6" s="187"/>
      <c r="L6" s="187"/>
      <c r="M6" s="187"/>
      <c r="N6" s="187"/>
      <c r="O6" s="187"/>
      <c r="P6" s="143">
        <v>174753</v>
      </c>
      <c r="Q6" s="143">
        <v>151587</v>
      </c>
      <c r="R6" s="143">
        <v>114780</v>
      </c>
    </row>
    <row r="7" spans="1:20" x14ac:dyDescent="0.25">
      <c r="B7" t="s">
        <v>98</v>
      </c>
      <c r="D7" s="329">
        <v>171836.51554999998</v>
      </c>
      <c r="E7" s="329">
        <v>211320.6115</v>
      </c>
      <c r="F7" s="329">
        <v>81304.957000000009</v>
      </c>
      <c r="G7" s="329">
        <v>48837.403790000033</v>
      </c>
      <c r="H7" s="329">
        <v>18380.02205</v>
      </c>
      <c r="I7" s="329">
        <v>11297.825879999995</v>
      </c>
      <c r="J7" s="329">
        <v>10006.313959999999</v>
      </c>
      <c r="K7" s="329">
        <v>10049.9112</v>
      </c>
      <c r="L7" s="329">
        <v>10408.061299999999</v>
      </c>
      <c r="M7" s="329">
        <v>9041.73675</v>
      </c>
      <c r="N7" s="329">
        <v>64396.488949999999</v>
      </c>
      <c r="O7" s="329">
        <v>88626.833600000071</v>
      </c>
      <c r="P7" s="187"/>
      <c r="Q7" s="187"/>
      <c r="R7" s="187"/>
    </row>
    <row r="8" spans="1:20" x14ac:dyDescent="0.25">
      <c r="B8" t="s">
        <v>159</v>
      </c>
      <c r="D8" s="280">
        <f>D7-D6</f>
        <v>-2916.4844500000181</v>
      </c>
      <c r="E8" s="280">
        <f>E7-E6</f>
        <v>59733.611499999999</v>
      </c>
      <c r="F8" s="280">
        <f>F7-F6</f>
        <v>-33475.042999999991</v>
      </c>
      <c r="G8" s="187"/>
      <c r="H8" s="187"/>
      <c r="I8" s="187"/>
      <c r="J8" s="187"/>
      <c r="K8" s="187"/>
      <c r="L8" s="187"/>
      <c r="M8" s="187"/>
      <c r="N8" s="187"/>
      <c r="O8" s="187"/>
      <c r="P8" s="187"/>
      <c r="Q8" s="187"/>
      <c r="R8" s="187"/>
    </row>
    <row r="9" spans="1:20" x14ac:dyDescent="0.25">
      <c r="J9" s="261"/>
      <c r="K9" s="261"/>
      <c r="L9" s="261"/>
    </row>
    <row r="10" spans="1:20" x14ac:dyDescent="0.25">
      <c r="A10" s="184" t="s">
        <v>156</v>
      </c>
      <c r="B10" s="180"/>
      <c r="J10" s="261"/>
      <c r="K10" s="261"/>
      <c r="L10" s="261"/>
    </row>
    <row r="11" spans="1:20" x14ac:dyDescent="0.25">
      <c r="B11" s="178">
        <v>43922</v>
      </c>
      <c r="C11" s="152" t="s">
        <v>151</v>
      </c>
      <c r="D11" s="251">
        <v>7.7999999999999996E-3</v>
      </c>
      <c r="E11" s="366">
        <f>D11</f>
        <v>7.7999999999999996E-3</v>
      </c>
      <c r="F11" s="366">
        <f>E11</f>
        <v>7.7999999999999996E-3</v>
      </c>
      <c r="G11" s="188"/>
      <c r="H11" s="189"/>
      <c r="I11" s="189"/>
      <c r="J11" s="189"/>
      <c r="K11" s="189"/>
      <c r="L11" s="189"/>
      <c r="M11" s="186"/>
      <c r="N11" s="186"/>
      <c r="O11" s="186"/>
      <c r="P11" s="186"/>
      <c r="Q11" s="186"/>
      <c r="R11" s="186"/>
    </row>
    <row r="12" spans="1:20" x14ac:dyDescent="0.25">
      <c r="B12" s="152"/>
      <c r="C12" s="152" t="s">
        <v>107</v>
      </c>
      <c r="D12" s="251">
        <v>4.8999999999999998E-4</v>
      </c>
      <c r="E12" s="366">
        <f>D12</f>
        <v>4.8999999999999998E-4</v>
      </c>
      <c r="F12" s="366">
        <f>E12</f>
        <v>4.8999999999999998E-4</v>
      </c>
      <c r="G12" s="188"/>
      <c r="H12" s="189"/>
      <c r="I12" s="189"/>
      <c r="J12" s="189"/>
      <c r="K12" s="189"/>
      <c r="L12" s="189"/>
      <c r="M12" s="186"/>
      <c r="N12" s="186"/>
      <c r="O12" s="186"/>
      <c r="P12" s="186"/>
      <c r="Q12" s="186"/>
      <c r="R12" s="186"/>
    </row>
    <row r="13" spans="1:20" x14ac:dyDescent="0.25">
      <c r="B13" s="152"/>
      <c r="C13" s="152"/>
      <c r="D13" s="152"/>
      <c r="E13" s="152"/>
      <c r="F13" s="152"/>
      <c r="G13" s="172"/>
      <c r="H13" s="173"/>
      <c r="I13" s="173"/>
      <c r="J13" s="173"/>
      <c r="K13" s="173"/>
      <c r="L13" s="173"/>
      <c r="M13" s="66"/>
      <c r="N13" s="66"/>
      <c r="O13" s="66"/>
      <c r="P13" s="66"/>
      <c r="Q13" s="66"/>
      <c r="R13" s="66"/>
    </row>
    <row r="14" spans="1:20" x14ac:dyDescent="0.25">
      <c r="B14" s="178">
        <v>44287</v>
      </c>
      <c r="C14" s="152" t="s">
        <v>151</v>
      </c>
      <c r="D14" s="188"/>
      <c r="E14" s="188"/>
      <c r="F14" s="188"/>
      <c r="G14" s="187"/>
      <c r="H14" s="187"/>
      <c r="I14" s="187"/>
      <c r="J14" s="187"/>
      <c r="K14" s="187"/>
      <c r="L14" s="187"/>
      <c r="M14" s="187"/>
      <c r="N14" s="187"/>
      <c r="O14" s="187"/>
      <c r="P14" s="173">
        <v>4.8599999999999997E-3</v>
      </c>
      <c r="Q14" s="173">
        <f>P14</f>
        <v>4.8599999999999997E-3</v>
      </c>
      <c r="R14" s="173">
        <f>Q14</f>
        <v>4.8599999999999997E-3</v>
      </c>
    </row>
    <row r="15" spans="1:20" x14ac:dyDescent="0.25">
      <c r="B15" s="152"/>
      <c r="C15" s="152" t="s">
        <v>107</v>
      </c>
      <c r="D15" s="188"/>
      <c r="E15" s="188"/>
      <c r="F15" s="188"/>
      <c r="G15" s="187"/>
      <c r="H15" s="187"/>
      <c r="I15" s="187"/>
      <c r="J15" s="187"/>
      <c r="K15" s="187"/>
      <c r="L15" s="187"/>
      <c r="M15" s="187"/>
      <c r="N15" s="187"/>
      <c r="O15" s="187"/>
      <c r="P15" s="173">
        <v>-1.4999999999999999E-4</v>
      </c>
      <c r="Q15" s="173">
        <f>P15</f>
        <v>-1.4999999999999999E-4</v>
      </c>
      <c r="R15" s="173">
        <f>Q15</f>
        <v>-1.4999999999999999E-4</v>
      </c>
    </row>
    <row r="16" spans="1:20" x14ac:dyDescent="0.25">
      <c r="B16" s="152"/>
      <c r="C16" s="152"/>
      <c r="D16" s="152"/>
      <c r="E16" s="152"/>
      <c r="F16" s="152"/>
      <c r="G16" s="172"/>
      <c r="H16" s="173"/>
      <c r="I16" s="173"/>
      <c r="J16" s="173"/>
      <c r="K16" s="173"/>
      <c r="L16" s="173"/>
      <c r="M16" s="173"/>
      <c r="N16" s="173"/>
      <c r="O16" s="173"/>
      <c r="P16" s="173"/>
      <c r="Q16" s="173"/>
      <c r="R16" s="173"/>
    </row>
    <row r="17" spans="1:20" x14ac:dyDescent="0.25">
      <c r="A17" s="184" t="s">
        <v>158</v>
      </c>
      <c r="B17" s="180"/>
      <c r="G17" s="66"/>
      <c r="H17" s="66"/>
      <c r="I17" s="66"/>
      <c r="J17" s="66"/>
      <c r="K17" s="66"/>
      <c r="L17" s="66"/>
      <c r="M17" s="66"/>
      <c r="N17" s="66"/>
      <c r="O17" s="66"/>
      <c r="P17" s="66"/>
      <c r="Q17" s="66"/>
      <c r="R17" s="66"/>
    </row>
    <row r="18" spans="1:20" x14ac:dyDescent="0.25">
      <c r="B18" t="str">
        <f>TEXT(B11,"MMMM YYYY")&amp;" True-up"</f>
        <v>April 2020 True-up</v>
      </c>
      <c r="C18" s="152" t="s">
        <v>25</v>
      </c>
      <c r="D18" s="188"/>
      <c r="E18" s="188"/>
      <c r="F18" s="188"/>
      <c r="G18" s="186"/>
      <c r="H18" s="186"/>
      <c r="I18" s="186"/>
      <c r="J18" s="174">
        <f>ROUND(J6*J11,0)</f>
        <v>0</v>
      </c>
      <c r="K18" s="174">
        <f>ROUND(K6*K11,0)</f>
        <v>0</v>
      </c>
      <c r="L18" s="174">
        <f>ROUND(L6*L11,0)</f>
        <v>0</v>
      </c>
      <c r="M18" s="186"/>
      <c r="N18" s="186"/>
      <c r="O18" s="186"/>
      <c r="P18" s="186"/>
      <c r="Q18" s="186"/>
      <c r="R18" s="186"/>
      <c r="S18" s="70">
        <f>SUM(D18:R18)</f>
        <v>0</v>
      </c>
      <c r="T18" s="316"/>
    </row>
    <row r="19" spans="1:20" x14ac:dyDescent="0.25">
      <c r="C19" s="152" t="s">
        <v>107</v>
      </c>
      <c r="D19" s="207">
        <f>(D11+D12)*D8</f>
        <v>-24.177656090500147</v>
      </c>
      <c r="E19" s="207">
        <f>(E11+E12)*E8</f>
        <v>495.19163933499993</v>
      </c>
      <c r="F19" s="207">
        <f>(F11+F12)*F8</f>
        <v>-277.50810646999986</v>
      </c>
      <c r="G19" s="186"/>
      <c r="H19" s="186"/>
      <c r="I19" s="186"/>
      <c r="J19" s="174">
        <f>J6*J12</f>
        <v>0</v>
      </c>
      <c r="K19" s="174">
        <f>K6*K12</f>
        <v>0</v>
      </c>
      <c r="L19" s="174">
        <f>L6*L12</f>
        <v>0</v>
      </c>
      <c r="M19" s="186"/>
      <c r="N19" s="186"/>
      <c r="O19" s="186"/>
      <c r="P19" s="186"/>
      <c r="Q19" s="186"/>
      <c r="R19" s="186"/>
      <c r="S19" s="70">
        <f>SUM(D19:R19)</f>
        <v>193.50587677449994</v>
      </c>
      <c r="T19" s="316"/>
    </row>
    <row r="20" spans="1:20" x14ac:dyDescent="0.25">
      <c r="C20" s="152"/>
      <c r="D20" s="152"/>
      <c r="E20" s="152"/>
      <c r="F20" s="152"/>
      <c r="G20" s="66"/>
      <c r="H20" s="66"/>
      <c r="I20" s="66"/>
      <c r="J20" s="174"/>
      <c r="K20" s="174"/>
      <c r="L20" s="174"/>
      <c r="M20" s="66"/>
      <c r="N20" s="66"/>
      <c r="O20" s="66"/>
      <c r="P20" s="66"/>
      <c r="Q20" s="66"/>
      <c r="R20" s="66"/>
      <c r="S20" s="292"/>
    </row>
    <row r="21" spans="1:20" x14ac:dyDescent="0.25">
      <c r="B21" t="str">
        <f>TEXT(B14,"MMMM YYYY")&amp;" Actual"</f>
        <v>April 2021 Actual</v>
      </c>
      <c r="C21" s="152" t="s">
        <v>25</v>
      </c>
      <c r="D21" s="204"/>
      <c r="E21" s="204"/>
      <c r="F21" s="204"/>
      <c r="G21" s="300">
        <v>261.18684582083517</v>
      </c>
      <c r="H21" s="300">
        <v>89.319922252619961</v>
      </c>
      <c r="I21" s="300">
        <v>54.877321204794256</v>
      </c>
      <c r="J21" s="300">
        <v>49.236842798035475</v>
      </c>
      <c r="K21" s="300">
        <v>49.494839704757744</v>
      </c>
      <c r="L21" s="300">
        <v>51.249798431072364</v>
      </c>
      <c r="M21" s="300">
        <v>45.190246924236469</v>
      </c>
      <c r="N21" s="300">
        <v>310.03358635247434</v>
      </c>
      <c r="O21" s="300">
        <v>430.92858447612906</v>
      </c>
      <c r="P21" s="204"/>
      <c r="Q21" s="204"/>
      <c r="R21" s="204"/>
      <c r="S21" s="70">
        <f>SUM(D21:R21)</f>
        <v>1341.517987964955</v>
      </c>
      <c r="T21" s="316"/>
    </row>
    <row r="22" spans="1:20" x14ac:dyDescent="0.25">
      <c r="C22" s="152" t="s">
        <v>107</v>
      </c>
      <c r="D22" s="186"/>
      <c r="E22" s="186"/>
      <c r="F22" s="186"/>
      <c r="G22" s="174">
        <v>-2.132028893003632</v>
      </c>
      <c r="H22" s="174">
        <v>-2.7567877238462954</v>
      </c>
      <c r="I22" s="174">
        <v>-1.6937444816294525</v>
      </c>
      <c r="J22" s="174">
        <v>-1.5196556419146752</v>
      </c>
      <c r="K22" s="174">
        <v>-1.5276185094061032</v>
      </c>
      <c r="L22" s="174">
        <v>-1.5817839021935916</v>
      </c>
      <c r="M22" s="174">
        <v>-1.3947607075381627</v>
      </c>
      <c r="N22" s="174">
        <v>-9.5689378503850087</v>
      </c>
      <c r="O22" s="174">
        <v>-13.300264952966947</v>
      </c>
      <c r="P22" s="204"/>
      <c r="Q22" s="204"/>
      <c r="R22" s="204"/>
      <c r="S22" s="70">
        <f>SUM(D22:R22)</f>
        <v>-35.475582662883873</v>
      </c>
      <c r="T22" s="316"/>
    </row>
    <row r="23" spans="1:20" x14ac:dyDescent="0.25">
      <c r="G23" s="175"/>
      <c r="H23" s="175"/>
      <c r="I23" s="175"/>
      <c r="J23" s="175"/>
      <c r="K23" s="175"/>
      <c r="L23" s="175"/>
      <c r="M23" s="175"/>
      <c r="N23" s="175"/>
      <c r="O23" s="175"/>
      <c r="P23" s="66"/>
      <c r="Q23" s="66"/>
      <c r="R23" s="66"/>
      <c r="S23" s="292"/>
    </row>
    <row r="24" spans="1:20"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849</v>
      </c>
      <c r="Q24" s="174">
        <f>ROUND(Q6*Q14,0)</f>
        <v>737</v>
      </c>
      <c r="R24" s="174">
        <f>ROUND(R6*R14,0)</f>
        <v>558</v>
      </c>
      <c r="S24" s="70">
        <f>SUM(D24:R24)</f>
        <v>2144</v>
      </c>
      <c r="T24" s="316"/>
    </row>
    <row r="25" spans="1:20" x14ac:dyDescent="0.25">
      <c r="C25" s="152" t="s">
        <v>107</v>
      </c>
      <c r="D25" s="186"/>
      <c r="E25" s="186"/>
      <c r="F25" s="186"/>
      <c r="G25" s="186"/>
      <c r="H25" s="186"/>
      <c r="I25" s="186"/>
      <c r="J25" s="186"/>
      <c r="K25" s="186"/>
      <c r="L25" s="186"/>
      <c r="M25" s="186"/>
      <c r="N25" s="186"/>
      <c r="O25" s="186"/>
      <c r="P25" s="174">
        <f>ROUND(P6*P15,0)</f>
        <v>-26</v>
      </c>
      <c r="Q25" s="174">
        <f>ROUND(Q6*Q15,0)</f>
        <v>-23</v>
      </c>
      <c r="R25" s="174">
        <f>ROUND(R6*R15,0)</f>
        <v>-17</v>
      </c>
      <c r="S25" s="70">
        <f>SUM(D25:R25)</f>
        <v>-66</v>
      </c>
      <c r="T25" s="301"/>
    </row>
    <row r="26" spans="1:20" x14ac:dyDescent="0.25">
      <c r="C26" s="152"/>
      <c r="D26" s="152"/>
      <c r="E26" s="152"/>
      <c r="F26" s="152"/>
      <c r="G26" s="66"/>
      <c r="H26" s="66"/>
      <c r="I26" s="66"/>
      <c r="J26" s="66"/>
      <c r="K26" s="66"/>
      <c r="L26" s="66"/>
      <c r="M26" s="66"/>
      <c r="N26" s="66"/>
      <c r="O26" s="66"/>
      <c r="P26" s="174"/>
      <c r="Q26" s="174"/>
      <c r="R26" s="174"/>
      <c r="S26" s="292"/>
    </row>
    <row r="27" spans="1:20" x14ac:dyDescent="0.25">
      <c r="B27" t="s">
        <v>17</v>
      </c>
      <c r="C27" s="152" t="s">
        <v>25</v>
      </c>
      <c r="D27" s="186"/>
      <c r="E27" s="186"/>
      <c r="F27" s="186"/>
      <c r="G27" s="200">
        <f>G18+G21+G24</f>
        <v>261.18684582083517</v>
      </c>
      <c r="H27" s="200">
        <f t="shared" ref="H27:S28" si="1">H18+H21+H24</f>
        <v>89.319922252619961</v>
      </c>
      <c r="I27" s="200">
        <f t="shared" si="1"/>
        <v>54.877321204794256</v>
      </c>
      <c r="J27" s="200">
        <f t="shared" si="1"/>
        <v>49.236842798035475</v>
      </c>
      <c r="K27" s="200">
        <f t="shared" si="1"/>
        <v>49.494839704757744</v>
      </c>
      <c r="L27" s="200">
        <f t="shared" si="1"/>
        <v>51.249798431072364</v>
      </c>
      <c r="M27" s="200">
        <f t="shared" si="1"/>
        <v>45.190246924236469</v>
      </c>
      <c r="N27" s="200">
        <f t="shared" si="1"/>
        <v>310.03358635247434</v>
      </c>
      <c r="O27" s="200">
        <f t="shared" si="1"/>
        <v>430.92858447612906</v>
      </c>
      <c r="P27" s="200">
        <f t="shared" si="1"/>
        <v>849</v>
      </c>
      <c r="Q27" s="200">
        <f t="shared" si="1"/>
        <v>737</v>
      </c>
      <c r="R27" s="200">
        <f t="shared" si="1"/>
        <v>558</v>
      </c>
      <c r="S27" s="200">
        <f t="shared" si="1"/>
        <v>3485.517987964955</v>
      </c>
      <c r="T27" s="316"/>
    </row>
    <row r="28" spans="1:20" x14ac:dyDescent="0.25">
      <c r="C28" s="152" t="s">
        <v>107</v>
      </c>
      <c r="D28" s="200">
        <f>D19+D22+D25</f>
        <v>-24.177656090500147</v>
      </c>
      <c r="E28" s="200">
        <f>E19+E22+E25</f>
        <v>495.19163933499993</v>
      </c>
      <c r="F28" s="200">
        <f>F19+F22+F25</f>
        <v>-277.50810646999986</v>
      </c>
      <c r="G28" s="200">
        <f>G19+G22+G25</f>
        <v>-2.132028893003632</v>
      </c>
      <c r="H28" s="200">
        <f t="shared" si="1"/>
        <v>-2.7567877238462954</v>
      </c>
      <c r="I28" s="200">
        <f t="shared" si="1"/>
        <v>-1.6937444816294525</v>
      </c>
      <c r="J28" s="200">
        <f t="shared" si="1"/>
        <v>-1.5196556419146752</v>
      </c>
      <c r="K28" s="200">
        <f t="shared" si="1"/>
        <v>-1.5276185094061032</v>
      </c>
      <c r="L28" s="200">
        <f t="shared" si="1"/>
        <v>-1.5817839021935916</v>
      </c>
      <c r="M28" s="200">
        <f t="shared" si="1"/>
        <v>-1.3947607075381627</v>
      </c>
      <c r="N28" s="200">
        <f t="shared" si="1"/>
        <v>-9.5689378503850087</v>
      </c>
      <c r="O28" s="200">
        <f t="shared" si="1"/>
        <v>-13.300264952966947</v>
      </c>
      <c r="P28" s="200">
        <f t="shared" si="1"/>
        <v>-26</v>
      </c>
      <c r="Q28" s="200">
        <f t="shared" si="1"/>
        <v>-23</v>
      </c>
      <c r="R28" s="200">
        <f t="shared" si="1"/>
        <v>-17</v>
      </c>
      <c r="S28" s="200">
        <f t="shared" si="1"/>
        <v>92.030294111616058</v>
      </c>
      <c r="T28" s="316"/>
    </row>
  </sheetData>
  <mergeCells count="1">
    <mergeCell ref="A1:R1"/>
  </mergeCells>
  <pageMargins left="0.45" right="0.45" top="0.75" bottom="0.5" header="0.3" footer="0.3"/>
  <pageSetup scale="59"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Y30"/>
  <sheetViews>
    <sheetView topLeftCell="L1" zoomScale="85" zoomScaleNormal="85" workbookViewId="0"/>
  </sheetViews>
  <sheetFormatPr defaultRowHeight="15" x14ac:dyDescent="0.25"/>
  <cols>
    <col min="1" max="1" width="5.7109375" customWidth="1"/>
    <col min="2" max="2" width="25.85546875" customWidth="1"/>
    <col min="3" max="3" width="9.5703125" customWidth="1"/>
    <col min="4" max="6" width="12.140625" style="292" customWidth="1"/>
    <col min="7" max="18" width="12.42578125" style="171" customWidth="1"/>
    <col min="19" max="19" width="14.42578125" customWidth="1"/>
    <col min="20" max="20" width="14.42578125" style="288" customWidth="1"/>
  </cols>
  <sheetData>
    <row r="1" spans="1:20" ht="18.75" x14ac:dyDescent="0.3">
      <c r="A1" s="446" t="s">
        <v>160</v>
      </c>
      <c r="B1" s="446"/>
      <c r="C1" s="446"/>
      <c r="D1" s="446"/>
      <c r="E1" s="446"/>
      <c r="F1" s="446"/>
      <c r="G1" s="446"/>
      <c r="H1" s="446"/>
      <c r="I1" s="446"/>
      <c r="J1" s="446"/>
      <c r="K1" s="446"/>
      <c r="L1" s="446"/>
      <c r="M1" s="446"/>
      <c r="N1" s="446"/>
      <c r="O1" s="446"/>
      <c r="P1" s="446"/>
      <c r="Q1" s="446"/>
      <c r="R1" s="446"/>
      <c r="S1" s="311"/>
    </row>
    <row r="2" spans="1:20" x14ac:dyDescent="0.25">
      <c r="A2" s="181"/>
      <c r="B2" s="181"/>
      <c r="C2" s="181"/>
      <c r="D2" s="181"/>
      <c r="E2" s="181"/>
      <c r="F2" s="181"/>
      <c r="G2" s="182"/>
      <c r="H2" s="182"/>
      <c r="I2" s="182"/>
      <c r="J2" s="182"/>
      <c r="K2" s="182"/>
      <c r="L2" s="182"/>
      <c r="M2" s="182"/>
      <c r="N2" s="182"/>
      <c r="O2" s="182"/>
      <c r="P2" s="182"/>
      <c r="Q2" s="182"/>
      <c r="R2" s="182"/>
      <c r="S2" s="311"/>
    </row>
    <row r="3" spans="1:20"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0" x14ac:dyDescent="0.25">
      <c r="G4" s="170"/>
      <c r="H4" s="170"/>
      <c r="I4" s="170"/>
      <c r="J4" s="170"/>
      <c r="K4" s="170"/>
      <c r="L4" s="170"/>
      <c r="M4" s="170"/>
      <c r="N4" s="170"/>
      <c r="O4" s="170"/>
      <c r="P4" s="170"/>
      <c r="Q4" s="170"/>
      <c r="R4" s="170"/>
    </row>
    <row r="5" spans="1:20" x14ac:dyDescent="0.25">
      <c r="A5" s="184" t="s">
        <v>134</v>
      </c>
      <c r="B5" s="180"/>
      <c r="D5" s="278"/>
      <c r="E5" s="278"/>
      <c r="F5" s="278"/>
      <c r="G5" s="170"/>
      <c r="H5" s="170"/>
      <c r="I5" s="170"/>
      <c r="J5" s="354"/>
      <c r="K5" s="354"/>
      <c r="L5" s="354"/>
      <c r="M5" s="170"/>
      <c r="N5" s="170"/>
      <c r="O5" s="170"/>
      <c r="P5" s="170"/>
      <c r="Q5" s="170"/>
      <c r="R5" s="170"/>
    </row>
    <row r="6" spans="1:20" x14ac:dyDescent="0.25">
      <c r="B6" t="s">
        <v>157</v>
      </c>
      <c r="C6" s="288"/>
      <c r="D6" s="291">
        <v>3437383</v>
      </c>
      <c r="E6" s="291">
        <v>2885041</v>
      </c>
      <c r="F6" s="291">
        <v>2268398</v>
      </c>
      <c r="G6" s="187"/>
      <c r="H6" s="187"/>
      <c r="I6" s="187"/>
      <c r="J6" s="187"/>
      <c r="K6" s="187"/>
      <c r="L6" s="187"/>
      <c r="M6" s="187"/>
      <c r="N6" s="187"/>
      <c r="O6" s="187"/>
      <c r="P6" s="143">
        <v>3437383</v>
      </c>
      <c r="Q6" s="143">
        <v>2885041</v>
      </c>
      <c r="R6" s="143">
        <v>2268398</v>
      </c>
    </row>
    <row r="7" spans="1:20" x14ac:dyDescent="0.25">
      <c r="B7" t="s">
        <v>98</v>
      </c>
      <c r="C7" s="288"/>
      <c r="D7" s="329">
        <v>3353345.9112400007</v>
      </c>
      <c r="E7" s="329">
        <v>4276287.4670000002</v>
      </c>
      <c r="F7" s="329">
        <v>1539056.9556</v>
      </c>
      <c r="G7" s="329">
        <v>996365.92338998301</v>
      </c>
      <c r="H7" s="329">
        <v>456972.65956999961</v>
      </c>
      <c r="I7" s="329">
        <v>289167.61100999877</v>
      </c>
      <c r="J7" s="329">
        <v>242695.22224999982</v>
      </c>
      <c r="K7" s="329">
        <v>243810.97275000004</v>
      </c>
      <c r="L7" s="329">
        <v>257847.87546999971</v>
      </c>
      <c r="M7" s="329">
        <v>295231.66377999692</v>
      </c>
      <c r="N7" s="329">
        <v>1553170.2053100024</v>
      </c>
      <c r="O7" s="329">
        <v>1986634.4192400295</v>
      </c>
      <c r="P7" s="187"/>
      <c r="Q7" s="187"/>
      <c r="R7" s="187"/>
    </row>
    <row r="8" spans="1:20" x14ac:dyDescent="0.25">
      <c r="B8" t="s">
        <v>159</v>
      </c>
      <c r="C8" s="288"/>
      <c r="D8" s="280">
        <f>D7-D6</f>
        <v>-84037.088759999257</v>
      </c>
      <c r="E8" s="280">
        <f>E7-E6</f>
        <v>1391246.4670000002</v>
      </c>
      <c r="F8" s="280">
        <f>F7-F6</f>
        <v>-729341.04440000001</v>
      </c>
      <c r="G8" s="187"/>
      <c r="H8" s="187"/>
      <c r="I8" s="187"/>
      <c r="J8" s="187"/>
      <c r="K8" s="187"/>
      <c r="L8" s="187"/>
      <c r="M8" s="187"/>
      <c r="N8" s="187"/>
      <c r="O8" s="187"/>
      <c r="P8" s="187"/>
      <c r="Q8" s="187"/>
      <c r="R8" s="187"/>
    </row>
    <row r="9" spans="1:20" x14ac:dyDescent="0.25">
      <c r="J9" s="261"/>
      <c r="K9" s="261"/>
      <c r="L9" s="261"/>
    </row>
    <row r="10" spans="1:20" x14ac:dyDescent="0.25">
      <c r="A10" s="184" t="s">
        <v>156</v>
      </c>
      <c r="B10" s="180"/>
      <c r="J10" s="261"/>
      <c r="K10" s="261"/>
      <c r="L10" s="261"/>
    </row>
    <row r="11" spans="1:20" x14ac:dyDescent="0.25">
      <c r="B11" s="178">
        <v>43922</v>
      </c>
      <c r="C11" s="152" t="s">
        <v>151</v>
      </c>
      <c r="D11" s="251">
        <v>1.7559999999999999E-2</v>
      </c>
      <c r="E11" s="366">
        <f>D11</f>
        <v>1.7559999999999999E-2</v>
      </c>
      <c r="F11" s="366">
        <f>E11</f>
        <v>1.7559999999999999E-2</v>
      </c>
      <c r="G11" s="188"/>
      <c r="H11" s="189"/>
      <c r="I11" s="189"/>
      <c r="J11" s="189"/>
      <c r="K11" s="189"/>
      <c r="L11" s="189"/>
      <c r="M11" s="186"/>
      <c r="N11" s="186"/>
      <c r="O11" s="186"/>
      <c r="P11" s="186"/>
      <c r="Q11" s="186"/>
      <c r="R11" s="186"/>
    </row>
    <row r="12" spans="1:20" x14ac:dyDescent="0.25">
      <c r="B12" s="152"/>
      <c r="C12" s="152" t="s">
        <v>107</v>
      </c>
      <c r="D12" s="251">
        <v>6.0000000000000002E-5</v>
      </c>
      <c r="E12" s="366">
        <f>D12</f>
        <v>6.0000000000000002E-5</v>
      </c>
      <c r="F12" s="366">
        <f>E12</f>
        <v>6.0000000000000002E-5</v>
      </c>
      <c r="G12" s="188"/>
      <c r="H12" s="189"/>
      <c r="I12" s="189"/>
      <c r="J12" s="189"/>
      <c r="K12" s="189"/>
      <c r="L12" s="189"/>
      <c r="M12" s="186"/>
      <c r="N12" s="186"/>
      <c r="O12" s="186"/>
      <c r="P12" s="186"/>
      <c r="Q12" s="186"/>
      <c r="R12" s="186"/>
    </row>
    <row r="13" spans="1:20" x14ac:dyDescent="0.25">
      <c r="B13" s="152"/>
      <c r="C13" s="152"/>
      <c r="D13" s="152"/>
      <c r="E13" s="152"/>
      <c r="F13" s="152"/>
      <c r="G13" s="172"/>
      <c r="H13" s="173"/>
      <c r="I13" s="173"/>
      <c r="J13" s="173"/>
      <c r="K13" s="173"/>
      <c r="L13" s="173"/>
      <c r="M13" s="66"/>
      <c r="N13" s="66"/>
      <c r="O13" s="66"/>
      <c r="P13" s="66"/>
      <c r="Q13" s="66"/>
      <c r="R13" s="66"/>
    </row>
    <row r="14" spans="1:20" x14ac:dyDescent="0.25">
      <c r="B14" s="178">
        <v>44287</v>
      </c>
      <c r="C14" s="152" t="s">
        <v>151</v>
      </c>
      <c r="D14" s="188"/>
      <c r="E14" s="188"/>
      <c r="F14" s="188"/>
      <c r="G14" s="187"/>
      <c r="H14" s="187"/>
      <c r="I14" s="187"/>
      <c r="J14" s="187"/>
      <c r="K14" s="187"/>
      <c r="L14" s="187"/>
      <c r="M14" s="187"/>
      <c r="N14" s="187"/>
      <c r="O14" s="187"/>
      <c r="P14" s="173">
        <v>1.265E-2</v>
      </c>
      <c r="Q14" s="251">
        <f>P14</f>
        <v>1.265E-2</v>
      </c>
      <c r="R14" s="251">
        <f>Q14</f>
        <v>1.265E-2</v>
      </c>
    </row>
    <row r="15" spans="1:20" x14ac:dyDescent="0.25">
      <c r="B15" s="152"/>
      <c r="C15" s="152" t="s">
        <v>107</v>
      </c>
      <c r="D15" s="188"/>
      <c r="E15" s="188"/>
      <c r="F15" s="188"/>
      <c r="G15" s="187"/>
      <c r="H15" s="187"/>
      <c r="I15" s="187"/>
      <c r="J15" s="187"/>
      <c r="K15" s="187"/>
      <c r="L15" s="187"/>
      <c r="M15" s="187"/>
      <c r="N15" s="187"/>
      <c r="O15" s="187"/>
      <c r="P15" s="173">
        <v>-6.0000000000000002E-5</v>
      </c>
      <c r="Q15" s="173">
        <f>P15</f>
        <v>-6.0000000000000002E-5</v>
      </c>
      <c r="R15" s="173">
        <f>Q15</f>
        <v>-6.0000000000000002E-5</v>
      </c>
    </row>
    <row r="16" spans="1:20" x14ac:dyDescent="0.25">
      <c r="B16" s="152"/>
      <c r="C16" s="152"/>
      <c r="D16" s="152"/>
      <c r="E16" s="152"/>
      <c r="F16" s="152"/>
      <c r="G16" s="172"/>
      <c r="H16" s="173"/>
      <c r="I16" s="173"/>
      <c r="J16" s="173"/>
      <c r="K16" s="173"/>
      <c r="L16" s="173"/>
      <c r="M16" s="173"/>
      <c r="N16" s="173"/>
      <c r="O16" s="173"/>
      <c r="P16" s="173"/>
      <c r="Q16" s="173"/>
      <c r="R16" s="173"/>
    </row>
    <row r="17" spans="1:25" x14ac:dyDescent="0.25">
      <c r="A17" s="184" t="s">
        <v>158</v>
      </c>
      <c r="B17" s="180"/>
      <c r="G17" s="66"/>
      <c r="H17" s="66"/>
      <c r="I17" s="66"/>
      <c r="J17" s="66"/>
      <c r="K17" s="66"/>
      <c r="L17" s="66"/>
      <c r="M17" s="66"/>
      <c r="N17" s="66"/>
      <c r="O17" s="66"/>
      <c r="P17" s="66"/>
      <c r="Q17" s="66"/>
      <c r="R17" s="66"/>
    </row>
    <row r="18" spans="1:25" x14ac:dyDescent="0.25">
      <c r="B18" t="str">
        <f>TEXT(B11,"MMMM YYYY")&amp;" True-up"</f>
        <v>April 2020 True-up</v>
      </c>
      <c r="C18" s="152" t="s">
        <v>25</v>
      </c>
      <c r="D18" s="188"/>
      <c r="E18" s="188"/>
      <c r="F18" s="188"/>
      <c r="G18" s="186"/>
      <c r="H18" s="186"/>
      <c r="I18" s="186"/>
      <c r="J18" s="186"/>
      <c r="K18" s="186"/>
      <c r="L18" s="186"/>
      <c r="M18" s="186"/>
      <c r="N18" s="186"/>
      <c r="O18" s="186"/>
      <c r="P18" s="186"/>
      <c r="Q18" s="186"/>
      <c r="R18" s="186"/>
      <c r="S18" s="70">
        <f>SUM(D18:R18)</f>
        <v>0</v>
      </c>
      <c r="T18" s="316"/>
    </row>
    <row r="19" spans="1:25" x14ac:dyDescent="0.25">
      <c r="C19" s="152" t="s">
        <v>107</v>
      </c>
      <c r="D19" s="207">
        <f>(D11+D12)*D8</f>
        <v>-1480.733503951187</v>
      </c>
      <c r="E19" s="207">
        <f>(E11+E12)*E8</f>
        <v>24513.762748540004</v>
      </c>
      <c r="F19" s="207">
        <f>(F11+F12)*F8</f>
        <v>-12850.989202328001</v>
      </c>
      <c r="G19" s="186"/>
      <c r="H19" s="186"/>
      <c r="I19" s="186"/>
      <c r="J19" s="186"/>
      <c r="K19" s="186"/>
      <c r="L19" s="186"/>
      <c r="M19" s="186"/>
      <c r="N19" s="186"/>
      <c r="O19" s="186"/>
      <c r="P19" s="186"/>
      <c r="Q19" s="186"/>
      <c r="R19" s="186"/>
      <c r="S19" s="70">
        <f>SUM(D19:R19)</f>
        <v>10182.040042260818</v>
      </c>
      <c r="T19" s="316"/>
    </row>
    <row r="20" spans="1:25" x14ac:dyDescent="0.25">
      <c r="C20" s="152"/>
      <c r="D20" s="152"/>
      <c r="E20" s="152"/>
      <c r="F20" s="152"/>
      <c r="G20" s="66"/>
      <c r="H20" s="66"/>
      <c r="I20" s="66"/>
      <c r="J20" s="174"/>
      <c r="K20" s="174"/>
      <c r="L20" s="174"/>
      <c r="M20" s="66"/>
      <c r="N20" s="66"/>
      <c r="O20" s="66"/>
      <c r="P20" s="66"/>
      <c r="Q20" s="66"/>
      <c r="R20" s="66"/>
      <c r="S20" s="292"/>
    </row>
    <row r="21" spans="1:25" x14ac:dyDescent="0.25">
      <c r="B21" t="str">
        <f>TEXT(B14,"MMMM YYYY")&amp;" Actual"</f>
        <v>April 2021 Actual</v>
      </c>
      <c r="C21" s="152" t="s">
        <v>25</v>
      </c>
      <c r="D21" s="204"/>
      <c r="E21" s="204"/>
      <c r="F21" s="204"/>
      <c r="G21" s="300">
        <v>13219.742238014143</v>
      </c>
      <c r="H21" s="300">
        <v>5779.8085980072874</v>
      </c>
      <c r="I21" s="300">
        <v>3664.9957292456043</v>
      </c>
      <c r="J21" s="300">
        <v>3077.4937551899643</v>
      </c>
      <c r="K21" s="300">
        <v>3091.5406032438391</v>
      </c>
      <c r="L21" s="300">
        <v>3267.6050326647714</v>
      </c>
      <c r="M21" s="300">
        <v>3729.5058085306541</v>
      </c>
      <c r="N21" s="300">
        <v>19691.426979072843</v>
      </c>
      <c r="O21" s="300">
        <v>25151.576474211921</v>
      </c>
      <c r="P21" s="204"/>
      <c r="Q21" s="204"/>
      <c r="R21" s="204"/>
      <c r="S21" s="70">
        <f>SUM(D21:R21)</f>
        <v>80673.695218181034</v>
      </c>
      <c r="T21" s="316"/>
    </row>
    <row r="22" spans="1:25" x14ac:dyDescent="0.25">
      <c r="C22" s="152" t="s">
        <v>107</v>
      </c>
      <c r="D22" s="186"/>
      <c r="E22" s="186"/>
      <c r="F22" s="186"/>
      <c r="G22" s="174">
        <v>-44.744994136721651</v>
      </c>
      <c r="H22" s="174">
        <v>-27.414111927307292</v>
      </c>
      <c r="I22" s="174">
        <v>-17.383378952943577</v>
      </c>
      <c r="J22" s="174">
        <v>-14.59680832501169</v>
      </c>
      <c r="K22" s="174">
        <v>-14.663433691275126</v>
      </c>
      <c r="L22" s="174">
        <v>-15.498521894062156</v>
      </c>
      <c r="M22" s="174">
        <v>-17.689355613584127</v>
      </c>
      <c r="N22" s="174">
        <v>-93.39807262801348</v>
      </c>
      <c r="O22" s="174">
        <v>-119.29601489744786</v>
      </c>
      <c r="P22" s="204"/>
      <c r="Q22" s="204"/>
      <c r="R22" s="204"/>
      <c r="S22" s="70">
        <f>SUM(D22:R22)</f>
        <v>-364.68469206636701</v>
      </c>
      <c r="T22" s="316"/>
    </row>
    <row r="23" spans="1:25" x14ac:dyDescent="0.25">
      <c r="G23" s="175"/>
      <c r="H23" s="175"/>
      <c r="I23" s="175"/>
      <c r="J23" s="175"/>
      <c r="K23" s="175"/>
      <c r="L23" s="175"/>
      <c r="M23" s="175"/>
      <c r="N23" s="175"/>
      <c r="O23" s="175"/>
      <c r="P23" s="66"/>
      <c r="Q23" s="66"/>
      <c r="R23" s="66"/>
      <c r="S23" s="292"/>
    </row>
    <row r="24" spans="1:25"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43483</v>
      </c>
      <c r="Q24" s="174">
        <f>ROUND(Q6*Q14,0)</f>
        <v>36496</v>
      </c>
      <c r="R24" s="174">
        <f>ROUND(R6*R14,0)</f>
        <v>28695</v>
      </c>
      <c r="S24" s="70">
        <f>SUM(D24:R24)</f>
        <v>108674</v>
      </c>
      <c r="T24" s="316"/>
    </row>
    <row r="25" spans="1:25" x14ac:dyDescent="0.25">
      <c r="C25" s="152" t="s">
        <v>107</v>
      </c>
      <c r="D25" s="186"/>
      <c r="E25" s="186"/>
      <c r="F25" s="186"/>
      <c r="G25" s="186"/>
      <c r="H25" s="186"/>
      <c r="I25" s="186"/>
      <c r="J25" s="186"/>
      <c r="K25" s="186"/>
      <c r="L25" s="186"/>
      <c r="M25" s="186"/>
      <c r="N25" s="186"/>
      <c r="O25" s="186"/>
      <c r="P25" s="174">
        <f>ROUND(P6*P15,0)</f>
        <v>-206</v>
      </c>
      <c r="Q25" s="174">
        <f>ROUND(Q6*Q15,0)</f>
        <v>-173</v>
      </c>
      <c r="R25" s="174">
        <f>ROUND(R6*R15,0)</f>
        <v>-136</v>
      </c>
      <c r="S25" s="70">
        <f>SUM(D25:R25)</f>
        <v>-515</v>
      </c>
      <c r="T25" s="301"/>
    </row>
    <row r="26" spans="1:25" x14ac:dyDescent="0.25">
      <c r="C26" s="152"/>
      <c r="D26" s="152"/>
      <c r="E26" s="152"/>
      <c r="F26" s="152"/>
      <c r="G26" s="66"/>
      <c r="H26" s="66"/>
      <c r="I26" s="66"/>
      <c r="J26" s="66"/>
      <c r="K26" s="66"/>
      <c r="L26" s="66"/>
      <c r="M26" s="66"/>
      <c r="N26" s="66"/>
      <c r="O26" s="66"/>
      <c r="P26" s="174"/>
      <c r="Q26" s="174"/>
      <c r="R26" s="174"/>
      <c r="S26" s="292"/>
    </row>
    <row r="27" spans="1:25" x14ac:dyDescent="0.25">
      <c r="B27" t="s">
        <v>17</v>
      </c>
      <c r="C27" s="152" t="s">
        <v>25</v>
      </c>
      <c r="D27" s="186"/>
      <c r="E27" s="186"/>
      <c r="F27" s="186"/>
      <c r="G27" s="200">
        <f>G18+G21+G24</f>
        <v>13219.742238014143</v>
      </c>
      <c r="H27" s="200">
        <f t="shared" ref="H27:S28" si="1">H18+H21+H24</f>
        <v>5779.8085980072874</v>
      </c>
      <c r="I27" s="200">
        <f t="shared" si="1"/>
        <v>3664.9957292456043</v>
      </c>
      <c r="J27" s="200">
        <f t="shared" si="1"/>
        <v>3077.4937551899643</v>
      </c>
      <c r="K27" s="200">
        <f t="shared" si="1"/>
        <v>3091.5406032438391</v>
      </c>
      <c r="L27" s="200">
        <f t="shared" si="1"/>
        <v>3267.6050326647714</v>
      </c>
      <c r="M27" s="200">
        <f t="shared" si="1"/>
        <v>3729.5058085306541</v>
      </c>
      <c r="N27" s="200">
        <f t="shared" si="1"/>
        <v>19691.426979072843</v>
      </c>
      <c r="O27" s="200">
        <f t="shared" si="1"/>
        <v>25151.576474211921</v>
      </c>
      <c r="P27" s="200">
        <f t="shared" si="1"/>
        <v>43483</v>
      </c>
      <c r="Q27" s="200">
        <f t="shared" si="1"/>
        <v>36496</v>
      </c>
      <c r="R27" s="200">
        <f t="shared" si="1"/>
        <v>28695</v>
      </c>
      <c r="S27" s="200">
        <f t="shared" si="1"/>
        <v>189347.69521818103</v>
      </c>
      <c r="T27" s="316"/>
    </row>
    <row r="28" spans="1:25" x14ac:dyDescent="0.25">
      <c r="C28" s="152" t="s">
        <v>107</v>
      </c>
      <c r="D28" s="200">
        <f>D19+D22+D25</f>
        <v>-1480.733503951187</v>
      </c>
      <c r="E28" s="200">
        <f>E19+E22+E25</f>
        <v>24513.762748540004</v>
      </c>
      <c r="F28" s="200">
        <f>F19+F22+F25</f>
        <v>-12850.989202328001</v>
      </c>
      <c r="G28" s="200">
        <f>G19+G22+G25</f>
        <v>-44.744994136721651</v>
      </c>
      <c r="H28" s="200">
        <f t="shared" si="1"/>
        <v>-27.414111927307292</v>
      </c>
      <c r="I28" s="200">
        <f t="shared" si="1"/>
        <v>-17.383378952943577</v>
      </c>
      <c r="J28" s="200">
        <f t="shared" si="1"/>
        <v>-14.59680832501169</v>
      </c>
      <c r="K28" s="200">
        <f t="shared" si="1"/>
        <v>-14.663433691275126</v>
      </c>
      <c r="L28" s="200">
        <f t="shared" si="1"/>
        <v>-15.498521894062156</v>
      </c>
      <c r="M28" s="200">
        <f t="shared" si="1"/>
        <v>-17.689355613584127</v>
      </c>
      <c r="N28" s="200">
        <f t="shared" si="1"/>
        <v>-93.39807262801348</v>
      </c>
      <c r="O28" s="200">
        <f t="shared" si="1"/>
        <v>-119.29601489744786</v>
      </c>
      <c r="P28" s="200">
        <f t="shared" si="1"/>
        <v>-206</v>
      </c>
      <c r="Q28" s="200">
        <f t="shared" si="1"/>
        <v>-173</v>
      </c>
      <c r="R28" s="200">
        <f t="shared" si="1"/>
        <v>-136</v>
      </c>
      <c r="S28" s="200">
        <f t="shared" si="1"/>
        <v>9302.3553501944516</v>
      </c>
      <c r="T28" s="316"/>
      <c r="U28" s="292"/>
      <c r="V28" s="292"/>
      <c r="W28" s="292"/>
      <c r="X28" s="292"/>
      <c r="Y28" s="292"/>
    </row>
    <row r="29" spans="1:25" ht="15" customHeight="1" x14ac:dyDescent="0.25">
      <c r="U29" s="369"/>
      <c r="V29" s="369"/>
      <c r="W29" s="369"/>
      <c r="X29" s="369"/>
      <c r="Y29" s="369"/>
    </row>
    <row r="30" spans="1:25" x14ac:dyDescent="0.25">
      <c r="U30" s="369"/>
      <c r="V30" s="369"/>
      <c r="W30" s="369"/>
      <c r="X30" s="369"/>
      <c r="Y30" s="369"/>
    </row>
  </sheetData>
  <mergeCells count="1">
    <mergeCell ref="A1:R1"/>
  </mergeCells>
  <pageMargins left="0.45" right="0.45" top="0.75" bottom="0.5" header="0.3" footer="0.3"/>
  <pageSetup scale="56"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V28"/>
  <sheetViews>
    <sheetView topLeftCell="I1" zoomScale="85" zoomScaleNormal="85" workbookViewId="0"/>
  </sheetViews>
  <sheetFormatPr defaultRowHeight="15" x14ac:dyDescent="0.25"/>
  <cols>
    <col min="1" max="1" width="5.140625" customWidth="1"/>
    <col min="2" max="2" width="25.85546875" customWidth="1"/>
    <col min="3" max="3" width="9.5703125" customWidth="1"/>
    <col min="4" max="6" width="12.140625" style="292" customWidth="1"/>
    <col min="7" max="18" width="12.28515625" style="171" customWidth="1"/>
    <col min="19" max="19" width="14.42578125" customWidth="1"/>
    <col min="20" max="20" width="14.42578125" style="288" customWidth="1"/>
  </cols>
  <sheetData>
    <row r="1" spans="1:22" ht="18.75" x14ac:dyDescent="0.3">
      <c r="A1" s="446" t="s">
        <v>161</v>
      </c>
      <c r="B1" s="446"/>
      <c r="C1" s="446"/>
      <c r="D1" s="446"/>
      <c r="E1" s="446"/>
      <c r="F1" s="446"/>
      <c r="G1" s="446"/>
      <c r="H1" s="446"/>
      <c r="I1" s="446"/>
      <c r="J1" s="446"/>
      <c r="K1" s="446"/>
      <c r="L1" s="446"/>
      <c r="M1" s="446"/>
      <c r="N1" s="446"/>
      <c r="O1" s="446"/>
      <c r="P1" s="446"/>
      <c r="Q1" s="446"/>
      <c r="R1" s="446"/>
      <c r="S1" s="311"/>
    </row>
    <row r="2" spans="1:22" x14ac:dyDescent="0.25">
      <c r="A2" s="181"/>
      <c r="B2" s="181"/>
      <c r="C2" s="181"/>
      <c r="D2" s="181"/>
      <c r="E2" s="181"/>
      <c r="F2" s="181"/>
      <c r="G2" s="182"/>
      <c r="H2" s="182"/>
      <c r="I2" s="182"/>
      <c r="J2" s="182"/>
      <c r="K2" s="182"/>
      <c r="L2" s="182"/>
      <c r="M2" s="182"/>
      <c r="N2" s="182"/>
      <c r="O2" s="182"/>
      <c r="P2" s="182"/>
      <c r="Q2" s="182"/>
      <c r="R2" s="182"/>
      <c r="S2" s="311"/>
    </row>
    <row r="3" spans="1:22" ht="15.75" x14ac:dyDescent="0.25">
      <c r="A3" s="181"/>
      <c r="B3" s="181"/>
      <c r="C3" s="181"/>
      <c r="D3" s="183">
        <v>44197</v>
      </c>
      <c r="E3" s="183">
        <f>EDATE(D3,1)</f>
        <v>44228</v>
      </c>
      <c r="F3" s="183">
        <f>EDATE(E3,1)</f>
        <v>44256</v>
      </c>
      <c r="G3" s="183">
        <f>EDATE(F3,1)</f>
        <v>44287</v>
      </c>
      <c r="H3" s="183">
        <f>EDATE(G3,1)</f>
        <v>44317</v>
      </c>
      <c r="I3" s="183">
        <f t="shared" ref="I3:R3" si="0">EDATE(H3,1)</f>
        <v>44348</v>
      </c>
      <c r="J3" s="183">
        <f t="shared" si="0"/>
        <v>44378</v>
      </c>
      <c r="K3" s="183">
        <f t="shared" si="0"/>
        <v>44409</v>
      </c>
      <c r="L3" s="183">
        <f t="shared" si="0"/>
        <v>44440</v>
      </c>
      <c r="M3" s="183">
        <f t="shared" si="0"/>
        <v>44470</v>
      </c>
      <c r="N3" s="183">
        <f t="shared" si="0"/>
        <v>44501</v>
      </c>
      <c r="O3" s="183">
        <f t="shared" si="0"/>
        <v>44531</v>
      </c>
      <c r="P3" s="183">
        <f t="shared" si="0"/>
        <v>44562</v>
      </c>
      <c r="Q3" s="183">
        <f t="shared" si="0"/>
        <v>44593</v>
      </c>
      <c r="R3" s="183">
        <f t="shared" si="0"/>
        <v>44621</v>
      </c>
      <c r="S3" s="232" t="s">
        <v>17</v>
      </c>
      <c r="T3" s="322"/>
    </row>
    <row r="4" spans="1:22" x14ac:dyDescent="0.25">
      <c r="G4" s="170"/>
      <c r="H4" s="170"/>
      <c r="I4" s="170"/>
      <c r="J4" s="170"/>
      <c r="K4" s="170"/>
      <c r="L4" s="170"/>
      <c r="M4" s="170"/>
      <c r="N4" s="170"/>
      <c r="O4" s="170"/>
      <c r="P4" s="170"/>
      <c r="Q4" s="170"/>
      <c r="R4" s="170"/>
      <c r="S4" s="302"/>
      <c r="T4" s="298"/>
    </row>
    <row r="5" spans="1:22" x14ac:dyDescent="0.25">
      <c r="A5" s="184" t="s">
        <v>134</v>
      </c>
      <c r="B5" s="180"/>
      <c r="G5" s="170"/>
      <c r="H5" s="170"/>
      <c r="I5" s="170"/>
      <c r="J5" s="170"/>
      <c r="K5" s="170"/>
      <c r="L5" s="170"/>
      <c r="M5" s="170"/>
      <c r="N5" s="170"/>
      <c r="O5" s="170"/>
      <c r="P5" s="170"/>
      <c r="Q5" s="170"/>
      <c r="R5" s="170"/>
    </row>
    <row r="6" spans="1:22" x14ac:dyDescent="0.25">
      <c r="B6" t="s">
        <v>157</v>
      </c>
      <c r="C6" s="298"/>
      <c r="D6" s="379">
        <v>1047912.4209439874</v>
      </c>
      <c r="E6" s="379">
        <v>847923.31042666035</v>
      </c>
      <c r="F6" s="379">
        <v>632053.14049915038</v>
      </c>
      <c r="G6" s="187"/>
      <c r="H6" s="187"/>
      <c r="I6" s="187"/>
      <c r="J6" s="187"/>
      <c r="K6" s="187"/>
      <c r="L6" s="187"/>
      <c r="M6" s="187"/>
      <c r="N6" s="187"/>
      <c r="O6" s="187"/>
      <c r="P6" s="143">
        <v>1047912.4209439874</v>
      </c>
      <c r="Q6" s="143">
        <v>847923.31042666035</v>
      </c>
      <c r="R6" s="143">
        <v>632053.14049915038</v>
      </c>
      <c r="S6" s="292"/>
      <c r="U6" s="292"/>
      <c r="V6" s="292"/>
    </row>
    <row r="7" spans="1:22" x14ac:dyDescent="0.25">
      <c r="B7" t="s">
        <v>98</v>
      </c>
      <c r="C7" s="298"/>
      <c r="D7" s="329">
        <v>951563.15276999981</v>
      </c>
      <c r="E7" s="329">
        <v>1240029.1769300001</v>
      </c>
      <c r="F7" s="329">
        <v>411465.10507999978</v>
      </c>
      <c r="G7" s="329">
        <v>239384.63741999949</v>
      </c>
      <c r="H7" s="329">
        <v>116357.82818999997</v>
      </c>
      <c r="I7" s="329">
        <v>84208.984669999991</v>
      </c>
      <c r="J7" s="329">
        <v>75291.024520000006</v>
      </c>
      <c r="K7" s="329">
        <v>76477.758029999983</v>
      </c>
      <c r="L7" s="329">
        <v>78072.963550000015</v>
      </c>
      <c r="M7" s="329">
        <v>82407.63069000034</v>
      </c>
      <c r="N7" s="329">
        <v>367622.27550999989</v>
      </c>
      <c r="O7" s="329">
        <v>542604.36807000078</v>
      </c>
      <c r="P7" s="187"/>
      <c r="Q7" s="187"/>
      <c r="R7" s="187"/>
    </row>
    <row r="8" spans="1:22" x14ac:dyDescent="0.25">
      <c r="B8" t="s">
        <v>159</v>
      </c>
      <c r="C8" s="298"/>
      <c r="D8" s="367">
        <f>D7-D6</f>
        <v>-96349.268173987628</v>
      </c>
      <c r="E8" s="367">
        <f>E7-E6</f>
        <v>392105.86650333973</v>
      </c>
      <c r="F8" s="367">
        <f>F7-F6</f>
        <v>-220588.0354191506</v>
      </c>
      <c r="G8" s="187"/>
      <c r="H8" s="187"/>
      <c r="I8" s="187"/>
      <c r="J8" s="187"/>
      <c r="K8" s="187"/>
      <c r="L8" s="187"/>
      <c r="M8" s="187"/>
      <c r="N8" s="187"/>
      <c r="O8" s="187"/>
      <c r="P8" s="187"/>
      <c r="Q8" s="187"/>
      <c r="R8" s="187"/>
    </row>
    <row r="9" spans="1:22" x14ac:dyDescent="0.25">
      <c r="J9" s="261"/>
      <c r="K9" s="261"/>
      <c r="L9" s="261"/>
    </row>
    <row r="10" spans="1:22" x14ac:dyDescent="0.25">
      <c r="A10" s="184" t="s">
        <v>156</v>
      </c>
      <c r="B10" s="180"/>
      <c r="J10" s="261"/>
      <c r="K10" s="261"/>
      <c r="L10" s="261"/>
    </row>
    <row r="11" spans="1:22" x14ac:dyDescent="0.25">
      <c r="B11" s="178">
        <v>43922</v>
      </c>
      <c r="C11" s="152" t="s">
        <v>151</v>
      </c>
      <c r="D11" s="251">
        <v>5.9800000000000001E-3</v>
      </c>
      <c r="E11" s="251">
        <f>D11</f>
        <v>5.9800000000000001E-3</v>
      </c>
      <c r="F11" s="251">
        <f>E11</f>
        <v>5.9800000000000001E-3</v>
      </c>
      <c r="G11" s="188"/>
      <c r="H11" s="189"/>
      <c r="I11" s="189"/>
      <c r="J11" s="189"/>
      <c r="K11" s="189"/>
      <c r="L11" s="189"/>
      <c r="M11" s="186"/>
      <c r="N11" s="186"/>
      <c r="O11" s="186"/>
      <c r="P11" s="186"/>
      <c r="Q11" s="186"/>
      <c r="R11" s="186"/>
    </row>
    <row r="12" spans="1:22" x14ac:dyDescent="0.25">
      <c r="B12" s="152"/>
      <c r="C12" s="152" t="s">
        <v>107</v>
      </c>
      <c r="D12" s="251">
        <v>6.9999999999999994E-5</v>
      </c>
      <c r="E12" s="251">
        <f>D12</f>
        <v>6.9999999999999994E-5</v>
      </c>
      <c r="F12" s="251">
        <f>E12</f>
        <v>6.9999999999999994E-5</v>
      </c>
      <c r="G12" s="188"/>
      <c r="H12" s="189"/>
      <c r="I12" s="189"/>
      <c r="J12" s="189"/>
      <c r="K12" s="189"/>
      <c r="L12" s="189"/>
      <c r="M12" s="186"/>
      <c r="N12" s="186"/>
      <c r="O12" s="186"/>
      <c r="P12" s="186"/>
      <c r="Q12" s="186"/>
      <c r="R12" s="186"/>
    </row>
    <row r="13" spans="1:22" x14ac:dyDescent="0.25">
      <c r="B13" s="152"/>
      <c r="C13" s="152"/>
      <c r="D13" s="152"/>
      <c r="E13" s="152"/>
      <c r="F13" s="152"/>
      <c r="G13" s="172"/>
      <c r="H13" s="173"/>
      <c r="I13" s="173"/>
      <c r="J13" s="173"/>
      <c r="K13" s="173"/>
      <c r="L13" s="173"/>
      <c r="M13" s="66"/>
      <c r="N13" s="66"/>
      <c r="O13" s="66"/>
      <c r="P13" s="66"/>
      <c r="Q13" s="66"/>
      <c r="R13" s="66"/>
    </row>
    <row r="14" spans="1:22" x14ac:dyDescent="0.25">
      <c r="B14" s="178">
        <v>44287</v>
      </c>
      <c r="C14" s="152" t="s">
        <v>151</v>
      </c>
      <c r="D14" s="188"/>
      <c r="E14" s="188"/>
      <c r="F14" s="188"/>
      <c r="G14" s="187"/>
      <c r="H14" s="187"/>
      <c r="I14" s="187"/>
      <c r="J14" s="187"/>
      <c r="K14" s="187"/>
      <c r="L14" s="187"/>
      <c r="M14" s="187"/>
      <c r="N14" s="187"/>
      <c r="O14" s="187"/>
      <c r="P14" s="173">
        <v>4.3499999999999997E-3</v>
      </c>
      <c r="Q14" s="173">
        <f>P14</f>
        <v>4.3499999999999997E-3</v>
      </c>
      <c r="R14" s="173">
        <f>Q14</f>
        <v>4.3499999999999997E-3</v>
      </c>
    </row>
    <row r="15" spans="1:22" x14ac:dyDescent="0.25">
      <c r="B15" s="152"/>
      <c r="C15" s="152" t="s">
        <v>107</v>
      </c>
      <c r="D15" s="188"/>
      <c r="E15" s="188"/>
      <c r="F15" s="188"/>
      <c r="G15" s="187"/>
      <c r="H15" s="187"/>
      <c r="I15" s="187"/>
      <c r="J15" s="187"/>
      <c r="K15" s="187"/>
      <c r="L15" s="187"/>
      <c r="M15" s="187"/>
      <c r="N15" s="187"/>
      <c r="O15" s="187"/>
      <c r="P15" s="173">
        <v>-3.8999999999999999E-4</v>
      </c>
      <c r="Q15" s="173">
        <f>P15</f>
        <v>-3.8999999999999999E-4</v>
      </c>
      <c r="R15" s="173">
        <f>Q15</f>
        <v>-3.8999999999999999E-4</v>
      </c>
    </row>
    <row r="16" spans="1:22" x14ac:dyDescent="0.25">
      <c r="B16" s="152"/>
      <c r="C16" s="152"/>
      <c r="D16" s="152"/>
      <c r="E16" s="152"/>
      <c r="F16" s="152"/>
      <c r="G16" s="172"/>
      <c r="H16" s="173"/>
      <c r="I16" s="173"/>
      <c r="J16" s="173"/>
      <c r="K16" s="173"/>
      <c r="L16" s="173"/>
      <c r="M16" s="173"/>
      <c r="N16" s="173"/>
      <c r="O16" s="173"/>
      <c r="P16" s="173"/>
      <c r="Q16" s="173"/>
      <c r="R16" s="173"/>
    </row>
    <row r="17" spans="1:20" x14ac:dyDescent="0.25">
      <c r="A17" s="184" t="s">
        <v>158</v>
      </c>
      <c r="B17" s="180"/>
      <c r="G17" s="66"/>
      <c r="H17" s="66"/>
      <c r="I17" s="66"/>
      <c r="J17" s="66"/>
      <c r="K17" s="66"/>
      <c r="L17" s="66"/>
      <c r="M17" s="66"/>
      <c r="N17" s="66"/>
      <c r="O17" s="66"/>
      <c r="P17" s="66"/>
      <c r="Q17" s="66"/>
      <c r="R17" s="66"/>
    </row>
    <row r="18" spans="1:20" x14ac:dyDescent="0.25">
      <c r="B18" t="str">
        <f>TEXT(B11,"MMMM YYYY")&amp;" True-up"</f>
        <v>April 2020 True-up</v>
      </c>
      <c r="C18" s="152" t="s">
        <v>25</v>
      </c>
      <c r="D18" s="188"/>
      <c r="E18" s="188"/>
      <c r="F18" s="188"/>
      <c r="G18" s="186"/>
      <c r="H18" s="186"/>
      <c r="I18" s="186"/>
      <c r="J18" s="189"/>
      <c r="K18" s="189"/>
      <c r="L18" s="189"/>
      <c r="M18" s="186"/>
      <c r="N18" s="186"/>
      <c r="O18" s="186"/>
      <c r="P18" s="186"/>
      <c r="Q18" s="186"/>
      <c r="R18" s="186"/>
      <c r="S18" s="70">
        <f>SUM(D18:R18)</f>
        <v>0</v>
      </c>
      <c r="T18" s="316"/>
    </row>
    <row r="19" spans="1:20" x14ac:dyDescent="0.25">
      <c r="C19" s="152" t="s">
        <v>107</v>
      </c>
      <c r="D19" s="207">
        <f>(D11+D12)*D8</f>
        <v>-582.9130724526251</v>
      </c>
      <c r="E19" s="207">
        <f>(E11+E12)*E8</f>
        <v>2372.2404923452054</v>
      </c>
      <c r="F19" s="207">
        <f>(F11+F12)*F8</f>
        <v>-1334.5576142858611</v>
      </c>
      <c r="G19" s="186"/>
      <c r="H19" s="186"/>
      <c r="I19" s="186"/>
      <c r="J19" s="189"/>
      <c r="K19" s="189"/>
      <c r="L19" s="189"/>
      <c r="M19" s="186"/>
      <c r="N19" s="186"/>
      <c r="O19" s="186"/>
      <c r="P19" s="186"/>
      <c r="Q19" s="186"/>
      <c r="R19" s="186"/>
      <c r="S19" s="70">
        <f>SUM(D19:R19)</f>
        <v>454.76980560671927</v>
      </c>
      <c r="T19" s="316"/>
    </row>
    <row r="20" spans="1:20" x14ac:dyDescent="0.25">
      <c r="C20" s="152"/>
      <c r="D20" s="152"/>
      <c r="E20" s="152"/>
      <c r="F20" s="152"/>
      <c r="G20" s="66"/>
      <c r="H20" s="66"/>
      <c r="I20" s="66"/>
      <c r="J20" s="174"/>
      <c r="K20" s="174"/>
      <c r="L20" s="174"/>
      <c r="M20" s="66"/>
      <c r="N20" s="66"/>
      <c r="O20" s="66"/>
      <c r="P20" s="66"/>
      <c r="Q20" s="66"/>
      <c r="R20" s="66"/>
      <c r="S20" s="292"/>
      <c r="T20" s="317"/>
    </row>
    <row r="21" spans="1:20" x14ac:dyDescent="0.25">
      <c r="B21" t="str">
        <f>TEXT(B14,"MMMM YYYY")&amp;" Actual"</f>
        <v>April 2021 Actual</v>
      </c>
      <c r="C21" s="152" t="s">
        <v>25</v>
      </c>
      <c r="D21" s="204"/>
      <c r="E21" s="204"/>
      <c r="F21" s="204"/>
      <c r="G21" s="300">
        <v>1090.5319020967054</v>
      </c>
      <c r="H21" s="300">
        <v>506.07813895254685</v>
      </c>
      <c r="I21" s="300">
        <v>367.01261175830382</v>
      </c>
      <c r="J21" s="300">
        <v>328.30529847661313</v>
      </c>
      <c r="K21" s="300">
        <v>333.46909197074228</v>
      </c>
      <c r="L21" s="300">
        <v>340.22435174755293</v>
      </c>
      <c r="M21" s="300">
        <v>357.97649641167732</v>
      </c>
      <c r="N21" s="300">
        <v>1602.7238100512277</v>
      </c>
      <c r="O21" s="300">
        <v>2362.2685763724653</v>
      </c>
      <c r="P21" s="186"/>
      <c r="Q21" s="186"/>
      <c r="R21" s="186"/>
      <c r="S21" s="70">
        <f>SUM(D21:R21)</f>
        <v>7288.5902778378349</v>
      </c>
      <c r="T21" s="316"/>
    </row>
    <row r="22" spans="1:20" x14ac:dyDescent="0.25">
      <c r="C22" s="152" t="s">
        <v>107</v>
      </c>
      <c r="D22" s="186"/>
      <c r="E22" s="186"/>
      <c r="F22" s="186"/>
      <c r="G22" s="174">
        <v>-79.484485855716002</v>
      </c>
      <c r="H22" s="174">
        <v>-45.372522802642138</v>
      </c>
      <c r="I22" s="174">
        <v>-32.904578985227239</v>
      </c>
      <c r="J22" s="174">
        <v>-29.434268139282558</v>
      </c>
      <c r="K22" s="174">
        <v>-29.897228935307933</v>
      </c>
      <c r="L22" s="174">
        <v>-30.50287291529785</v>
      </c>
      <c r="M22" s="174">
        <v>-32.09444450587452</v>
      </c>
      <c r="N22" s="174">
        <v>-143.69247952183423</v>
      </c>
      <c r="O22" s="174">
        <v>-211.78959650235899</v>
      </c>
      <c r="P22" s="186"/>
      <c r="Q22" s="186"/>
      <c r="R22" s="186"/>
      <c r="S22" s="70">
        <f>SUM(D22:R22)</f>
        <v>-635.17247816354143</v>
      </c>
      <c r="T22" s="316"/>
    </row>
    <row r="23" spans="1:20" x14ac:dyDescent="0.25">
      <c r="G23" s="175"/>
      <c r="H23" s="175"/>
      <c r="I23" s="175"/>
      <c r="J23" s="175"/>
      <c r="K23" s="175"/>
      <c r="L23" s="175"/>
      <c r="M23" s="175"/>
      <c r="N23" s="175"/>
      <c r="O23" s="175"/>
      <c r="P23" s="66"/>
      <c r="Q23" s="66"/>
      <c r="R23" s="66"/>
      <c r="S23" s="292"/>
      <c r="T23" s="317"/>
    </row>
    <row r="24" spans="1:20" x14ac:dyDescent="0.25">
      <c r="B24" t="str">
        <f>TEXT(B14,"MMMM YYYY")&amp;" Estimates"</f>
        <v>April 2021 Estimates</v>
      </c>
      <c r="C24" s="152" t="s">
        <v>25</v>
      </c>
      <c r="D24" s="186"/>
      <c r="E24" s="186"/>
      <c r="F24" s="186"/>
      <c r="G24" s="186"/>
      <c r="H24" s="186"/>
      <c r="I24" s="186"/>
      <c r="J24" s="186"/>
      <c r="K24" s="186"/>
      <c r="L24" s="186"/>
      <c r="M24" s="186"/>
      <c r="N24" s="186"/>
      <c r="O24" s="186"/>
      <c r="P24" s="174">
        <f>ROUND(P6*P14,0)</f>
        <v>4558</v>
      </c>
      <c r="Q24" s="174">
        <f>ROUND(Q6*Q14,0)</f>
        <v>3688</v>
      </c>
      <c r="R24" s="174">
        <f>ROUND(R6*R14,0)</f>
        <v>2749</v>
      </c>
      <c r="S24" s="70">
        <f>SUM(D24:R24)</f>
        <v>10995</v>
      </c>
      <c r="T24" s="316"/>
    </row>
    <row r="25" spans="1:20" x14ac:dyDescent="0.25">
      <c r="C25" s="152" t="s">
        <v>107</v>
      </c>
      <c r="D25" s="186"/>
      <c r="E25" s="186"/>
      <c r="F25" s="186"/>
      <c r="G25" s="186"/>
      <c r="H25" s="186"/>
      <c r="I25" s="186"/>
      <c r="J25" s="186"/>
      <c r="K25" s="186"/>
      <c r="L25" s="186"/>
      <c r="M25" s="186"/>
      <c r="N25" s="186"/>
      <c r="O25" s="186"/>
      <c r="P25" s="174">
        <f>ROUND(P6*P15,0)</f>
        <v>-409</v>
      </c>
      <c r="Q25" s="174">
        <f>ROUND(Q6*Q15,0)</f>
        <v>-331</v>
      </c>
      <c r="R25" s="174">
        <f>ROUND(R6*R15,0)</f>
        <v>-247</v>
      </c>
      <c r="S25" s="70">
        <f>SUM(D25:R25)</f>
        <v>-987</v>
      </c>
      <c r="T25" s="316"/>
    </row>
    <row r="26" spans="1:20" x14ac:dyDescent="0.25">
      <c r="C26" s="152"/>
      <c r="D26" s="152"/>
      <c r="E26" s="152"/>
      <c r="F26" s="152"/>
      <c r="G26" s="66"/>
      <c r="H26" s="66"/>
      <c r="I26" s="66"/>
      <c r="J26" s="66"/>
      <c r="K26" s="66"/>
      <c r="L26" s="66"/>
      <c r="M26" s="66"/>
      <c r="N26" s="66"/>
      <c r="O26" s="66"/>
      <c r="P26" s="174"/>
      <c r="Q26" s="174"/>
      <c r="R26" s="174"/>
      <c r="S26" s="292"/>
      <c r="T26" s="317"/>
    </row>
    <row r="27" spans="1:20" x14ac:dyDescent="0.25">
      <c r="B27" t="s">
        <v>17</v>
      </c>
      <c r="C27" s="152" t="s">
        <v>25</v>
      </c>
      <c r="D27" s="186"/>
      <c r="E27" s="186"/>
      <c r="F27" s="186"/>
      <c r="G27" s="200">
        <f>G18+G21+G24</f>
        <v>1090.5319020967054</v>
      </c>
      <c r="H27" s="200">
        <f t="shared" ref="H27:S28" si="1">H18+H21+H24</f>
        <v>506.07813895254685</v>
      </c>
      <c r="I27" s="200">
        <f t="shared" si="1"/>
        <v>367.01261175830382</v>
      </c>
      <c r="J27" s="200">
        <f t="shared" si="1"/>
        <v>328.30529847661313</v>
      </c>
      <c r="K27" s="200">
        <f t="shared" si="1"/>
        <v>333.46909197074228</v>
      </c>
      <c r="L27" s="200">
        <f t="shared" si="1"/>
        <v>340.22435174755293</v>
      </c>
      <c r="M27" s="200">
        <f t="shared" si="1"/>
        <v>357.97649641167732</v>
      </c>
      <c r="N27" s="200">
        <f t="shared" si="1"/>
        <v>1602.7238100512277</v>
      </c>
      <c r="O27" s="200">
        <f t="shared" si="1"/>
        <v>2362.2685763724653</v>
      </c>
      <c r="P27" s="200">
        <f t="shared" si="1"/>
        <v>4558</v>
      </c>
      <c r="Q27" s="200">
        <f t="shared" si="1"/>
        <v>3688</v>
      </c>
      <c r="R27" s="200">
        <f t="shared" si="1"/>
        <v>2749</v>
      </c>
      <c r="S27" s="200">
        <f t="shared" si="1"/>
        <v>18283.590277837837</v>
      </c>
      <c r="T27" s="316"/>
    </row>
    <row r="28" spans="1:20" x14ac:dyDescent="0.25">
      <c r="C28" s="152" t="s">
        <v>107</v>
      </c>
      <c r="D28" s="200">
        <f>D19+D22+D25</f>
        <v>-582.9130724526251</v>
      </c>
      <c r="E28" s="200">
        <f>E19+E22+E25</f>
        <v>2372.2404923452054</v>
      </c>
      <c r="F28" s="200">
        <f>F19+F22+F25</f>
        <v>-1334.5576142858611</v>
      </c>
      <c r="G28" s="200">
        <f>G19+G22+G25</f>
        <v>-79.484485855716002</v>
      </c>
      <c r="H28" s="200">
        <f t="shared" si="1"/>
        <v>-45.372522802642138</v>
      </c>
      <c r="I28" s="200">
        <f t="shared" si="1"/>
        <v>-32.904578985227239</v>
      </c>
      <c r="J28" s="200">
        <f t="shared" si="1"/>
        <v>-29.434268139282558</v>
      </c>
      <c r="K28" s="200">
        <f t="shared" si="1"/>
        <v>-29.897228935307933</v>
      </c>
      <c r="L28" s="200">
        <f t="shared" si="1"/>
        <v>-30.50287291529785</v>
      </c>
      <c r="M28" s="200">
        <f t="shared" si="1"/>
        <v>-32.09444450587452</v>
      </c>
      <c r="N28" s="200">
        <f t="shared" si="1"/>
        <v>-143.69247952183423</v>
      </c>
      <c r="O28" s="200">
        <f t="shared" si="1"/>
        <v>-211.78959650235899</v>
      </c>
      <c r="P28" s="200">
        <f t="shared" si="1"/>
        <v>-409</v>
      </c>
      <c r="Q28" s="200">
        <f t="shared" si="1"/>
        <v>-331</v>
      </c>
      <c r="R28" s="200">
        <f t="shared" si="1"/>
        <v>-247</v>
      </c>
      <c r="S28" s="200">
        <f t="shared" si="1"/>
        <v>-1167.4026725568222</v>
      </c>
      <c r="T28" s="316"/>
    </row>
  </sheetData>
  <mergeCells count="1">
    <mergeCell ref="A1:R1"/>
  </mergeCells>
  <pageMargins left="0.45" right="0.45" top="0.75" bottom="0.5" header="0.3" footer="0.3"/>
  <pageSetup scale="57" orientation="landscape" horizontalDpi="1200" verticalDpi="12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
  <sheetViews>
    <sheetView showGridLines="0" zoomScaleNormal="100" workbookViewId="0"/>
  </sheetViews>
  <sheetFormatPr defaultRowHeight="15" x14ac:dyDescent="0.25"/>
  <sheetData/>
  <pageMargins left="0.45" right="0.45" top="0.75" bottom="0.5" header="0.3" footer="0.3"/>
  <pageSetup scale="75" orientation="portrait" horizontalDpi="72" verticalDpi="72"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P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2" max="12" width="22.5703125" style="31" bestFit="1" customWidth="1"/>
    <col min="17" max="16384" width="12.7109375" style="31"/>
  </cols>
  <sheetData>
    <row r="1" spans="1:16" x14ac:dyDescent="0.25">
      <c r="A1" s="50"/>
      <c r="B1" s="50"/>
      <c r="C1" s="50"/>
      <c r="D1" s="50"/>
      <c r="E1" s="50"/>
      <c r="F1" s="50"/>
      <c r="G1" s="50"/>
      <c r="H1" s="50"/>
      <c r="I1" s="50" t="s">
        <v>103</v>
      </c>
      <c r="J1" s="50" t="s">
        <v>103</v>
      </c>
    </row>
    <row r="2" spans="1:16" x14ac:dyDescent="0.25">
      <c r="A2" s="54" t="s">
        <v>28</v>
      </c>
      <c r="B2" s="54"/>
      <c r="C2" s="54"/>
      <c r="D2" s="54" t="s">
        <v>29</v>
      </c>
      <c r="E2" s="54" t="s">
        <v>29</v>
      </c>
      <c r="F2" s="54" t="s">
        <v>30</v>
      </c>
      <c r="G2" s="54" t="s">
        <v>32</v>
      </c>
      <c r="H2" s="54" t="s">
        <v>31</v>
      </c>
      <c r="I2" s="54" t="s">
        <v>18</v>
      </c>
      <c r="J2" s="54" t="s">
        <v>63</v>
      </c>
    </row>
    <row r="3" spans="1:16" s="52" customFormat="1" ht="14.45" customHeight="1" x14ac:dyDescent="0.25">
      <c r="A3" s="51" t="s">
        <v>33</v>
      </c>
      <c r="B3" s="51" t="s">
        <v>100</v>
      </c>
      <c r="C3" s="51" t="s">
        <v>173</v>
      </c>
      <c r="D3" s="51" t="s">
        <v>35</v>
      </c>
      <c r="E3" s="51" t="s">
        <v>36</v>
      </c>
      <c r="F3" s="51" t="s">
        <v>37</v>
      </c>
      <c r="G3" s="51" t="s">
        <v>39</v>
      </c>
      <c r="H3" s="51" t="s">
        <v>38</v>
      </c>
      <c r="I3" s="51" t="s">
        <v>62</v>
      </c>
      <c r="J3" s="51" t="s">
        <v>62</v>
      </c>
      <c r="K3"/>
      <c r="M3"/>
      <c r="N3"/>
      <c r="O3"/>
      <c r="P3"/>
    </row>
    <row r="4" spans="1:16" customFormat="1" ht="14.45" customHeight="1" x14ac:dyDescent="0.25">
      <c r="A4" s="46"/>
      <c r="B4" s="46"/>
      <c r="C4" s="111"/>
      <c r="I4" s="3"/>
      <c r="J4" s="3"/>
    </row>
    <row r="5" spans="1:16" customFormat="1" ht="14.45" customHeight="1" x14ac:dyDescent="0.25">
      <c r="A5" s="447" t="str">
        <f>'CSWNA Summary'!A8&amp;" Billing Cycle"</f>
        <v>July 2021 Billing Cycle</v>
      </c>
      <c r="B5" s="448"/>
      <c r="C5" s="448"/>
      <c r="I5" s="3"/>
      <c r="J5" s="3"/>
    </row>
    <row r="6" spans="1:16" x14ac:dyDescent="0.25">
      <c r="A6" s="213" t="s">
        <v>143</v>
      </c>
      <c r="B6" s="48">
        <v>2021</v>
      </c>
      <c r="C6" s="48">
        <v>7</v>
      </c>
      <c r="D6" s="32">
        <f>HLOOKUP((C6&amp;B6)*1,'Meter Reading_NEMO'!$B$4:$Z$10,7,FALSE)</f>
        <v>44377</v>
      </c>
      <c r="E6" s="32">
        <f>HLOOKUP((C6+1&amp;B6)*1,'Meter Reading_NEMO'!$B$4:$Z$10,7,FALSE)</f>
        <v>44408</v>
      </c>
      <c r="F6" s="31">
        <f>E6-D6</f>
        <v>31</v>
      </c>
      <c r="G6" s="33">
        <f>SUMIFS(HDD_Summary!$E$4:$E$369,HDD_Summary!$D$4:$D$369,"&lt;"&amp;$E6,HDD_Summary!$D$4:$D$369,"&gt;="&amp;$D6)</f>
        <v>0</v>
      </c>
      <c r="H6" s="33">
        <f>SUMIFS(HDD_Summary!$F$4:$F$369,HDD_Summary!$D$4:$D$369,"&lt;"&amp;$E6,HDD_Summary!$D$4:$D$369,"&gt;="&amp;$D6)</f>
        <v>1.9386200716845867</v>
      </c>
      <c r="I6" s="120">
        <f>SUM('Customer Count by Cycle'!C27:D27)</f>
        <v>15438</v>
      </c>
      <c r="J6" s="121">
        <f>SUM('Customer Count by Cycle'!E27:F27)</f>
        <v>2117</v>
      </c>
    </row>
    <row r="7" spans="1:16" x14ac:dyDescent="0.25">
      <c r="D7" s="32"/>
      <c r="E7" s="32"/>
      <c r="G7" s="47"/>
      <c r="H7" s="33"/>
      <c r="I7" s="120"/>
      <c r="J7" s="121"/>
    </row>
    <row r="8" spans="1:16" x14ac:dyDescent="0.25">
      <c r="A8" s="160" t="str">
        <f>'CSWNA Summary'!A9&amp;" Billing Cycle"</f>
        <v>August 2021 Billing Cycle</v>
      </c>
      <c r="B8" s="67"/>
      <c r="C8" s="114"/>
      <c r="D8" s="32"/>
      <c r="E8" s="32"/>
      <c r="G8" s="47"/>
      <c r="H8" s="33"/>
      <c r="I8" s="120"/>
      <c r="J8" s="121"/>
    </row>
    <row r="9" spans="1:16" x14ac:dyDescent="0.25">
      <c r="A9" s="48" t="str">
        <f>A6</f>
        <v>1-19</v>
      </c>
      <c r="B9" s="48">
        <f>IF(C6=12,B6+1,B6)</f>
        <v>2021</v>
      </c>
      <c r="C9" s="48">
        <f>IF(C6=12,1,C6+1)</f>
        <v>8</v>
      </c>
      <c r="D9" s="32">
        <f>HLOOKUP((C9&amp;B9)*1,'Meter Reading_NEMO'!$B$4:$Z$10,7,FALSE)</f>
        <v>44408</v>
      </c>
      <c r="E9" s="32">
        <f>HLOOKUP((C9+1&amp;B9)*1,'Meter Reading_NEMO'!$B$4:$Z$10,7,FALSE)</f>
        <v>44439</v>
      </c>
      <c r="F9" s="31">
        <f>E9-D9</f>
        <v>31</v>
      </c>
      <c r="G9" s="33">
        <f>SUMIFS(HDD_Summary!$E$4:$E$369,HDD_Summary!$D$4:$D$369,"&lt;"&amp;$E9,HDD_Summary!$D$4:$D$369,"&gt;="&amp;$D9)</f>
        <v>0</v>
      </c>
      <c r="H9" s="33">
        <f>SUMIFS(HDD_Summary!$F$4:$F$369,HDD_Summary!$D$4:$D$369,"&lt;"&amp;$E9,HDD_Summary!$D$4:$D$369,"&gt;="&amp;$D9)</f>
        <v>6.4418817204300991</v>
      </c>
      <c r="I9" s="120">
        <f>SUM('Customer Count by Cycle'!C49:D49)</f>
        <v>15415</v>
      </c>
      <c r="J9" s="121">
        <f>SUM('Customer Count by Cycle'!E49:F49)</f>
        <v>2106</v>
      </c>
    </row>
    <row r="10" spans="1:16" x14ac:dyDescent="0.25">
      <c r="D10" s="32"/>
      <c r="E10" s="32"/>
      <c r="G10" s="47"/>
      <c r="H10" s="33"/>
      <c r="I10" s="120"/>
      <c r="J10" s="121"/>
    </row>
    <row r="11" spans="1:16" x14ac:dyDescent="0.25">
      <c r="A11" s="160" t="str">
        <f>'CSWNA Summary'!A10&amp;" Billing Cycle"</f>
        <v>September 2021 Billing Cycle</v>
      </c>
      <c r="B11" s="67"/>
      <c r="C11" s="114"/>
      <c r="D11" s="32"/>
      <c r="E11" s="32"/>
      <c r="G11" s="47"/>
      <c r="H11" s="33"/>
      <c r="I11" s="120"/>
      <c r="J11" s="121"/>
    </row>
    <row r="12" spans="1:16" x14ac:dyDescent="0.25">
      <c r="A12" s="48" t="str">
        <f>A9</f>
        <v>1-19</v>
      </c>
      <c r="B12" s="48">
        <f>IF(C9=12,B9+1,B9)</f>
        <v>2021</v>
      </c>
      <c r="C12" s="48">
        <f>IF(C9=12,1,C9+1)</f>
        <v>9</v>
      </c>
      <c r="D12" s="32">
        <f>HLOOKUP((C12&amp;B12)*1,'Meter Reading_NEMO'!$B$4:$Z$10,7,FALSE)</f>
        <v>44439</v>
      </c>
      <c r="E12" s="32">
        <f>HLOOKUP((C12+1&amp;B12)*1,'Meter Reading_NEMO'!$B$4:$Z$10,7,FALSE)</f>
        <v>44469</v>
      </c>
      <c r="F12" s="31">
        <f>E12-D12</f>
        <v>30</v>
      </c>
      <c r="G12" s="33">
        <f>SUMIFS(HDD_Summary!$E$4:$E$369,HDD_Summary!$D$4:$D$369,"&lt;"&amp;$E12,HDD_Summary!$D$4:$D$369,"&gt;="&amp;$D12)</f>
        <v>42.552249999999994</v>
      </c>
      <c r="H12" s="33">
        <f>SUMIFS(HDD_Summary!$F$4:$F$369,HDD_Summary!$D$4:$D$369,"&lt;"&amp;$E12,HDD_Summary!$D$4:$D$369,"&gt;="&amp;$D12)</f>
        <v>93.803333333333327</v>
      </c>
      <c r="I12" s="120">
        <f>SUM('Customer Count by Cycle'!C71:D71)</f>
        <v>15399</v>
      </c>
      <c r="J12" s="121">
        <f>SUM('Customer Count by Cycle'!E71:F71)</f>
        <v>2104</v>
      </c>
    </row>
    <row r="13" spans="1:16" x14ac:dyDescent="0.25">
      <c r="D13" s="32"/>
      <c r="E13" s="32"/>
      <c r="G13" s="47"/>
      <c r="H13" s="33"/>
      <c r="I13" s="120"/>
      <c r="J13" s="121"/>
    </row>
    <row r="14" spans="1:16" x14ac:dyDescent="0.25">
      <c r="A14" s="160" t="str">
        <f>'CSWNA Summary'!A11&amp;" Billing Cycle"</f>
        <v>October 2021 Billing Cycle</v>
      </c>
      <c r="B14" s="67"/>
      <c r="C14" s="114"/>
      <c r="D14" s="32"/>
      <c r="E14" s="32"/>
      <c r="G14" s="47"/>
      <c r="H14" s="33"/>
      <c r="I14" s="120"/>
      <c r="J14" s="121"/>
    </row>
    <row r="15" spans="1:16" x14ac:dyDescent="0.25">
      <c r="A15" s="48" t="str">
        <f>A12</f>
        <v>1-19</v>
      </c>
      <c r="B15" s="48">
        <f>IF(C12=12,B12+1,B12)</f>
        <v>2021</v>
      </c>
      <c r="C15" s="48">
        <f>IF(C12=12,1,C12+1)</f>
        <v>10</v>
      </c>
      <c r="D15" s="32">
        <f>HLOOKUP((C15&amp;B15)*1,'Meter Reading_NEMO'!$B$4:$Z$10,7,FALSE)</f>
        <v>44469</v>
      </c>
      <c r="E15" s="32">
        <f>HLOOKUP((C15+1&amp;B15)*1,'Meter Reading_NEMO'!$B$4:$Z$10,7,FALSE)</f>
        <v>44500</v>
      </c>
      <c r="F15" s="31">
        <f>E15-D15</f>
        <v>31</v>
      </c>
      <c r="G15" s="33">
        <f>SUMIFS(HDD_Summary!$E$4:$E$369,HDD_Summary!$D$4:$D$369,"&lt;"&amp;$E15,HDD_Summary!$D$4:$D$369,"&gt;="&amp;$D15)</f>
        <v>256.73340000000002</v>
      </c>
      <c r="H15" s="33">
        <f>SUMIFS(HDD_Summary!$F$4:$F$369,HDD_Summary!$D$4:$D$369,"&lt;"&amp;$E15,HDD_Summary!$D$4:$D$369,"&gt;="&amp;$D15)</f>
        <v>348.92894265232979</v>
      </c>
      <c r="I15" s="120">
        <f>SUM('Customer Count by Cycle'!C93:D93)</f>
        <v>15090</v>
      </c>
      <c r="J15" s="120">
        <f>SUM('Customer Count by Cycle'!E93:F93)</f>
        <v>1981</v>
      </c>
    </row>
    <row r="16" spans="1:16" x14ac:dyDescent="0.25">
      <c r="D16" s="32"/>
      <c r="E16" s="32"/>
      <c r="G16" s="47"/>
      <c r="H16" s="33"/>
      <c r="I16" s="120"/>
      <c r="J16" s="121"/>
    </row>
    <row r="17" spans="1:10" x14ac:dyDescent="0.25">
      <c r="A17" s="160" t="str">
        <f>'CSWNA Summary'!A12&amp;" Billing Cycle"</f>
        <v>November 2021 Billing Cycle</v>
      </c>
      <c r="B17" s="67"/>
      <c r="C17" s="114"/>
      <c r="D17" s="32"/>
      <c r="E17" s="32"/>
      <c r="G17" s="47"/>
      <c r="H17" s="33"/>
      <c r="I17" s="120"/>
      <c r="J17" s="121"/>
    </row>
    <row r="18" spans="1:10" x14ac:dyDescent="0.25">
      <c r="A18" s="48" t="str">
        <f>A15</f>
        <v>1-19</v>
      </c>
      <c r="B18" s="48">
        <f>IF(C15=12,B15+1,B15)</f>
        <v>2021</v>
      </c>
      <c r="C18" s="48">
        <f>IF(C15=12,1,C15+1)</f>
        <v>11</v>
      </c>
      <c r="D18" s="32">
        <f>HLOOKUP((C18&amp;B18)*1,'Meter Reading_NEMO'!$B$4:$Z$10,7,FALSE)</f>
        <v>44500</v>
      </c>
      <c r="E18" s="32">
        <f>HLOOKUP((C18+1&amp;B18)*1,'Meter Reading_NEMO'!$B$4:$Z$10,7,FALSE)</f>
        <v>44530</v>
      </c>
      <c r="F18" s="31">
        <f>E18-D18</f>
        <v>30</v>
      </c>
      <c r="G18" s="33">
        <f>SUMIFS(HDD_Summary!$E$4:$E$369,HDD_Summary!$D$4:$D$369,"&lt;"&amp;$E18,HDD_Summary!$D$4:$D$369,"&gt;="&amp;$D18)</f>
        <v>665.65510000000006</v>
      </c>
      <c r="H18" s="33">
        <f>SUMIFS(HDD_Summary!$F$4:$F$369,HDD_Summary!$D$4:$D$369,"&lt;"&amp;$E18,HDD_Summary!$D$4:$D$369,"&gt;="&amp;$D18)</f>
        <v>705.76475507765826</v>
      </c>
      <c r="I18" s="120">
        <f>SUM('Customer Count by Cycle'!C115:D115)</f>
        <v>16250</v>
      </c>
      <c r="J18" s="121">
        <f>SUM('Customer Count by Cycle'!E115:F115)</f>
        <v>2279</v>
      </c>
    </row>
    <row r="19" spans="1:10" x14ac:dyDescent="0.25">
      <c r="D19" s="32"/>
      <c r="E19" s="32"/>
      <c r="G19" s="47"/>
      <c r="H19" s="33"/>
      <c r="I19" s="120"/>
      <c r="J19" s="121"/>
    </row>
    <row r="20" spans="1:10" x14ac:dyDescent="0.25">
      <c r="A20" s="160" t="str">
        <f>'CSWNA Summary'!A13&amp;" Billing Cycle"</f>
        <v>December 2021 Billing Cycle</v>
      </c>
      <c r="B20" s="67"/>
      <c r="C20" s="114"/>
      <c r="D20" s="32"/>
      <c r="E20" s="32"/>
      <c r="G20" s="47"/>
      <c r="H20" s="33"/>
      <c r="I20" s="120"/>
      <c r="J20" s="121"/>
    </row>
    <row r="21" spans="1:10" x14ac:dyDescent="0.25">
      <c r="A21" s="48" t="str">
        <f>A18</f>
        <v>1-19</v>
      </c>
      <c r="B21" s="48">
        <f>IF(C18=12,B18+1,B18)</f>
        <v>2021</v>
      </c>
      <c r="C21" s="48">
        <f>IF(C18=12,1,C18+1)</f>
        <v>12</v>
      </c>
      <c r="D21" s="32">
        <f>HLOOKUP((C21&amp;B21)*1,'Meter Reading_NEMO'!$B$4:$Z$10,7,FALSE)</f>
        <v>44530</v>
      </c>
      <c r="E21" s="32">
        <v>44581</v>
      </c>
      <c r="F21" s="31">
        <f>E21-D21</f>
        <v>51</v>
      </c>
      <c r="G21" s="33">
        <f>SUMIFS(HDD_Summary!$E$4:$E$369,HDD_Summary!$D$4:$D$369,"&lt;"&amp;$E21,HDD_Summary!$D$4:$D$369,"&gt;="&amp;$D21)</f>
        <v>827.90419999999983</v>
      </c>
      <c r="H21" s="33">
        <f>SUMIFS(HDD_Summary!$F$4:$F$369,HDD_Summary!$D$4:$D$369,"&lt;"&amp;$E21,HDD_Summary!$D$4:$D$369,"&gt;="&amp;$D21)</f>
        <v>1838.2082198327355</v>
      </c>
      <c r="I21" s="120">
        <f>SUM('Customer Count by Cycle'!C137:D137)</f>
        <v>16166</v>
      </c>
      <c r="J21" s="121">
        <f>SUM('Customer Count by Cycle'!E137:F137)</f>
        <v>2186</v>
      </c>
    </row>
    <row r="22" spans="1:10" x14ac:dyDescent="0.25">
      <c r="H22" s="71"/>
    </row>
  </sheetData>
  <mergeCells count="1">
    <mergeCell ref="A5:C5"/>
  </mergeCells>
  <pageMargins left="0.45" right="0.45" top="0.75" bottom="0.5" header="0.3" footer="0.3"/>
  <pageSetup scale="7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36"/>
  <sheetViews>
    <sheetView tabSelected="1" zoomScale="80" zoomScaleNormal="80" workbookViewId="0">
      <selection activeCell="C23" sqref="C23"/>
    </sheetView>
  </sheetViews>
  <sheetFormatPr defaultColWidth="14.7109375" defaultRowHeight="15" x14ac:dyDescent="0.25"/>
  <cols>
    <col min="1" max="1" width="27.7109375" customWidth="1"/>
    <col min="2" max="2" width="1.28515625" style="128" customWidth="1"/>
    <col min="5" max="5" width="16.5703125" customWidth="1"/>
    <col min="6" max="6" width="1.28515625" style="128" customWidth="1"/>
    <col min="9" max="9" width="16.42578125" customWidth="1"/>
    <col min="10" max="10" width="1.28515625" style="128" customWidth="1"/>
    <col min="12" max="12" width="1.28515625" style="128" customWidth="1"/>
  </cols>
  <sheetData>
    <row r="1" spans="1:23" x14ac:dyDescent="0.25">
      <c r="A1" s="5" t="s">
        <v>27</v>
      </c>
      <c r="B1" s="124"/>
      <c r="C1" s="88" t="s">
        <v>18</v>
      </c>
      <c r="D1" s="88" t="s">
        <v>18</v>
      </c>
      <c r="E1" s="88" t="s">
        <v>18</v>
      </c>
      <c r="F1" s="124"/>
      <c r="G1" s="88" t="s">
        <v>105</v>
      </c>
      <c r="H1" s="88" t="s">
        <v>105</v>
      </c>
      <c r="I1" s="88" t="s">
        <v>105</v>
      </c>
      <c r="J1" s="124"/>
      <c r="K1" s="88" t="s">
        <v>18</v>
      </c>
      <c r="L1" s="124"/>
      <c r="M1" s="89" t="s">
        <v>105</v>
      </c>
    </row>
    <row r="2" spans="1:23" x14ac:dyDescent="0.25">
      <c r="A2" s="157"/>
      <c r="B2" s="125"/>
      <c r="C2" s="122" t="s">
        <v>103</v>
      </c>
      <c r="D2" s="122" t="s">
        <v>104</v>
      </c>
      <c r="E2" s="122" t="s">
        <v>127</v>
      </c>
      <c r="F2" s="125"/>
      <c r="G2" s="122" t="s">
        <v>103</v>
      </c>
      <c r="H2" s="122" t="s">
        <v>104</v>
      </c>
      <c r="I2" s="122" t="s">
        <v>127</v>
      </c>
      <c r="J2" s="125"/>
      <c r="K2" s="122" t="s">
        <v>19</v>
      </c>
      <c r="L2" s="125"/>
      <c r="M2" s="123" t="s">
        <v>19</v>
      </c>
    </row>
    <row r="3" spans="1:23" x14ac:dyDescent="0.25">
      <c r="A3" s="10"/>
      <c r="B3" s="126"/>
      <c r="C3" s="11"/>
      <c r="D3" s="11"/>
      <c r="E3" s="11"/>
      <c r="F3" s="126"/>
      <c r="G3" s="11"/>
      <c r="H3" s="11"/>
      <c r="I3" s="11"/>
      <c r="J3" s="126"/>
      <c r="K3" s="11"/>
      <c r="L3" s="126"/>
      <c r="M3" s="12"/>
    </row>
    <row r="4" spans="1:23" s="4" customFormat="1" x14ac:dyDescent="0.25">
      <c r="A4" s="13"/>
      <c r="B4" s="127"/>
      <c r="C4" s="14"/>
      <c r="D4" s="14"/>
      <c r="E4" s="14"/>
      <c r="F4" s="127"/>
      <c r="G4" s="14"/>
      <c r="H4" s="14"/>
      <c r="I4" s="14"/>
      <c r="J4" s="127"/>
      <c r="K4" s="15"/>
      <c r="L4" s="127"/>
      <c r="M4" s="23"/>
    </row>
    <row r="5" spans="1:23" s="4" customFormat="1" x14ac:dyDescent="0.25">
      <c r="A5" s="104"/>
      <c r="B5" s="127"/>
      <c r="C5" s="104"/>
      <c r="D5" s="104"/>
      <c r="E5" s="104"/>
      <c r="F5" s="127"/>
      <c r="G5" s="104"/>
      <c r="H5" s="104"/>
      <c r="I5" s="104"/>
      <c r="J5" s="127"/>
      <c r="K5" s="169"/>
      <c r="L5" s="127"/>
      <c r="M5" s="104"/>
    </row>
    <row r="6" spans="1:23" x14ac:dyDescent="0.25">
      <c r="A6" s="5" t="s">
        <v>27</v>
      </c>
    </row>
    <row r="7" spans="1:23" x14ac:dyDescent="0.25">
      <c r="A7" s="18" t="s">
        <v>144</v>
      </c>
    </row>
    <row r="8" spans="1:23" x14ac:dyDescent="0.25">
      <c r="A8" s="159" t="s">
        <v>308</v>
      </c>
      <c r="B8" s="129"/>
      <c r="C8" s="70">
        <f>+'CSWNA Res NEMO'!$I$10</f>
        <v>1113</v>
      </c>
      <c r="D8" s="70">
        <f>+'CSWNA Res WEMO'!$I$10</f>
        <v>233</v>
      </c>
      <c r="E8" s="70">
        <f t="shared" ref="E8:E13" si="0">SUM(C8:D8)</f>
        <v>1346</v>
      </c>
      <c r="F8" s="129"/>
      <c r="G8" s="70">
        <f>+'CSWNA SGS NEMO'!$I$10</f>
        <v>139</v>
      </c>
      <c r="H8" s="70">
        <f>+'CSWNA SGS WEMO'!$I$10</f>
        <v>34</v>
      </c>
      <c r="I8" s="70">
        <f t="shared" ref="I8:I13" si="1">SUM(G8:H8)</f>
        <v>173</v>
      </c>
      <c r="J8" s="129"/>
      <c r="K8" s="70">
        <f>+'CSWNA Res SEMO'!$I$10</f>
        <v>72</v>
      </c>
      <c r="L8" s="129"/>
      <c r="M8" s="70">
        <f>+'CSWNA SGS SEMO'!$I$10</f>
        <v>6</v>
      </c>
      <c r="O8" s="440"/>
    </row>
    <row r="9" spans="1:23" x14ac:dyDescent="0.25">
      <c r="A9" s="159" t="s">
        <v>309</v>
      </c>
      <c r="B9" s="130"/>
      <c r="C9" s="3">
        <f>+'CSWNA Res NEMO'!$I$23</f>
        <v>3689</v>
      </c>
      <c r="D9" s="3">
        <f>+'CSWNA Res WEMO'!$I$23</f>
        <v>766</v>
      </c>
      <c r="E9" s="3">
        <f t="shared" si="0"/>
        <v>4455</v>
      </c>
      <c r="F9" s="130"/>
      <c r="G9" s="3">
        <f>'CSWNA SGS NEMO'!$I$23</f>
        <v>461</v>
      </c>
      <c r="H9" s="3">
        <f>'CSWNA SGS WEMO'!$I$23</f>
        <v>111</v>
      </c>
      <c r="I9" s="3">
        <f t="shared" si="1"/>
        <v>572</v>
      </c>
      <c r="J9" s="130"/>
      <c r="K9" s="3">
        <f>+'CSWNA Res SEMO'!$I$23</f>
        <v>643</v>
      </c>
      <c r="L9" s="130"/>
      <c r="M9" s="3">
        <f>+'CSWNA SGS SEMO'!$I$23</f>
        <v>56</v>
      </c>
      <c r="O9" s="440"/>
    </row>
    <row r="10" spans="1:23" x14ac:dyDescent="0.25">
      <c r="A10" s="159" t="s">
        <v>310</v>
      </c>
      <c r="B10" s="130"/>
      <c r="C10" s="3">
        <f>+'CSWNA Res NEMO'!$I$36</f>
        <v>29338</v>
      </c>
      <c r="D10" s="3">
        <f>+'CSWNA Res WEMO'!$I$36</f>
        <v>4924</v>
      </c>
      <c r="E10" s="3">
        <f t="shared" si="0"/>
        <v>34262</v>
      </c>
      <c r="F10" s="130"/>
      <c r="G10" s="3">
        <f>'CSWNA SGS NEMO'!$I$36</f>
        <v>3663</v>
      </c>
      <c r="H10" s="3">
        <f>'CSWNA SGS WEMO'!$I$36</f>
        <v>713</v>
      </c>
      <c r="I10" s="3">
        <f t="shared" si="1"/>
        <v>4376</v>
      </c>
      <c r="J10" s="130"/>
      <c r="K10" s="3">
        <f>+'CSWNA Res SEMO'!$I$36</f>
        <v>18549</v>
      </c>
      <c r="L10" s="130"/>
      <c r="M10" s="3">
        <f>+'CSWNA SGS SEMO'!$I$36</f>
        <v>1615</v>
      </c>
      <c r="O10" s="61"/>
    </row>
    <row r="11" spans="1:23" x14ac:dyDescent="0.25">
      <c r="A11" s="159" t="s">
        <v>311</v>
      </c>
      <c r="B11" s="130"/>
      <c r="C11" s="3">
        <f>+'CSWNA Res NEMO'!$I$49</f>
        <v>51964</v>
      </c>
      <c r="D11" s="3">
        <f>+'CSWNA Res WEMO'!$I$49</f>
        <v>9590</v>
      </c>
      <c r="E11" s="3">
        <f t="shared" si="0"/>
        <v>61554</v>
      </c>
      <c r="F11" s="130"/>
      <c r="G11" s="3">
        <f>'CSWNA SGS NEMO'!$I$49</f>
        <v>6204</v>
      </c>
      <c r="H11" s="3">
        <f>'CSWNA SGS WEMO'!$I$49</f>
        <v>1361</v>
      </c>
      <c r="I11" s="3">
        <f t="shared" si="1"/>
        <v>7565</v>
      </c>
      <c r="J11" s="130"/>
      <c r="K11" s="3">
        <f>+'CSWNA Res SEMO'!$I$49</f>
        <v>57983</v>
      </c>
      <c r="L11" s="130"/>
      <c r="M11" s="3">
        <f>+'CSWNA SGS SEMO'!$I$49</f>
        <v>5160</v>
      </c>
      <c r="O11" s="61"/>
    </row>
    <row r="12" spans="1:23" x14ac:dyDescent="0.25">
      <c r="A12" s="159" t="s">
        <v>312</v>
      </c>
      <c r="B12" s="130"/>
      <c r="C12" s="3">
        <f>+'CSWNA Res NEMO'!$I$62</f>
        <v>24653</v>
      </c>
      <c r="D12" s="3">
        <f>+'CSWNA Res WEMO'!$I$62</f>
        <v>6004</v>
      </c>
      <c r="E12" s="3">
        <f t="shared" si="0"/>
        <v>30657</v>
      </c>
      <c r="F12" s="130"/>
      <c r="G12" s="3">
        <f>+'CSWNA SGS NEMO'!$I$62</f>
        <v>3105</v>
      </c>
      <c r="H12" s="3">
        <f>+'CSWNA SGS WEMO'!$I$62</f>
        <v>859</v>
      </c>
      <c r="I12" s="3">
        <f t="shared" si="1"/>
        <v>3964</v>
      </c>
      <c r="J12" s="130"/>
      <c r="K12" s="3">
        <f>+'CSWNA Res SEMO'!$I$62</f>
        <v>-16459</v>
      </c>
      <c r="L12" s="130"/>
      <c r="M12" s="3">
        <f>+'CSWNA SGS SEMO'!$I$62</f>
        <v>-1420</v>
      </c>
    </row>
    <row r="13" spans="1:23" x14ac:dyDescent="0.25">
      <c r="A13" s="159" t="s">
        <v>313</v>
      </c>
      <c r="B13" s="130"/>
      <c r="C13" s="3">
        <f>+'CSWNA Res NEMO'!$I$75</f>
        <v>617760</v>
      </c>
      <c r="D13" s="3">
        <f>+'CSWNA Res WEMO'!$I$75</f>
        <v>127873</v>
      </c>
      <c r="E13" s="3">
        <f t="shared" si="0"/>
        <v>745633</v>
      </c>
      <c r="F13" s="130"/>
      <c r="G13" s="3">
        <f>+'CSWNA SGS NEMO'!$I$75</f>
        <v>75018</v>
      </c>
      <c r="H13" s="3">
        <f>+'CSWNA SGS WEMO'!$I$75</f>
        <v>18169</v>
      </c>
      <c r="I13" s="3">
        <f t="shared" si="1"/>
        <v>93187</v>
      </c>
      <c r="J13" s="130"/>
      <c r="K13" s="3">
        <f>+'CSWNA Res SEMO'!$I$75</f>
        <v>664961</v>
      </c>
      <c r="L13" s="130"/>
      <c r="M13" s="3">
        <f>+'CSWNA SGS SEMO'!$I$75</f>
        <v>58006</v>
      </c>
    </row>
    <row r="14" spans="1:23" ht="16.5" customHeight="1" x14ac:dyDescent="0.25"/>
    <row r="15" spans="1:23" x14ac:dyDescent="0.25">
      <c r="A15" s="154" t="s">
        <v>22</v>
      </c>
      <c r="B15" s="129"/>
      <c r="C15" s="156">
        <f>SUM(C8:C14)</f>
        <v>728517</v>
      </c>
      <c r="D15" s="156">
        <f>SUM(D8:D14)</f>
        <v>149390</v>
      </c>
      <c r="E15" s="156">
        <f>SUM(E8:E14)</f>
        <v>877907</v>
      </c>
      <c r="F15" s="155"/>
      <c r="G15" s="156">
        <f>SUM(G8:G14)</f>
        <v>88590</v>
      </c>
      <c r="H15" s="156">
        <f>SUM(H8:H14)</f>
        <v>21247</v>
      </c>
      <c r="I15" s="156">
        <f>SUM(I8:I14)</f>
        <v>109837</v>
      </c>
      <c r="J15" s="155"/>
      <c r="K15" s="156">
        <f>SUM(K8:K14)</f>
        <v>725749</v>
      </c>
      <c r="L15" s="156"/>
      <c r="M15" s="156">
        <f>SUM(M8:M14)</f>
        <v>63423</v>
      </c>
      <c r="O15" s="287"/>
      <c r="P15" s="287"/>
      <c r="Q15" s="287"/>
      <c r="R15" s="287"/>
      <c r="S15" s="287"/>
      <c r="T15" s="287"/>
      <c r="U15" s="287"/>
      <c r="V15" s="287"/>
      <c r="W15" s="287"/>
    </row>
    <row r="16" spans="1:23" x14ac:dyDescent="0.25">
      <c r="B16" s="129"/>
      <c r="C16" s="153"/>
      <c r="D16" s="153"/>
      <c r="E16" s="153"/>
      <c r="F16" s="129"/>
      <c r="G16" s="153"/>
      <c r="H16" s="153"/>
      <c r="I16" s="153"/>
      <c r="J16" s="129"/>
      <c r="K16" s="153"/>
      <c r="L16" s="129"/>
      <c r="M16" s="153"/>
    </row>
    <row r="17" spans="1:19" x14ac:dyDescent="0.25">
      <c r="A17" t="s">
        <v>23</v>
      </c>
      <c r="B17" s="131"/>
      <c r="C17" s="3">
        <f>Assumptions!B20</f>
        <v>11089284.458101537</v>
      </c>
      <c r="D17" s="3">
        <f>Assumptions!D20</f>
        <v>2140376.9890333959</v>
      </c>
      <c r="E17" s="3">
        <f>SUM(C17:D17)</f>
        <v>13229661.447134933</v>
      </c>
      <c r="F17" s="131"/>
      <c r="G17" s="3">
        <f>Assumptions!C20</f>
        <v>3249867.6799999997</v>
      </c>
      <c r="H17" s="22">
        <f>Assumptions!E20</f>
        <v>700365.64440726885</v>
      </c>
      <c r="I17" s="3">
        <f>SUM(G17:H17)</f>
        <v>3950233.3244072683</v>
      </c>
      <c r="J17" s="131"/>
      <c r="K17" s="3">
        <f>Assumptions!F20</f>
        <v>15300894.639401933</v>
      </c>
      <c r="L17" s="131"/>
      <c r="M17" s="3">
        <f>Assumptions!G20</f>
        <v>3908443.5557121718</v>
      </c>
    </row>
    <row r="18" spans="1:19" ht="15.75" thickBot="1" x14ac:dyDescent="0.3"/>
    <row r="19" spans="1:19" ht="15.75" thickBot="1" x14ac:dyDescent="0.3">
      <c r="A19" s="101" t="s">
        <v>241</v>
      </c>
      <c r="B19" s="132"/>
      <c r="C19" s="102"/>
      <c r="D19" s="102"/>
      <c r="E19" s="102">
        <f>ROUND(E15/E17,5)</f>
        <v>6.6360000000000002E-2</v>
      </c>
      <c r="F19" s="132"/>
      <c r="G19" s="102"/>
      <c r="H19" s="102"/>
      <c r="I19" s="102">
        <f>ROUND(I15/I17,5)</f>
        <v>2.7810000000000001E-2</v>
      </c>
      <c r="J19" s="132"/>
      <c r="K19" s="102">
        <f>ROUND(K15/K17,5)</f>
        <v>4.743E-2</v>
      </c>
      <c r="L19" s="132"/>
      <c r="M19" s="102">
        <f>ROUND(M15/M17,5)</f>
        <v>1.6230000000000001E-2</v>
      </c>
    </row>
    <row r="20" spans="1:19" ht="15.75" thickBot="1" x14ac:dyDescent="0.3">
      <c r="A20" t="s">
        <v>242</v>
      </c>
      <c r="E20" s="289">
        <f ca="1">E34</f>
        <v>0</v>
      </c>
      <c r="I20" s="279">
        <f ca="1">I34</f>
        <v>0</v>
      </c>
      <c r="K20" s="279">
        <f ca="1">K34</f>
        <v>0</v>
      </c>
      <c r="M20" s="279">
        <f ca="1">M34</f>
        <v>0</v>
      </c>
    </row>
    <row r="21" spans="1:19" s="292" customFormat="1" ht="15.75" thickBot="1" x14ac:dyDescent="0.3">
      <c r="A21" s="101" t="s">
        <v>243</v>
      </c>
      <c r="B21" s="285"/>
      <c r="C21" s="284"/>
      <c r="D21" s="284"/>
      <c r="E21" s="284">
        <f ca="1">E19-E20</f>
        <v>6.6360000000000002E-2</v>
      </c>
      <c r="F21" s="285"/>
      <c r="G21" s="284"/>
      <c r="H21" s="284"/>
      <c r="I21" s="284">
        <f ca="1">I19-I20</f>
        <v>2.7810000000000001E-2</v>
      </c>
      <c r="J21" s="285"/>
      <c r="K21" s="284">
        <f ca="1">K19-K20</f>
        <v>4.743E-2</v>
      </c>
      <c r="L21" s="285"/>
      <c r="M21" s="284">
        <f ca="1">M19-M20</f>
        <v>1.6230000000000001E-2</v>
      </c>
    </row>
    <row r="22" spans="1:19" s="288" customFormat="1" ht="15.75" thickBot="1" x14ac:dyDescent="0.3">
      <c r="A22" s="309"/>
      <c r="B22" s="285"/>
      <c r="C22" s="285"/>
      <c r="D22" s="285"/>
      <c r="E22" s="285"/>
      <c r="F22" s="285"/>
      <c r="G22" s="285"/>
      <c r="H22" s="285"/>
      <c r="I22" s="285"/>
      <c r="J22" s="285"/>
      <c r="K22" s="285"/>
      <c r="L22" s="285"/>
      <c r="M22" s="285"/>
    </row>
    <row r="23" spans="1:19" s="292" customFormat="1" ht="15.75" thickBot="1" x14ac:dyDescent="0.3">
      <c r="A23" s="101" t="str">
        <f>' Rates - Sheets 67.2-67.5'!B23&amp;" WNA Proposed"</f>
        <v>2022 S1 WNA Proposed</v>
      </c>
      <c r="B23" s="128"/>
      <c r="C23" s="68"/>
      <c r="F23" s="128"/>
      <c r="J23" s="128"/>
      <c r="L23" s="128"/>
      <c r="M23" s="280"/>
      <c r="N23" s="278"/>
    </row>
    <row r="24" spans="1:19" x14ac:dyDescent="0.25">
      <c r="C24" s="68">
        <v>44652</v>
      </c>
      <c r="D24" s="304" t="s">
        <v>25</v>
      </c>
      <c r="E24" s="255">
        <f>E19</f>
        <v>6.6360000000000002E-2</v>
      </c>
      <c r="G24" s="318"/>
      <c r="H24" s="288"/>
      <c r="I24" s="255">
        <f>I19</f>
        <v>2.7810000000000001E-2</v>
      </c>
      <c r="K24" s="255">
        <f>K19</f>
        <v>4.743E-2</v>
      </c>
      <c r="M24" s="255">
        <f>M19</f>
        <v>1.6230000000000001E-2</v>
      </c>
      <c r="N24" s="3"/>
    </row>
    <row r="25" spans="1:19" s="292" customFormat="1" x14ac:dyDescent="0.25">
      <c r="B25" s="128"/>
      <c r="C25" s="68">
        <f>EDATE(C24,-6)</f>
        <v>44470</v>
      </c>
      <c r="D25" s="304" t="s">
        <v>25</v>
      </c>
      <c r="E25" s="336">
        <v>-1.357E-2</v>
      </c>
      <c r="F25" s="128"/>
      <c r="G25" s="336"/>
      <c r="H25" s="288"/>
      <c r="I25" s="336">
        <v>-5.5799999999999999E-3</v>
      </c>
      <c r="J25" s="128"/>
      <c r="K25" s="336">
        <v>-3.3E-3</v>
      </c>
      <c r="L25" s="128"/>
      <c r="M25" s="336">
        <v>-1.1100000000000001E-3</v>
      </c>
      <c r="N25" s="278"/>
    </row>
    <row r="26" spans="1:19" s="292" customFormat="1" x14ac:dyDescent="0.25">
      <c r="B26" s="128"/>
      <c r="C26" s="68">
        <f>C24</f>
        <v>44652</v>
      </c>
      <c r="D26" s="20" t="s">
        <v>107</v>
      </c>
      <c r="E26" s="336">
        <f ca="1">'SRR Summary'!E73</f>
        <v>-9.7000000000000003E-3</v>
      </c>
      <c r="F26" s="128"/>
      <c r="G26" s="318"/>
      <c r="H26" s="288"/>
      <c r="I26" s="336">
        <f ca="1">'SRR Summary'!I73</f>
        <v>-5.5999999999999999E-3</v>
      </c>
      <c r="J26" s="128"/>
      <c r="K26" s="336">
        <f ca="1">'SRR Summary'!K73</f>
        <v>-1.183E-2</v>
      </c>
      <c r="L26" s="128"/>
      <c r="M26" s="336">
        <f ca="1">'SRR Summary'!M73</f>
        <v>-4.5999999999999999E-3</v>
      </c>
      <c r="N26" s="278"/>
      <c r="P26" s="308"/>
      <c r="Q26" s="308"/>
      <c r="R26" s="308"/>
      <c r="S26" s="308"/>
    </row>
    <row r="27" spans="1:19" s="292" customFormat="1" x14ac:dyDescent="0.25">
      <c r="B27" s="128"/>
      <c r="C27" s="68">
        <f>C25</f>
        <v>44470</v>
      </c>
      <c r="D27" s="280" t="s">
        <v>107</v>
      </c>
      <c r="E27" s="336">
        <v>2.7999999999999998E-4</v>
      </c>
      <c r="F27" s="128"/>
      <c r="G27" s="318"/>
      <c r="H27" s="288"/>
      <c r="I27" s="336">
        <v>1.9000000000000001E-4</v>
      </c>
      <c r="J27" s="128"/>
      <c r="K27" s="336">
        <v>-4.0000000000000002E-4</v>
      </c>
      <c r="L27" s="128"/>
      <c r="M27" s="336">
        <v>-3.2000000000000003E-4</v>
      </c>
      <c r="N27" s="278"/>
    </row>
    <row r="28" spans="1:19" x14ac:dyDescent="0.25">
      <c r="C28" s="437" t="s">
        <v>244</v>
      </c>
      <c r="D28" s="437"/>
      <c r="E28" s="303">
        <f ca="1">SUM(E24:E27)</f>
        <v>4.3370000000000006E-2</v>
      </c>
      <c r="I28" s="303">
        <f ca="1">SUM(I24:I27)</f>
        <v>1.6819999999999998E-2</v>
      </c>
      <c r="K28" s="303">
        <f ca="1">SUM(K24:K27)</f>
        <v>3.1900000000000005E-2</v>
      </c>
      <c r="M28" s="303">
        <f ca="1">SUM(M24:M27)</f>
        <v>1.0200000000000001E-2</v>
      </c>
      <c r="P28" s="308"/>
      <c r="Q28" s="308"/>
      <c r="R28" s="308"/>
      <c r="S28" s="308"/>
    </row>
    <row r="29" spans="1:19" ht="15.75" thickBot="1" x14ac:dyDescent="0.3">
      <c r="I29" s="292"/>
      <c r="K29" s="292"/>
      <c r="M29" s="292"/>
    </row>
    <row r="30" spans="1:19" ht="15.75" thickBot="1" x14ac:dyDescent="0.3">
      <c r="A30" s="101" t="str">
        <f>' Rates - Sheets 67.2-67.5'!B24 &amp;" WNA"</f>
        <v>2021 S2 WNA</v>
      </c>
      <c r="C30" s="68">
        <v>44470</v>
      </c>
      <c r="D30" t="s">
        <v>219</v>
      </c>
      <c r="E30">
        <f>VLOOKUP($C30,' Rates - Sheets 67.2-67.5'!$C$23:$F$25,4,FALSE)</f>
        <v>-3.2100000000000002E-3</v>
      </c>
      <c r="I30" s="292">
        <f>VLOOKUP($C30,' Rates - Sheets 67.2-67.5'!$C$53:$F$55,4,FALSE)</f>
        <v>-6.8000000000000005E-4</v>
      </c>
      <c r="K30" s="292">
        <f>VLOOKUP($C30,' Rates - Sheets 67.2-67.5'!$C$38:$F$40,4,FALSE)</f>
        <v>8.8900000000000021E-3</v>
      </c>
      <c r="M30" s="292">
        <f>VLOOKUP($C30,' Rates - Sheets 67.2-67.5'!$C$68:$F$70,4,FALSE)</f>
        <v>2.5299999999999997E-3</v>
      </c>
      <c r="O30" s="61"/>
    </row>
    <row r="31" spans="1:19" s="292" customFormat="1" x14ac:dyDescent="0.25">
      <c r="B31" s="128"/>
      <c r="C31" s="68"/>
      <c r="F31" s="128"/>
      <c r="J31" s="128"/>
      <c r="L31" s="128"/>
      <c r="P31" s="308"/>
      <c r="Q31" s="308"/>
      <c r="R31" s="308"/>
      <c r="S31" s="308"/>
    </row>
    <row r="32" spans="1:19" x14ac:dyDescent="0.25">
      <c r="C32" s="438" t="s">
        <v>245</v>
      </c>
      <c r="D32" s="438"/>
      <c r="E32" s="289">
        <f ca="1">E28-E30</f>
        <v>4.6580000000000003E-2</v>
      </c>
      <c r="I32" s="289">
        <f ca="1">I28-I30</f>
        <v>1.7499999999999998E-2</v>
      </c>
      <c r="K32" s="289">
        <f ca="1">K28-K30</f>
        <v>2.3010000000000003E-2</v>
      </c>
      <c r="M32" s="289">
        <f ca="1">M28-M30</f>
        <v>7.6700000000000015E-3</v>
      </c>
    </row>
    <row r="33" spans="1:15" ht="15.75" thickBot="1" x14ac:dyDescent="0.3">
      <c r="C33" s="439" t="s">
        <v>246</v>
      </c>
      <c r="D33" s="439"/>
      <c r="E33" s="289">
        <v>0.05</v>
      </c>
      <c r="I33" s="289">
        <v>0.05</v>
      </c>
      <c r="K33" s="289">
        <v>0.05</v>
      </c>
      <c r="M33" s="289">
        <v>0.05</v>
      </c>
      <c r="O33" s="61"/>
    </row>
    <row r="34" spans="1:15" ht="15.75" thickBot="1" x14ac:dyDescent="0.3">
      <c r="A34" s="101" t="s">
        <v>242</v>
      </c>
      <c r="C34" s="284"/>
      <c r="D34" s="284"/>
      <c r="E34" s="284">
        <f ca="1">MAX(0,E32-E33)</f>
        <v>0</v>
      </c>
      <c r="F34" s="285"/>
      <c r="G34" s="284"/>
      <c r="H34" s="284"/>
      <c r="I34" s="284">
        <f ca="1">MAX(0,I32-I33)</f>
        <v>0</v>
      </c>
      <c r="J34" s="285"/>
      <c r="K34" s="284">
        <f ca="1">MAX(0,K32-K33)</f>
        <v>0</v>
      </c>
      <c r="L34" s="285"/>
      <c r="M34" s="284">
        <f ca="1">MAX(0,M32-M33)</f>
        <v>0</v>
      </c>
    </row>
    <row r="35" spans="1:15" s="288" customFormat="1" ht="15.75" thickBot="1" x14ac:dyDescent="0.3">
      <c r="A35" s="312"/>
      <c r="B35" s="128"/>
      <c r="C35" s="313"/>
      <c r="D35" s="313"/>
      <c r="E35" s="313"/>
      <c r="F35" s="285"/>
      <c r="G35" s="313"/>
      <c r="H35" s="313"/>
      <c r="I35" s="313"/>
      <c r="J35" s="285"/>
      <c r="K35" s="313"/>
      <c r="L35" s="285"/>
      <c r="M35" s="313"/>
    </row>
    <row r="36" spans="1:15" ht="15.75" thickBot="1" x14ac:dyDescent="0.3">
      <c r="A36" s="101" t="s">
        <v>251</v>
      </c>
      <c r="C36" s="284"/>
      <c r="D36" s="284"/>
      <c r="E36" s="284">
        <f ca="1">E34*E17</f>
        <v>0</v>
      </c>
      <c r="F36" s="285"/>
      <c r="G36" s="284"/>
      <c r="H36" s="284"/>
      <c r="I36" s="284">
        <f ca="1">I34*I17</f>
        <v>0</v>
      </c>
      <c r="J36" s="285"/>
      <c r="K36" s="284">
        <f ca="1">K34*K17</f>
        <v>0</v>
      </c>
      <c r="L36" s="285"/>
      <c r="M36" s="284">
        <f ca="1">M34*M17</f>
        <v>0</v>
      </c>
    </row>
  </sheetData>
  <mergeCells count="4">
    <mergeCell ref="C28:D28"/>
    <mergeCell ref="C32:D32"/>
    <mergeCell ref="C33:D33"/>
    <mergeCell ref="O8:O9"/>
  </mergeCells>
  <phoneticPr fontId="20" type="noConversion"/>
  <printOptions horizontalCentered="1"/>
  <pageMargins left="0.45" right="0.45" top="0.75" bottom="0.5" header="0.3" footer="0.3"/>
  <pageSetup scale="60" orientation="landscape" horizontalDpi="1200" verticalDpi="12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O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6" max="16384" width="12.7109375" style="31"/>
  </cols>
  <sheetData>
    <row r="1" spans="1:15" x14ac:dyDescent="0.25">
      <c r="A1" s="50"/>
      <c r="B1" s="50"/>
      <c r="C1" s="50"/>
      <c r="D1" s="50"/>
      <c r="E1" s="50"/>
      <c r="F1" s="50"/>
      <c r="G1" s="50"/>
      <c r="H1" s="50"/>
      <c r="I1" s="50" t="s">
        <v>104</v>
      </c>
      <c r="J1" s="50" t="s">
        <v>104</v>
      </c>
    </row>
    <row r="2" spans="1:15" x14ac:dyDescent="0.25">
      <c r="A2" s="54" t="s">
        <v>28</v>
      </c>
      <c r="B2" s="54"/>
      <c r="C2" s="54"/>
      <c r="D2" s="54" t="s">
        <v>29</v>
      </c>
      <c r="E2" s="54" t="s">
        <v>29</v>
      </c>
      <c r="F2" s="54" t="s">
        <v>30</v>
      </c>
      <c r="G2" s="54" t="s">
        <v>32</v>
      </c>
      <c r="H2" s="54" t="s">
        <v>31</v>
      </c>
      <c r="I2" s="54" t="s">
        <v>18</v>
      </c>
      <c r="J2" s="54" t="s">
        <v>63</v>
      </c>
    </row>
    <row r="3" spans="1:15" s="52" customFormat="1" ht="14.45" customHeight="1" x14ac:dyDescent="0.25">
      <c r="A3" s="51" t="s">
        <v>33</v>
      </c>
      <c r="B3" s="51" t="s">
        <v>100</v>
      </c>
      <c r="C3" s="51" t="s">
        <v>34</v>
      </c>
      <c r="D3" s="51" t="s">
        <v>35</v>
      </c>
      <c r="E3" s="51" t="s">
        <v>36</v>
      </c>
      <c r="F3" s="51" t="s">
        <v>37</v>
      </c>
      <c r="G3" s="51" t="s">
        <v>39</v>
      </c>
      <c r="H3" s="51" t="s">
        <v>38</v>
      </c>
      <c r="I3" s="51" t="s">
        <v>62</v>
      </c>
      <c r="J3" s="51" t="s">
        <v>62</v>
      </c>
      <c r="K3"/>
      <c r="L3"/>
      <c r="M3"/>
      <c r="N3"/>
      <c r="O3"/>
    </row>
    <row r="4" spans="1:15" customFormat="1" ht="14.45" customHeight="1" x14ac:dyDescent="0.25">
      <c r="A4" s="46"/>
      <c r="B4" s="46"/>
      <c r="C4" s="111"/>
      <c r="I4" s="3"/>
      <c r="J4" s="3"/>
    </row>
    <row r="5" spans="1:15" customFormat="1" ht="14.45" customHeight="1" x14ac:dyDescent="0.25">
      <c r="A5" s="160" t="str">
        <f>'CSWNA Summary'!A8&amp;" Billing Cycle"</f>
        <v>July 2021 Billing Cycle</v>
      </c>
      <c r="B5" s="67"/>
      <c r="C5" s="114"/>
      <c r="I5" s="3"/>
      <c r="J5" s="3"/>
    </row>
    <row r="6" spans="1:15" x14ac:dyDescent="0.25">
      <c r="A6" s="213" t="s">
        <v>143</v>
      </c>
      <c r="B6" s="48">
        <v>2021</v>
      </c>
      <c r="C6" s="48">
        <v>7</v>
      </c>
      <c r="D6" s="32">
        <f>HLOOKUP((C6&amp;B6)*1,'Meter Reading_WEMO'!$B$4:$Z$10,7,FALSE)</f>
        <v>44372</v>
      </c>
      <c r="E6" s="32">
        <f>HLOOKUP((C6+1&amp;B6)*1,'Meter Reading_WEMO'!$B$4:$Z$10,7,FALSE)</f>
        <v>44403</v>
      </c>
      <c r="F6" s="31">
        <f>E6-D6</f>
        <v>31</v>
      </c>
      <c r="G6" s="33">
        <f>SUMIFS(HDD_Summary!$E$4:$E$369,HDD_Summary!$D$4:$D$369,"&lt;"&amp;$E6,HDD_Summary!$D$4:$D$369,"&gt;="&amp;$D6)</f>
        <v>0</v>
      </c>
      <c r="H6" s="33">
        <f>SUMIFS(HDD_Summary!$F$4:$F$369,HDD_Summary!$D$4:$D$369,"&lt;"&amp;$E6,HDD_Summary!$D$4:$D$369,"&gt;="&amp;$D6)</f>
        <v>1.9386200716845867</v>
      </c>
      <c r="I6" s="120">
        <f>SUM('Customer Count by Cycle'!G27)</f>
        <v>3234</v>
      </c>
      <c r="J6" s="3">
        <f>SUM('Customer Count by Cycle'!H27)</f>
        <v>509</v>
      </c>
    </row>
    <row r="7" spans="1:15" x14ac:dyDescent="0.25">
      <c r="D7" s="32"/>
      <c r="E7" s="32"/>
      <c r="G7" s="47"/>
      <c r="H7" s="33"/>
      <c r="I7" s="120"/>
      <c r="J7" s="3"/>
    </row>
    <row r="8" spans="1:15" x14ac:dyDescent="0.25">
      <c r="A8" s="160" t="str">
        <f>'CSWNA Summary'!A9&amp;" Billing Cycle"</f>
        <v>August 2021 Billing Cycle</v>
      </c>
      <c r="B8" s="67"/>
      <c r="C8" s="114"/>
      <c r="D8" s="32"/>
      <c r="E8" s="32"/>
      <c r="G8" s="47"/>
      <c r="H8" s="33"/>
      <c r="I8" s="120"/>
      <c r="J8" s="3"/>
    </row>
    <row r="9" spans="1:15" x14ac:dyDescent="0.25">
      <c r="A9" s="48" t="str">
        <f>A6</f>
        <v>1-19</v>
      </c>
      <c r="B9" s="48">
        <f>IF(C6=12,B6+1,B6)</f>
        <v>2021</v>
      </c>
      <c r="C9" s="48">
        <f>IF(C6=12,1,C6+1)</f>
        <v>8</v>
      </c>
      <c r="D9" s="32">
        <f>HLOOKUP((C9&amp;B9)*1,'Meter Reading_WEMO'!$B$4:$Z$10,7,FALSE)</f>
        <v>44403</v>
      </c>
      <c r="E9" s="32">
        <f>HLOOKUP((C9+1&amp;B9)*1,'Meter Reading_WEMO'!$B$4:$Z$10,7,FALSE)</f>
        <v>44434</v>
      </c>
      <c r="F9" s="31">
        <f>E9-D9</f>
        <v>31</v>
      </c>
      <c r="G9" s="33">
        <f>SUMIFS(HDD_Summary!$E$4:$E$369,HDD_Summary!$D$4:$D$369,"&lt;"&amp;$E9,HDD_Summary!$D$4:$D$369,"&gt;="&amp;$D9)</f>
        <v>0</v>
      </c>
      <c r="H9" s="33">
        <f>SUMIFS(HDD_Summary!$F$4:$F$369,HDD_Summary!$D$4:$D$369,"&lt;"&amp;$E9,HDD_Summary!$D$4:$D$369,"&gt;="&amp;$D9)</f>
        <v>6.4418817204300991</v>
      </c>
      <c r="I9" s="120">
        <f>SUM('Customer Count by Cycle'!G49)</f>
        <v>3202</v>
      </c>
      <c r="J9" s="3">
        <f>SUM('Customer Count by Cycle'!H49)</f>
        <v>508</v>
      </c>
    </row>
    <row r="10" spans="1:15" x14ac:dyDescent="0.25">
      <c r="D10" s="32"/>
      <c r="E10" s="32"/>
      <c r="G10" s="47"/>
      <c r="H10" s="33"/>
      <c r="I10" s="120"/>
      <c r="J10" s="3"/>
    </row>
    <row r="11" spans="1:15" x14ac:dyDescent="0.25">
      <c r="A11" s="160" t="str">
        <f>'CSWNA Summary'!A10&amp;" Billing Cycle"</f>
        <v>September 2021 Billing Cycle</v>
      </c>
      <c r="B11" s="67"/>
      <c r="C11" s="114"/>
      <c r="D11" s="32"/>
      <c r="E11" s="32"/>
      <c r="G11" s="47"/>
      <c r="H11" s="33"/>
      <c r="I11" s="120"/>
      <c r="J11" s="3"/>
    </row>
    <row r="12" spans="1:15" x14ac:dyDescent="0.25">
      <c r="A12" s="48" t="str">
        <f>A9</f>
        <v>1-19</v>
      </c>
      <c r="B12" s="48">
        <f>IF(C9=12,B9+1,B9)</f>
        <v>2021</v>
      </c>
      <c r="C12" s="48">
        <f>IF(C9=12,1,C9+1)</f>
        <v>9</v>
      </c>
      <c r="D12" s="32">
        <f>HLOOKUP((C12&amp;B12)*1,'Meter Reading_WEMO'!$B$4:$Z$10,7,FALSE)</f>
        <v>44434</v>
      </c>
      <c r="E12" s="32">
        <f>HLOOKUP((C12+1&amp;B12)*1,'Meter Reading_WEMO'!$B$4:$Z$10,7,FALSE)</f>
        <v>44464</v>
      </c>
      <c r="F12" s="31">
        <f>E12-D12</f>
        <v>30</v>
      </c>
      <c r="G12" s="33">
        <f>SUMIFS(HDD_Summary!$E$4:$E$369,HDD_Summary!$D$4:$D$369,"&lt;"&amp;$E12,HDD_Summary!$D$4:$D$369,"&gt;="&amp;$D12)</f>
        <v>32.077849999999998</v>
      </c>
      <c r="H12" s="33">
        <f>SUMIFS(HDD_Summary!$F$4:$F$369,HDD_Summary!$D$4:$D$369,"&lt;"&amp;$E12,HDD_Summary!$D$4:$D$369,"&gt;="&amp;$D12)</f>
        <v>73.47203703703704</v>
      </c>
      <c r="I12" s="120">
        <f>SUM('Customer Count by Cycle'!G71)</f>
        <v>3200</v>
      </c>
      <c r="J12" s="3">
        <f>SUM('Customer Count by Cycle'!H71)</f>
        <v>507</v>
      </c>
    </row>
    <row r="13" spans="1:15" x14ac:dyDescent="0.25">
      <c r="D13" s="32"/>
      <c r="E13" s="32"/>
      <c r="G13" s="47"/>
      <c r="H13" s="33"/>
      <c r="I13" s="120"/>
      <c r="J13" s="3"/>
    </row>
    <row r="14" spans="1:15" x14ac:dyDescent="0.25">
      <c r="A14" s="160" t="str">
        <f>'CSWNA Summary'!A11&amp;" Billing Cycle"</f>
        <v>October 2021 Billing Cycle</v>
      </c>
      <c r="B14" s="67"/>
      <c r="C14" s="114"/>
      <c r="D14" s="32"/>
      <c r="E14" s="32"/>
      <c r="G14" s="47"/>
      <c r="H14" s="33"/>
      <c r="I14" s="120"/>
      <c r="J14" s="3"/>
    </row>
    <row r="15" spans="1:15" x14ac:dyDescent="0.25">
      <c r="A15" s="48" t="str">
        <f>A12</f>
        <v>1-19</v>
      </c>
      <c r="B15" s="48">
        <f>IF(C12=12,B12+1,B12)</f>
        <v>2021</v>
      </c>
      <c r="C15" s="48">
        <f>IF(C12=12,1,C12+1)</f>
        <v>10</v>
      </c>
      <c r="D15" s="32">
        <f>HLOOKUP((C15&amp;B15)*1,'Meter Reading_WEMO'!$B$4:$Z$10,7,FALSE)</f>
        <v>44464</v>
      </c>
      <c r="E15" s="32">
        <f>HLOOKUP((C15+1&amp;B15)*1,'Meter Reading_WEMO'!$B$4:$Z$10,7,FALSE)</f>
        <v>44495</v>
      </c>
      <c r="F15" s="31">
        <f>E15-D15</f>
        <v>31</v>
      </c>
      <c r="G15" s="33">
        <f>SUMIFS(HDD_Summary!$E$4:$E$369,HDD_Summary!$D$4:$D$369,"&lt;"&amp;$E15,HDD_Summary!$D$4:$D$369,"&gt;="&amp;$D15)</f>
        <v>166.07040000000001</v>
      </c>
      <c r="H15" s="33">
        <f>SUMIFS(HDD_Summary!$F$4:$F$369,HDD_Summary!$D$4:$D$369,"&lt;"&amp;$E15,HDD_Summary!$D$4:$D$369,"&gt;="&amp;$D15)</f>
        <v>252.2274253285544</v>
      </c>
      <c r="I15" s="120">
        <f>SUM('Customer Count by Cycle'!G93)</f>
        <v>2980</v>
      </c>
      <c r="J15" s="3">
        <f>SUM('Customer Count by Cycle'!H93)</f>
        <v>465</v>
      </c>
    </row>
    <row r="16" spans="1:15" x14ac:dyDescent="0.25">
      <c r="D16" s="32"/>
      <c r="E16" s="32"/>
      <c r="G16" s="47"/>
      <c r="H16" s="33"/>
      <c r="I16" s="120"/>
      <c r="J16" s="3"/>
    </row>
    <row r="17" spans="1:10" x14ac:dyDescent="0.25">
      <c r="A17" s="160" t="str">
        <f>'CSWNA Summary'!A12&amp;" Billing Cycle"</f>
        <v>November 2021 Billing Cycle</v>
      </c>
      <c r="B17" s="67"/>
      <c r="C17" s="114"/>
      <c r="D17" s="32"/>
      <c r="E17" s="32"/>
      <c r="G17" s="47"/>
      <c r="H17" s="33"/>
      <c r="I17" s="120"/>
      <c r="J17" s="3"/>
    </row>
    <row r="18" spans="1:10" x14ac:dyDescent="0.25">
      <c r="A18" s="48" t="str">
        <f>A15</f>
        <v>1-19</v>
      </c>
      <c r="B18" s="48">
        <f>IF(C15=12,B15+1,B15)</f>
        <v>2021</v>
      </c>
      <c r="C18" s="48">
        <f>IF(C15=12,1,C15+1)</f>
        <v>11</v>
      </c>
      <c r="D18" s="32">
        <f>HLOOKUP((C18&amp;B18)*1,'Meter Reading_WEMO'!$B$4:$Z$10,7,FALSE)</f>
        <v>44495</v>
      </c>
      <c r="E18" s="32">
        <f>HLOOKUP((C18+1&amp;B18)*1,'Meter Reading_WEMO'!$B$4:$Z$10,7,FALSE)</f>
        <v>44524</v>
      </c>
      <c r="F18" s="31">
        <f>E18-D18</f>
        <v>29</v>
      </c>
      <c r="G18" s="33">
        <f>SUMIFS(HDD_Summary!$E$4:$E$369,HDD_Summary!$D$4:$D$369,"&lt;"&amp;$E18,HDD_Summary!$D$4:$D$369,"&gt;="&amp;$D18)</f>
        <v>606.23210000000006</v>
      </c>
      <c r="H18" s="33">
        <f>SUMIFS(HDD_Summary!$F$4:$F$369,HDD_Summary!$D$4:$D$369,"&lt;"&amp;$E18,HDD_Summary!$D$4:$D$369,"&gt;="&amp;$D18)</f>
        <v>651.7794205495818</v>
      </c>
      <c r="I18" s="120">
        <f>SUM('Customer Count by Cycle'!G115)</f>
        <v>3485</v>
      </c>
      <c r="J18" s="3">
        <f>SUM('Customer Count by Cycle'!H115)</f>
        <v>555</v>
      </c>
    </row>
    <row r="19" spans="1:10" x14ac:dyDescent="0.25">
      <c r="D19" s="32"/>
      <c r="E19" s="32"/>
      <c r="G19" s="47"/>
      <c r="H19" s="33"/>
      <c r="I19" s="120"/>
      <c r="J19" s="3"/>
    </row>
    <row r="20" spans="1:10" x14ac:dyDescent="0.25">
      <c r="A20" s="160" t="str">
        <f>'CSWNA Summary'!A13&amp;" Billing Cycle"</f>
        <v>December 2021 Billing Cycle</v>
      </c>
      <c r="B20" s="67"/>
      <c r="C20" s="114"/>
      <c r="D20" s="32"/>
      <c r="E20" s="32"/>
      <c r="G20" s="47"/>
      <c r="H20" s="33"/>
      <c r="I20" s="120"/>
      <c r="J20" s="3"/>
    </row>
    <row r="21" spans="1:10" x14ac:dyDescent="0.25">
      <c r="A21" s="48" t="str">
        <f>A18</f>
        <v>1-19</v>
      </c>
      <c r="B21" s="48">
        <f>IF(C18=12,B18+1,B18)</f>
        <v>2021</v>
      </c>
      <c r="C21" s="48">
        <f>IF(C18=12,1,C18+1)</f>
        <v>12</v>
      </c>
      <c r="D21" s="32">
        <f>HLOOKUP((C21&amp;B21)*1,'Meter Reading_WEMO'!$B$4:$Z$10,7,FALSE)</f>
        <v>44524</v>
      </c>
      <c r="E21" s="32">
        <v>44581</v>
      </c>
      <c r="F21" s="31">
        <f>E21-D21</f>
        <v>57</v>
      </c>
      <c r="G21" s="33">
        <f>SUMIFS(HDD_Summary!$E$4:$E$369,HDD_Summary!$D$4:$D$369,"&lt;"&amp;$E21,HDD_Summary!$D$4:$D$369,"&gt;="&amp;$D21)</f>
        <v>988.4645999999999</v>
      </c>
      <c r="H21" s="33">
        <f>SUMIFS(HDD_Summary!$F$4:$F$369,HDD_Summary!$D$4:$D$369,"&lt;"&amp;$E21,HDD_Summary!$D$4:$D$369,"&gt;="&amp;$D21)</f>
        <v>2009.2263679808837</v>
      </c>
      <c r="I21" s="120">
        <f>SUM('Customer Count by Cycle'!G137)</f>
        <v>3312</v>
      </c>
      <c r="J21" s="3">
        <f>SUM('Customer Count by Cycle'!H137)</f>
        <v>524</v>
      </c>
    </row>
    <row r="22" spans="1:10" x14ac:dyDescent="0.25">
      <c r="D22" s="32"/>
      <c r="E22" s="32"/>
      <c r="G22" s="47"/>
      <c r="H22" s="33"/>
      <c r="I22" s="53"/>
      <c r="J22" s="3"/>
    </row>
  </sheetData>
  <pageMargins left="0.45" right="0.45" top="0.75" bottom="0.5" header="0.3" footer="0.3"/>
  <pageSetup scale="66" orientation="landscape" horizontalDpi="1200" verticalDpi="12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O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6" max="16384" width="12.7109375" style="31"/>
  </cols>
  <sheetData>
    <row r="1" spans="1:15" x14ac:dyDescent="0.25">
      <c r="A1" s="50"/>
      <c r="B1" s="50"/>
      <c r="C1" s="50"/>
      <c r="D1" s="50"/>
      <c r="E1" s="50"/>
      <c r="F1" s="50"/>
      <c r="G1" s="50"/>
      <c r="H1" s="50"/>
      <c r="I1" s="50" t="s">
        <v>19</v>
      </c>
      <c r="J1" s="50" t="s">
        <v>19</v>
      </c>
    </row>
    <row r="2" spans="1:15" x14ac:dyDescent="0.25">
      <c r="A2" s="54" t="s">
        <v>28</v>
      </c>
      <c r="B2" s="54"/>
      <c r="C2" s="54"/>
      <c r="D2" s="54" t="s">
        <v>29</v>
      </c>
      <c r="E2" s="54" t="s">
        <v>29</v>
      </c>
      <c r="F2" s="54" t="s">
        <v>30</v>
      </c>
      <c r="G2" s="54" t="s">
        <v>32</v>
      </c>
      <c r="H2" s="54" t="s">
        <v>31</v>
      </c>
      <c r="I2" s="54" t="s">
        <v>18</v>
      </c>
      <c r="J2" s="54" t="s">
        <v>63</v>
      </c>
    </row>
    <row r="3" spans="1:15" s="52" customFormat="1" ht="14.45" customHeight="1" x14ac:dyDescent="0.25">
      <c r="A3" s="51" t="s">
        <v>33</v>
      </c>
      <c r="B3" s="51" t="s">
        <v>100</v>
      </c>
      <c r="C3" s="51" t="s">
        <v>34</v>
      </c>
      <c r="D3" s="51" t="s">
        <v>35</v>
      </c>
      <c r="E3" s="51" t="s">
        <v>36</v>
      </c>
      <c r="F3" s="51" t="s">
        <v>37</v>
      </c>
      <c r="G3" s="51" t="s">
        <v>39</v>
      </c>
      <c r="H3" s="51" t="s">
        <v>38</v>
      </c>
      <c r="I3" s="51" t="s">
        <v>62</v>
      </c>
      <c r="J3" s="51" t="s">
        <v>62</v>
      </c>
      <c r="K3"/>
      <c r="L3"/>
      <c r="M3"/>
      <c r="N3"/>
      <c r="O3"/>
    </row>
    <row r="4" spans="1:15" customFormat="1" ht="14.45" customHeight="1" x14ac:dyDescent="0.25">
      <c r="A4" s="46"/>
      <c r="B4" s="46"/>
      <c r="C4" s="112"/>
      <c r="I4" s="3"/>
      <c r="J4" s="3"/>
    </row>
    <row r="5" spans="1:15" customFormat="1" ht="14.45" customHeight="1" x14ac:dyDescent="0.25">
      <c r="A5" s="160" t="str">
        <f>'CSWNA Summary'!A8&amp;" Billing Cycle"</f>
        <v>July 2021 Billing Cycle</v>
      </c>
      <c r="B5" s="67"/>
      <c r="C5" s="114"/>
      <c r="I5" s="3"/>
      <c r="J5" s="3"/>
    </row>
    <row r="6" spans="1:15" x14ac:dyDescent="0.25">
      <c r="A6" s="213" t="s">
        <v>143</v>
      </c>
      <c r="B6" s="48">
        <v>2021</v>
      </c>
      <c r="C6" s="48">
        <v>7</v>
      </c>
      <c r="D6" s="32">
        <f>HLOOKUP((C6&amp;B6)*1,'Meter Reading_SEMO'!$B$4:$Z$10,7,FALSE)</f>
        <v>44374</v>
      </c>
      <c r="E6" s="32">
        <f>HLOOKUP((C6+1&amp;B6)*1,'Meter Reading_SEMO'!$B$4:$Z$10,7,FALSE)</f>
        <v>44405</v>
      </c>
      <c r="F6" s="31">
        <f>E6-D6</f>
        <v>31</v>
      </c>
      <c r="G6" s="33">
        <f>SUMIFS(HDD_Summary!$J$4:$J$369,HDD_Summary!$D$4:$D$369,"&lt;"&amp;$E6,HDD_Summary!$D$4:$D$369,"&gt;="&amp;$D6)</f>
        <v>0</v>
      </c>
      <c r="H6" s="33">
        <f>SUMIFS(HDD_Summary!$K$4:$K$369,HDD_Summary!$D$4:$D$369,"&lt;"&amp;$E6,HDD_Summary!$D$4:$D$369,"&gt;="&amp;$D6)</f>
        <v>0.1</v>
      </c>
      <c r="I6" s="142">
        <f>SUM('Customer Count by Cycle'!I27)</f>
        <v>26743</v>
      </c>
      <c r="J6" s="3">
        <f>SUM('Customer Count by Cycle'!J27)</f>
        <v>3182</v>
      </c>
    </row>
    <row r="7" spans="1:15" customFormat="1" x14ac:dyDescent="0.25">
      <c r="A7" s="48"/>
      <c r="B7" s="48"/>
      <c r="C7" s="48"/>
      <c r="D7" s="32"/>
      <c r="E7" s="32"/>
      <c r="F7" s="31"/>
      <c r="G7" s="47"/>
      <c r="H7" s="33"/>
      <c r="I7" s="142"/>
      <c r="J7" s="3"/>
    </row>
    <row r="8" spans="1:15" customFormat="1" x14ac:dyDescent="0.25">
      <c r="A8" s="160" t="str">
        <f>'CSWNA Summary'!A9&amp;" Billing Cycle"</f>
        <v>August 2021 Billing Cycle</v>
      </c>
      <c r="B8" s="67"/>
      <c r="C8" s="114"/>
      <c r="D8" s="32"/>
      <c r="E8" s="32"/>
      <c r="F8" s="31"/>
      <c r="G8" s="47"/>
      <c r="H8" s="33"/>
      <c r="I8" s="142"/>
      <c r="J8" s="3"/>
    </row>
    <row r="9" spans="1:15" customFormat="1" x14ac:dyDescent="0.25">
      <c r="A9" s="48" t="str">
        <f>A6</f>
        <v>1-19</v>
      </c>
      <c r="B9" s="48">
        <f>IF(C6=12,B6+1,B6)</f>
        <v>2021</v>
      </c>
      <c r="C9" s="48">
        <f>IF(C6=12,1,C6+1)</f>
        <v>8</v>
      </c>
      <c r="D9" s="32">
        <f>HLOOKUP((C9&amp;B9)*1,'Meter Reading_SEMO'!$B$4:$Z$10,7,FALSE)</f>
        <v>44405</v>
      </c>
      <c r="E9" s="32">
        <f>HLOOKUP((C9+1&amp;B9)*1,'Meter Reading_SEMO'!$B$4:$Z$10,7,FALSE)</f>
        <v>44435</v>
      </c>
      <c r="F9" s="31">
        <f>E9-D9</f>
        <v>30</v>
      </c>
      <c r="G9" s="33">
        <f>SUMIFS(HDD_Summary!$J$4:$J$369,HDD_Summary!$D$4:$D$369,"&lt;"&amp;$E9,HDD_Summary!$D$4:$D$369,"&gt;="&amp;$D9)</f>
        <v>0</v>
      </c>
      <c r="H9" s="33">
        <f>SUMIFS(HDD_Summary!$K$4:$K$369,HDD_Summary!$D$4:$D$369,"&lt;"&amp;$E9,HDD_Summary!$D$4:$D$369,"&gt;="&amp;$D9)</f>
        <v>0.9</v>
      </c>
      <c r="I9" s="142">
        <f>SUM('Customer Count by Cycle'!I49)</f>
        <v>26476</v>
      </c>
      <c r="J9" s="3">
        <f>SUM('Customer Count by Cycle'!J49)</f>
        <v>3181</v>
      </c>
    </row>
    <row r="10" spans="1:15" customFormat="1" x14ac:dyDescent="0.25">
      <c r="A10" s="48"/>
      <c r="B10" s="48"/>
      <c r="C10" s="48"/>
      <c r="D10" s="32"/>
      <c r="E10" s="32"/>
      <c r="F10" s="31"/>
      <c r="G10" s="47"/>
      <c r="H10" s="33"/>
      <c r="I10" s="142"/>
      <c r="J10" s="3"/>
    </row>
    <row r="11" spans="1:15" customFormat="1" x14ac:dyDescent="0.25">
      <c r="A11" s="160" t="str">
        <f>'CSWNA Summary'!A10&amp;" Billing Cycle"</f>
        <v>September 2021 Billing Cycle</v>
      </c>
      <c r="B11" s="67"/>
      <c r="C11" s="114"/>
      <c r="D11" s="32"/>
      <c r="E11" s="32"/>
      <c r="F11" s="31"/>
      <c r="G11" s="47"/>
      <c r="H11" s="33"/>
      <c r="I11" s="142"/>
      <c r="J11" s="3"/>
    </row>
    <row r="12" spans="1:15" customFormat="1" x14ac:dyDescent="0.25">
      <c r="A12" s="48" t="str">
        <f>A9</f>
        <v>1-19</v>
      </c>
      <c r="B12" s="48">
        <f>IF(C9=12,B9+1,B9)</f>
        <v>2021</v>
      </c>
      <c r="C12" s="48">
        <f>IF(C9=12,1,C9+1)</f>
        <v>9</v>
      </c>
      <c r="D12" s="32">
        <f>HLOOKUP((C12&amp;B12)*1,'Meter Reading_SEMO'!$B$4:$Z$10,7,FALSE)</f>
        <v>44435</v>
      </c>
      <c r="E12" s="32">
        <f>HLOOKUP((C12+1&amp;B12)*1,'Meter Reading_SEMO'!$B$4:$Z$10,7,FALSE)</f>
        <v>44467</v>
      </c>
      <c r="F12" s="31">
        <f>E12-D12</f>
        <v>32</v>
      </c>
      <c r="G12" s="33">
        <f>SUMIFS(HDD_Summary!$J$4:$J$369,HDD_Summary!$D$4:$D$369,"&lt;"&amp;$E12,HDD_Summary!$D$4:$D$369,"&gt;="&amp;$D12)</f>
        <v>16.5</v>
      </c>
      <c r="H12" s="33">
        <f>SUMIFS(HDD_Summary!$K$4:$K$369,HDD_Summary!$D$4:$D$369,"&lt;"&amp;$E12,HDD_Summary!$D$4:$D$369,"&gt;="&amp;$D12)</f>
        <v>42.400000000000006</v>
      </c>
      <c r="I12" s="142">
        <f>SUM('Customer Count by Cycle'!I71)</f>
        <v>26545</v>
      </c>
      <c r="J12" s="3">
        <f>SUM('Customer Count by Cycle'!J71)</f>
        <v>3164</v>
      </c>
    </row>
    <row r="13" spans="1:15" customFormat="1" x14ac:dyDescent="0.25">
      <c r="A13" s="48"/>
      <c r="B13" s="48"/>
      <c r="C13" s="48"/>
      <c r="D13" s="32"/>
      <c r="E13" s="32"/>
      <c r="F13" s="31"/>
      <c r="G13" s="47"/>
      <c r="H13" s="33"/>
      <c r="I13" s="142"/>
      <c r="J13" s="3"/>
    </row>
    <row r="14" spans="1:15" customFormat="1" x14ac:dyDescent="0.25">
      <c r="A14" s="160" t="str">
        <f>'CSWNA Summary'!A11&amp;" Billing Cycle"</f>
        <v>October 2021 Billing Cycle</v>
      </c>
      <c r="B14" s="67"/>
      <c r="C14" s="114"/>
      <c r="D14" s="32"/>
      <c r="E14" s="32"/>
      <c r="F14" s="31"/>
      <c r="G14" s="47"/>
      <c r="H14" s="33"/>
      <c r="I14" s="142"/>
      <c r="J14" s="3"/>
    </row>
    <row r="15" spans="1:15" customFormat="1" x14ac:dyDescent="0.25">
      <c r="A15" s="48" t="str">
        <f>A12</f>
        <v>1-19</v>
      </c>
      <c r="B15" s="48">
        <f>IF(C12=12,B12+1,B12)</f>
        <v>2021</v>
      </c>
      <c r="C15" s="48">
        <f>IF(C12=12,1,C12+1)</f>
        <v>10</v>
      </c>
      <c r="D15" s="32">
        <f>HLOOKUP((C15&amp;B15)*1,'Meter Reading_SEMO'!$B$4:$Z$10,7,FALSE)</f>
        <v>44467</v>
      </c>
      <c r="E15" s="32">
        <f>HLOOKUP((C15+1&amp;B15)*1,'Meter Reading_SEMO'!$B$4:$Z$10,7,FALSE)</f>
        <v>44496</v>
      </c>
      <c r="F15" s="31">
        <f>E15-D15</f>
        <v>29</v>
      </c>
      <c r="G15" s="33">
        <f>SUMIFS(HDD_Summary!$J$4:$J$369,HDD_Summary!$D$4:$D$369,"&lt;"&amp;$E15,HDD_Summary!$D$4:$D$369,"&gt;="&amp;$D15)</f>
        <v>92.5</v>
      </c>
      <c r="H15" s="33">
        <f>SUMIFS(HDD_Summary!$K$4:$K$369,HDD_Summary!$D$4:$D$369,"&lt;"&amp;$E15,HDD_Summary!$D$4:$D$369,"&gt;="&amp;$D15)</f>
        <v>179.60000000000002</v>
      </c>
      <c r="I15" s="142">
        <f>SUM('Customer Count by Cycle'!I93)</f>
        <v>24674</v>
      </c>
      <c r="J15" s="3">
        <f>SUM('Customer Count by Cycle'!J93)</f>
        <v>3005</v>
      </c>
    </row>
    <row r="16" spans="1:15" customFormat="1" x14ac:dyDescent="0.25">
      <c r="A16" s="48"/>
      <c r="B16" s="48"/>
      <c r="C16" s="48"/>
      <c r="D16" s="32"/>
      <c r="E16" s="32"/>
      <c r="F16" s="31"/>
      <c r="G16" s="47"/>
      <c r="H16" s="33"/>
      <c r="I16" s="142"/>
      <c r="J16" s="3"/>
    </row>
    <row r="17" spans="1:10" customFormat="1" x14ac:dyDescent="0.25">
      <c r="A17" s="160" t="str">
        <f>'CSWNA Summary'!A12&amp;" Billing Cycle"</f>
        <v>November 2021 Billing Cycle</v>
      </c>
      <c r="B17" s="67"/>
      <c r="C17" s="114"/>
      <c r="D17" s="32"/>
      <c r="E17" s="32"/>
      <c r="F17" s="31"/>
      <c r="G17" s="47"/>
      <c r="H17" s="33"/>
      <c r="I17" s="142"/>
      <c r="J17" s="3"/>
    </row>
    <row r="18" spans="1:10" customFormat="1" x14ac:dyDescent="0.25">
      <c r="A18" s="48" t="str">
        <f>A15</f>
        <v>1-19</v>
      </c>
      <c r="B18" s="48">
        <f>IF(C15=12,B15+1,B15)</f>
        <v>2021</v>
      </c>
      <c r="C18" s="48">
        <f>IF(C15=12,1,C15+1)</f>
        <v>11</v>
      </c>
      <c r="D18" s="32">
        <f>HLOOKUP((C18&amp;B18)*1,'Meter Reading_SEMO'!$B$4:$Z$10,7,FALSE)</f>
        <v>44496</v>
      </c>
      <c r="E18" s="32">
        <f>HLOOKUP((C18+1&amp;B18)*1,'Meter Reading_SEMO'!$B$4:$Z$10,7,FALSE)</f>
        <v>44529</v>
      </c>
      <c r="F18" s="31">
        <f>E18-D18</f>
        <v>33</v>
      </c>
      <c r="G18" s="33">
        <f>SUMIFS(HDD_Summary!$J$4:$J$369,HDD_Summary!$D$4:$D$369,"&lt;"&amp;$E18,HDD_Summary!$D$4:$D$369,"&gt;="&amp;$D18)</f>
        <v>606.5</v>
      </c>
      <c r="H18" s="33">
        <f>SUMIFS(HDD_Summary!$K$4:$K$369,HDD_Summary!$D$4:$D$369,"&lt;"&amp;$E18,HDD_Summary!$D$4:$D$369,"&gt;="&amp;$D18)</f>
        <v>585.19999999999993</v>
      </c>
      <c r="I18" s="142">
        <f>SUM('Customer Count by Cycle'!I115)</f>
        <v>28641</v>
      </c>
      <c r="J18" s="3">
        <f>SUM('Customer Count by Cycle'!J115)</f>
        <v>3381</v>
      </c>
    </row>
    <row r="19" spans="1:10" customFormat="1" x14ac:dyDescent="0.25">
      <c r="A19" s="48"/>
      <c r="B19" s="48"/>
      <c r="C19" s="48"/>
      <c r="D19" s="32"/>
      <c r="E19" s="32"/>
      <c r="F19" s="31"/>
      <c r="G19" s="47"/>
      <c r="H19" s="33"/>
      <c r="I19" s="142"/>
      <c r="J19" s="3"/>
    </row>
    <row r="20" spans="1:10" customFormat="1" x14ac:dyDescent="0.25">
      <c r="A20" s="160" t="str">
        <f>'CSWNA Summary'!A13&amp;" Billing Cycle"</f>
        <v>December 2021 Billing Cycle</v>
      </c>
      <c r="B20" s="67"/>
      <c r="C20" s="114"/>
      <c r="D20" s="32"/>
      <c r="E20" s="32"/>
      <c r="F20" s="31"/>
      <c r="G20" s="47"/>
      <c r="H20" s="33"/>
      <c r="I20" s="142"/>
      <c r="J20" s="3"/>
    </row>
    <row r="21" spans="1:10" customFormat="1" x14ac:dyDescent="0.25">
      <c r="A21" s="48" t="str">
        <f>A18</f>
        <v>1-19</v>
      </c>
      <c r="B21" s="48">
        <f>IF(C18=12,B18+1,B18)</f>
        <v>2021</v>
      </c>
      <c r="C21" s="48">
        <f>IF(C18=12,1,C18+1)</f>
        <v>12</v>
      </c>
      <c r="D21" s="32">
        <f>HLOOKUP((C21&amp;B21)*1,'Meter Reading_SEMO'!$B$4:$Z$10,7,FALSE)</f>
        <v>44529</v>
      </c>
      <c r="E21" s="32">
        <v>44581</v>
      </c>
      <c r="F21" s="31">
        <f>E21-D21</f>
        <v>52</v>
      </c>
      <c r="G21" s="33">
        <f>SUMIFS(HDD_Summary!$J$4:$J$369,HDD_Summary!$D$4:$D$369,"&lt;"&amp;$E21,HDD_Summary!$D$4:$D$369,"&gt;="&amp;$D21)</f>
        <v>544</v>
      </c>
      <c r="H21" s="33">
        <f>SUMIFS(HDD_Summary!$K$4:$K$369,HDD_Summary!$D$4:$D$369,"&lt;"&amp;$E21,HDD_Summary!$D$4:$D$369,"&gt;="&amp;$D21)</f>
        <v>1446.8999999999999</v>
      </c>
      <c r="I21" s="142">
        <f>SUM('Customer Count by Cycle'!I137)</f>
        <v>27297</v>
      </c>
      <c r="J21" s="3">
        <f>SUM('Customer Count by Cycle'!J137)</f>
        <v>3259</v>
      </c>
    </row>
    <row r="22" spans="1:10" customFormat="1" x14ac:dyDescent="0.25">
      <c r="A22" s="48"/>
      <c r="B22" s="48"/>
      <c r="C22" s="48"/>
      <c r="D22" s="32"/>
      <c r="E22" s="32"/>
      <c r="F22" s="31"/>
      <c r="G22" s="47"/>
      <c r="H22" s="33"/>
      <c r="I22" s="53"/>
      <c r="J22" s="3"/>
    </row>
  </sheetData>
  <pageMargins left="0.45" right="0.45" top="0.75" bottom="0.5" header="0.3" footer="0.3"/>
  <pageSetup scale="66" orientation="landscape" horizontalDpi="1200" verticalDpi="1200"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M369"/>
  <sheetViews>
    <sheetView zoomScale="85" zoomScaleNormal="85" workbookViewId="0">
      <pane xSplit="1" ySplit="3" topLeftCell="B4" activePane="bottomRight" state="frozen"/>
      <selection pane="topRight"/>
      <selection pane="bottomLeft"/>
      <selection pane="bottomRight"/>
    </sheetView>
  </sheetViews>
  <sheetFormatPr defaultRowHeight="15" x14ac:dyDescent="0.25"/>
  <cols>
    <col min="1" max="2" width="9.140625" style="46"/>
    <col min="3" max="3" width="8.7109375" style="46"/>
    <col min="4" max="4" width="12.7109375" style="66" customWidth="1"/>
    <col min="5" max="5" width="13.5703125" style="66" customWidth="1"/>
    <col min="6" max="6" width="17" style="66" customWidth="1"/>
    <col min="7" max="9" width="2.85546875" customWidth="1"/>
    <col min="10" max="11" width="13.5703125" style="4" customWidth="1"/>
    <col min="12" max="12" width="13.5703125" customWidth="1"/>
    <col min="13" max="17" width="10.5703125" customWidth="1"/>
  </cols>
  <sheetData>
    <row r="1" spans="1:13" x14ac:dyDescent="0.25">
      <c r="A1" s="82"/>
      <c r="B1" s="83"/>
      <c r="C1" s="83"/>
      <c r="D1" s="84"/>
      <c r="E1" s="5" t="s">
        <v>275</v>
      </c>
      <c r="F1" s="90"/>
      <c r="H1" s="49"/>
      <c r="J1" s="5" t="s">
        <v>102</v>
      </c>
      <c r="K1" s="90"/>
    </row>
    <row r="2" spans="1:13" x14ac:dyDescent="0.25">
      <c r="A2" s="81"/>
      <c r="B2" s="79"/>
      <c r="C2" s="79"/>
      <c r="D2" s="80"/>
      <c r="E2" s="76" t="s">
        <v>98</v>
      </c>
      <c r="F2" s="9" t="s">
        <v>97</v>
      </c>
      <c r="H2" s="49"/>
      <c r="J2" s="76" t="s">
        <v>98</v>
      </c>
      <c r="K2" s="9" t="s">
        <v>97</v>
      </c>
    </row>
    <row r="3" spans="1:13" x14ac:dyDescent="0.25">
      <c r="A3" s="85" t="s">
        <v>41</v>
      </c>
      <c r="B3" s="86" t="s">
        <v>42</v>
      </c>
      <c r="C3" s="86" t="s">
        <v>101</v>
      </c>
      <c r="D3" s="87" t="s">
        <v>57</v>
      </c>
      <c r="E3" s="77" t="s">
        <v>99</v>
      </c>
      <c r="F3" s="78" t="s">
        <v>99</v>
      </c>
      <c r="H3" s="49"/>
      <c r="J3" s="77" t="s">
        <v>99</v>
      </c>
      <c r="K3" s="78" t="s">
        <v>99</v>
      </c>
    </row>
    <row r="4" spans="1:13" x14ac:dyDescent="0.25">
      <c r="A4" s="46">
        <f>MONTH(D4)</f>
        <v>2</v>
      </c>
      <c r="B4" s="46">
        <f>+DAY(D4)</f>
        <v>1</v>
      </c>
      <c r="C4" s="46">
        <f>YEAR(D4)</f>
        <v>2021</v>
      </c>
      <c r="D4" s="75">
        <v>44228</v>
      </c>
      <c r="E4" s="74">
        <f>IFERROR(VLOOKUP($D4,Actual_Kirk_HDD!$A$4:$F$471,6,FALSE),0)</f>
        <v>36.393000000000001</v>
      </c>
      <c r="F4" s="74">
        <f>IFERROR(VLOOKUP($A4&amp;IF($B4&lt;10,0&amp;$B4,$B4),'Staff Ranked NHDD'!$C$8:$F$374,2,FALSE),0)</f>
        <v>30.321371100164207</v>
      </c>
      <c r="H4" s="49"/>
      <c r="J4" s="74">
        <f>IFERROR(VLOOKUP($D4,Actual_CGI_HDD!$A$9:$E$532,5),0)</f>
        <v>29</v>
      </c>
      <c r="K4" s="74">
        <f>IFERROR(VLOOKUP($A4&amp;IF($B4&lt;10,0&amp;$B4,$B4),'Staff Ranked NHDD'!$C$8:$F$374,4,FALSE),0)</f>
        <v>23</v>
      </c>
      <c r="M4" s="3"/>
    </row>
    <row r="5" spans="1:13" x14ac:dyDescent="0.25">
      <c r="A5" s="111">
        <f>MONTH(D5)</f>
        <v>2</v>
      </c>
      <c r="B5" s="111">
        <f>+DAY(D5)</f>
        <v>2</v>
      </c>
      <c r="C5" s="111">
        <f>YEAR(D5)</f>
        <v>2021</v>
      </c>
      <c r="D5" s="75">
        <f>D4+1</f>
        <v>44229</v>
      </c>
      <c r="E5" s="283">
        <f>IFERROR(VLOOKUP($D5,Actual_Kirk_HDD!$A$4:$F$471,6,FALSE),0)</f>
        <v>40.552199999999999</v>
      </c>
      <c r="F5" s="283">
        <f>IFERROR(VLOOKUP($A5&amp;IF($B5&lt;10,0&amp;$B5,$B5),'Staff Ranked NHDD'!$C$8:$F$374,2,FALSE),0)</f>
        <v>33.162060755336611</v>
      </c>
      <c r="H5" s="49"/>
      <c r="J5" s="74">
        <f>IFERROR(VLOOKUP($D5,Actual_CGI_HDD!$A$9:$E$532,5),0)</f>
        <v>31</v>
      </c>
      <c r="K5" s="283">
        <f>IFERROR(VLOOKUP($A5&amp;IF($B5&lt;10,0&amp;$B5,$B5),'Staff Ranked NHDD'!$C$8:$F$374,4,FALSE),0)</f>
        <v>24.9</v>
      </c>
      <c r="M5" s="278"/>
    </row>
    <row r="6" spans="1:13" x14ac:dyDescent="0.25">
      <c r="A6" s="111">
        <f t="shared" ref="A6:A69" si="0">MONTH(D6)</f>
        <v>2</v>
      </c>
      <c r="B6" s="111">
        <f t="shared" ref="B6:B69" si="1">+DAY(D6)</f>
        <v>3</v>
      </c>
      <c r="C6" s="111">
        <f t="shared" ref="C6:C69" si="2">YEAR(D6)</f>
        <v>2021</v>
      </c>
      <c r="D6" s="75">
        <f t="shared" ref="D6:D69" si="3">D5+1</f>
        <v>44230</v>
      </c>
      <c r="E6" s="283">
        <f>IFERROR(VLOOKUP($D6,Actual_Kirk_HDD!$A$4:$F$471,6,FALSE),0)</f>
        <v>36.393000000000001</v>
      </c>
      <c r="F6" s="283">
        <f>IFERROR(VLOOKUP($A6&amp;IF($B6&lt;10,0&amp;$B6,$B6),'Staff Ranked NHDD'!$C$8:$F$374,2,FALSE),0)</f>
        <v>28.929610016420369</v>
      </c>
      <c r="H6" s="49"/>
      <c r="J6" s="74">
        <f>IFERROR(VLOOKUP($D6,Actual_CGI_HDD!$A$9:$E$532,5),0)</f>
        <v>31.5</v>
      </c>
      <c r="K6" s="283">
        <f>IFERROR(VLOOKUP($A6&amp;IF($B6&lt;10,0&amp;$B6,$B6),'Staff Ranked NHDD'!$C$8:$F$374,4,FALSE),0)</f>
        <v>25.7</v>
      </c>
      <c r="M6" s="278"/>
    </row>
    <row r="7" spans="1:13" x14ac:dyDescent="0.25">
      <c r="A7" s="111">
        <f t="shared" si="0"/>
        <v>2</v>
      </c>
      <c r="B7" s="111">
        <f t="shared" si="1"/>
        <v>4</v>
      </c>
      <c r="C7" s="111">
        <f t="shared" si="2"/>
        <v>2021</v>
      </c>
      <c r="D7" s="75">
        <f t="shared" si="3"/>
        <v>44231</v>
      </c>
      <c r="E7" s="283">
        <f>IFERROR(VLOOKUP($D7,Actual_Kirk_HDD!$A$4:$F$471,6,FALSE),0)</f>
        <v>27.5547</v>
      </c>
      <c r="F7" s="283">
        <f>IFERROR(VLOOKUP($A7&amp;IF($B7&lt;10,0&amp;$B7,$B7),'Staff Ranked NHDD'!$C$8:$F$374,2,FALSE),0)</f>
        <v>23.466264367816102</v>
      </c>
      <c r="H7" s="49"/>
      <c r="J7" s="74">
        <f>IFERROR(VLOOKUP($D7,Actual_CGI_HDD!$A$9:$E$532,5),0)</f>
        <v>25.5</v>
      </c>
      <c r="K7" s="283">
        <f>IFERROR(VLOOKUP($A7&amp;IF($B7&lt;10,0&amp;$B7,$B7),'Staff Ranked NHDD'!$C$8:$F$374,4,FALSE),0)</f>
        <v>20.9</v>
      </c>
      <c r="M7" s="278"/>
    </row>
    <row r="8" spans="1:13" x14ac:dyDescent="0.25">
      <c r="A8" s="111">
        <f t="shared" si="0"/>
        <v>2</v>
      </c>
      <c r="B8" s="111">
        <f t="shared" si="1"/>
        <v>5</v>
      </c>
      <c r="C8" s="111">
        <f t="shared" si="2"/>
        <v>2021</v>
      </c>
      <c r="D8" s="75">
        <f t="shared" si="3"/>
        <v>44232</v>
      </c>
      <c r="E8" s="283">
        <f>IFERROR(VLOOKUP($D8,Actual_Kirk_HDD!$A$4:$F$471,6,FALSE),0)</f>
        <v>37.4328</v>
      </c>
      <c r="F8" s="283">
        <f>IFERROR(VLOOKUP($A8&amp;IF($B8&lt;10,0&amp;$B8,$B8),'Staff Ranked NHDD'!$C$8:$F$374,2,FALSE),0)</f>
        <v>31.237635467980297</v>
      </c>
      <c r="H8" s="49"/>
      <c r="J8" s="74">
        <f>IFERROR(VLOOKUP($D8,Actual_CGI_HDD!$A$9:$E$532,5),0)</f>
        <v>28.5</v>
      </c>
      <c r="K8" s="283">
        <f>IFERROR(VLOOKUP($A8&amp;IF($B8&lt;10,0&amp;$B8,$B8),'Staff Ranked NHDD'!$C$8:$F$374,4,FALSE),0)</f>
        <v>21.9</v>
      </c>
      <c r="M8" s="278"/>
    </row>
    <row r="9" spans="1:13" x14ac:dyDescent="0.25">
      <c r="A9" s="111">
        <f t="shared" si="0"/>
        <v>2</v>
      </c>
      <c r="B9" s="111">
        <f t="shared" si="1"/>
        <v>6</v>
      </c>
      <c r="C9" s="111">
        <f t="shared" si="2"/>
        <v>2021</v>
      </c>
      <c r="D9" s="75">
        <f t="shared" si="3"/>
        <v>44233</v>
      </c>
      <c r="E9" s="283">
        <f>IFERROR(VLOOKUP($D9,Actual_Kirk_HDD!$A$4:$F$471,6,FALSE),0)</f>
        <v>44.711400000000005</v>
      </c>
      <c r="F9" s="283">
        <f>IFERROR(VLOOKUP($A9&amp;IF($B9&lt;10,0&amp;$B9,$B9),'Staff Ranked NHDD'!$C$8:$F$374,2,FALSE),0)</f>
        <v>34.460303776683091</v>
      </c>
      <c r="H9" s="49"/>
      <c r="J9" s="74">
        <f>IFERROR(VLOOKUP($D9,Actual_CGI_HDD!$A$9:$E$532,5),0)</f>
        <v>31</v>
      </c>
      <c r="K9" s="283">
        <f>IFERROR(VLOOKUP($A9&amp;IF($B9&lt;10,0&amp;$B9,$B9),'Staff Ranked NHDD'!$C$8:$F$374,4,FALSE),0)</f>
        <v>24</v>
      </c>
      <c r="M9" s="278"/>
    </row>
    <row r="10" spans="1:13" x14ac:dyDescent="0.25">
      <c r="A10" s="111">
        <f t="shared" si="0"/>
        <v>2</v>
      </c>
      <c r="B10" s="111">
        <f t="shared" si="1"/>
        <v>7</v>
      </c>
      <c r="C10" s="111">
        <f t="shared" si="2"/>
        <v>2021</v>
      </c>
      <c r="D10" s="75">
        <f t="shared" si="3"/>
        <v>44234</v>
      </c>
      <c r="E10" s="283">
        <f>IFERROR(VLOOKUP($D10,Actual_Kirk_HDD!$A$4:$F$471,6,FALSE),0)</f>
        <v>57.7089</v>
      </c>
      <c r="F10" s="283">
        <f>IFERROR(VLOOKUP($A10&amp;IF($B10&lt;10,0&amp;$B10,$B10),'Staff Ranked NHDD'!$C$8:$F$374,2,FALSE),0)</f>
        <v>36.764934318555007</v>
      </c>
      <c r="H10" s="49"/>
      <c r="J10" s="74">
        <f>IFERROR(VLOOKUP($D10,Actual_CGI_HDD!$A$9:$E$532,5),0)</f>
        <v>44.5</v>
      </c>
      <c r="K10" s="283">
        <f>IFERROR(VLOOKUP($A10&amp;IF($B10&lt;10,0&amp;$B10,$B10),'Staff Ranked NHDD'!$C$8:$F$374,4,FALSE),0)</f>
        <v>31.1</v>
      </c>
      <c r="M10" s="278"/>
    </row>
    <row r="11" spans="1:13" x14ac:dyDescent="0.25">
      <c r="A11" s="111">
        <f t="shared" si="0"/>
        <v>2</v>
      </c>
      <c r="B11" s="111">
        <f t="shared" si="1"/>
        <v>8</v>
      </c>
      <c r="C11" s="111">
        <f t="shared" si="2"/>
        <v>2021</v>
      </c>
      <c r="D11" s="75">
        <f t="shared" si="3"/>
        <v>44235</v>
      </c>
      <c r="E11" s="283">
        <f>IFERROR(VLOOKUP($D11,Actual_Kirk_HDD!$A$4:$F$471,6,FALSE),0)</f>
        <v>66.547200000000004</v>
      </c>
      <c r="F11" s="283">
        <f>IFERROR(VLOOKUP($A11&amp;IF($B11&lt;10,0&amp;$B11,$B11),'Staff Ranked NHDD'!$C$8:$F$374,2,FALSE),0)</f>
        <v>46.878288177339911</v>
      </c>
      <c r="H11" s="49"/>
      <c r="J11" s="74">
        <f>IFERROR(VLOOKUP($D11,Actual_CGI_HDD!$A$9:$E$532,5),0)</f>
        <v>37</v>
      </c>
      <c r="K11" s="283">
        <f>IFERROR(VLOOKUP($A11&amp;IF($B11&lt;10,0&amp;$B11,$B11),'Staff Ranked NHDD'!$C$8:$F$374,4,FALSE),0)</f>
        <v>27.2</v>
      </c>
      <c r="M11" s="278"/>
    </row>
    <row r="12" spans="1:13" x14ac:dyDescent="0.25">
      <c r="A12" s="111">
        <f t="shared" si="0"/>
        <v>2</v>
      </c>
      <c r="B12" s="111">
        <f t="shared" si="1"/>
        <v>9</v>
      </c>
      <c r="C12" s="111">
        <f t="shared" si="2"/>
        <v>2021</v>
      </c>
      <c r="D12" s="75">
        <f t="shared" si="3"/>
        <v>44236</v>
      </c>
      <c r="E12" s="283">
        <f>IFERROR(VLOOKUP($D12,Actual_Kirk_HDD!$A$4:$F$471,6,FALSE),0)</f>
        <v>62.907900000000005</v>
      </c>
      <c r="F12" s="283">
        <f>IFERROR(VLOOKUP($A12&amp;IF($B12&lt;10,0&amp;$B12,$B12),'Staff Ranked NHDD'!$C$8:$F$374,2,FALSE),0)</f>
        <v>44.8792446633826</v>
      </c>
      <c r="H12" s="49"/>
      <c r="J12" s="74">
        <f>IFERROR(VLOOKUP($D12,Actual_CGI_HDD!$A$9:$E$532,5),0)</f>
        <v>39.5</v>
      </c>
      <c r="K12" s="283">
        <f>IFERROR(VLOOKUP($A12&amp;IF($B12&lt;10,0&amp;$B12,$B12),'Staff Ranked NHDD'!$C$8:$F$374,4,FALSE),0)</f>
        <v>28.1</v>
      </c>
      <c r="M12" s="278"/>
    </row>
    <row r="13" spans="1:13" x14ac:dyDescent="0.25">
      <c r="A13" s="111">
        <f t="shared" si="0"/>
        <v>2</v>
      </c>
      <c r="B13" s="111">
        <f t="shared" si="1"/>
        <v>10</v>
      </c>
      <c r="C13" s="111">
        <f t="shared" si="2"/>
        <v>2021</v>
      </c>
      <c r="D13" s="75">
        <f t="shared" si="3"/>
        <v>44237</v>
      </c>
      <c r="E13" s="283">
        <f>IFERROR(VLOOKUP($D13,Actual_Kirk_HDD!$A$4:$F$471,6,FALSE),0)</f>
        <v>60.308400000000006</v>
      </c>
      <c r="F13" s="283">
        <f>IFERROR(VLOOKUP($A13&amp;IF($B13&lt;10,0&amp;$B13,$B13),'Staff Ranked NHDD'!$C$8:$F$374,2,FALSE),0)</f>
        <v>40.177586206896557</v>
      </c>
      <c r="H13" s="49"/>
      <c r="J13" s="74">
        <f>IFERROR(VLOOKUP($D13,Actual_CGI_HDD!$A$9:$E$532,5),0)</f>
        <v>40</v>
      </c>
      <c r="K13" s="283">
        <f>IFERROR(VLOOKUP($A13&amp;IF($B13&lt;10,0&amp;$B13,$B13),'Staff Ranked NHDD'!$C$8:$F$374,4,FALSE),0)</f>
        <v>28.9</v>
      </c>
      <c r="M13" s="278"/>
    </row>
    <row r="14" spans="1:13" x14ac:dyDescent="0.25">
      <c r="A14" s="111">
        <f t="shared" si="0"/>
        <v>2</v>
      </c>
      <c r="B14" s="111">
        <f t="shared" si="1"/>
        <v>11</v>
      </c>
      <c r="C14" s="111">
        <f t="shared" si="2"/>
        <v>2021</v>
      </c>
      <c r="D14" s="75">
        <f t="shared" si="3"/>
        <v>44238</v>
      </c>
      <c r="E14" s="283">
        <f>IFERROR(VLOOKUP($D14,Actual_Kirk_HDD!$A$4:$F$471,6,FALSE),0)</f>
        <v>58.748700000000007</v>
      </c>
      <c r="F14" s="283">
        <f>IFERROR(VLOOKUP($A14&amp;IF($B14&lt;10,0&amp;$B14,$B14),'Staff Ranked NHDD'!$C$8:$F$374,2,FALSE),0)</f>
        <v>37.866009852216749</v>
      </c>
      <c r="H14" s="49"/>
      <c r="J14" s="74">
        <f>IFERROR(VLOOKUP($D14,Actual_CGI_HDD!$A$9:$E$532,5),0)</f>
        <v>41.5</v>
      </c>
      <c r="K14" s="283">
        <f>IFERROR(VLOOKUP($A14&amp;IF($B14&lt;10,0&amp;$B14,$B14),'Staff Ranked NHDD'!$C$8:$F$374,4,FALSE),0)</f>
        <v>30</v>
      </c>
      <c r="M14" s="278"/>
    </row>
    <row r="15" spans="1:13" x14ac:dyDescent="0.25">
      <c r="A15" s="111">
        <f t="shared" si="0"/>
        <v>2</v>
      </c>
      <c r="B15" s="111">
        <f t="shared" si="1"/>
        <v>12</v>
      </c>
      <c r="C15" s="111">
        <f t="shared" si="2"/>
        <v>2021</v>
      </c>
      <c r="D15" s="75">
        <f t="shared" si="3"/>
        <v>44239</v>
      </c>
      <c r="E15" s="283">
        <f>IFERROR(VLOOKUP($D15,Actual_Kirk_HDD!$A$4:$F$471,6,FALSE),0)</f>
        <v>62.388000000000005</v>
      </c>
      <c r="F15" s="283">
        <f>IFERROR(VLOOKUP($A15&amp;IF($B15&lt;10,0&amp;$B15,$B15),'Staff Ranked NHDD'!$C$8:$F$374,2,FALSE),0)</f>
        <v>42.894445812807881</v>
      </c>
      <c r="H15" s="49"/>
      <c r="J15" s="74">
        <f>IFERROR(VLOOKUP($D15,Actual_CGI_HDD!$A$9:$E$532,5),0)</f>
        <v>45.5</v>
      </c>
      <c r="K15" s="283">
        <f>IFERROR(VLOOKUP($A15&amp;IF($B15&lt;10,0&amp;$B15,$B15),'Staff Ranked NHDD'!$C$8:$F$374,4,FALSE),0)</f>
        <v>32.200000000000003</v>
      </c>
      <c r="M15" s="278"/>
    </row>
    <row r="16" spans="1:13" x14ac:dyDescent="0.25">
      <c r="A16" s="111">
        <f t="shared" si="0"/>
        <v>2</v>
      </c>
      <c r="B16" s="111">
        <f t="shared" si="1"/>
        <v>13</v>
      </c>
      <c r="C16" s="111">
        <f t="shared" si="2"/>
        <v>2021</v>
      </c>
      <c r="D16" s="75">
        <f t="shared" si="3"/>
        <v>44240</v>
      </c>
      <c r="E16" s="283">
        <f>IFERROR(VLOOKUP($D16,Actual_Kirk_HDD!$A$4:$F$471,6,FALSE),0)</f>
        <v>67.587000000000003</v>
      </c>
      <c r="F16" s="283">
        <f>IFERROR(VLOOKUP($A16&amp;IF($B16&lt;10,0&amp;$B16,$B16),'Staff Ranked NHDD'!$C$8:$F$374,2,FALSE),0)</f>
        <v>50.76514778325123</v>
      </c>
      <c r="H16" s="49"/>
      <c r="J16" s="74">
        <f>IFERROR(VLOOKUP($D16,Actual_CGI_HDD!$A$9:$E$532,5),0)</f>
        <v>52</v>
      </c>
      <c r="K16" s="283">
        <f>IFERROR(VLOOKUP($A16&amp;IF($B16&lt;10,0&amp;$B16,$B16),'Staff Ranked NHDD'!$C$8:$F$374,4,FALSE),0)</f>
        <v>39.299999999999997</v>
      </c>
      <c r="M16" s="278"/>
    </row>
    <row r="17" spans="1:13" x14ac:dyDescent="0.25">
      <c r="A17" s="111">
        <f t="shared" si="0"/>
        <v>2</v>
      </c>
      <c r="B17" s="111">
        <f t="shared" si="1"/>
        <v>14</v>
      </c>
      <c r="C17" s="111">
        <f t="shared" si="2"/>
        <v>2021</v>
      </c>
      <c r="D17" s="75">
        <f t="shared" si="3"/>
        <v>44241</v>
      </c>
      <c r="E17" s="283">
        <f>IFERROR(VLOOKUP($D17,Actual_Kirk_HDD!$A$4:$F$471,6,FALSE),0)</f>
        <v>67.067100000000011</v>
      </c>
      <c r="F17" s="283">
        <f>IFERROR(VLOOKUP($A17&amp;IF($B17&lt;10,0&amp;$B17,$B17),'Staff Ranked NHDD'!$C$8:$F$374,2,FALSE),0)</f>
        <v>48.819934318555013</v>
      </c>
      <c r="H17" s="49"/>
      <c r="J17" s="74">
        <f>IFERROR(VLOOKUP($D17,Actual_CGI_HDD!$A$9:$E$532,5),0)</f>
        <v>56.5</v>
      </c>
      <c r="K17" s="283">
        <f>IFERROR(VLOOKUP($A17&amp;IF($B17&lt;10,0&amp;$B17,$B17),'Staff Ranked NHDD'!$C$8:$F$374,4,FALSE),0)</f>
        <v>41.3</v>
      </c>
      <c r="M17" s="278"/>
    </row>
    <row r="18" spans="1:13" x14ac:dyDescent="0.25">
      <c r="A18" s="111">
        <f t="shared" si="0"/>
        <v>2</v>
      </c>
      <c r="B18" s="111">
        <f t="shared" si="1"/>
        <v>15</v>
      </c>
      <c r="C18" s="111">
        <f t="shared" si="2"/>
        <v>2021</v>
      </c>
      <c r="D18" s="75">
        <f t="shared" si="3"/>
        <v>44242</v>
      </c>
      <c r="E18" s="283">
        <f>IFERROR(VLOOKUP($D18,Actual_Kirk_HDD!$A$4:$F$471,6,FALSE),0)</f>
        <v>71.746200000000002</v>
      </c>
      <c r="F18" s="283">
        <f>IFERROR(VLOOKUP($A18&amp;IF($B18&lt;10,0&amp;$B18,$B18),'Staff Ranked NHDD'!$C$8:$F$374,2,FALSE),0)</f>
        <v>57.00799671592776</v>
      </c>
      <c r="H18" s="49"/>
      <c r="J18" s="74">
        <f>IFERROR(VLOOKUP($D18,Actual_CGI_HDD!$A$9:$E$532,5),0)</f>
        <v>59</v>
      </c>
      <c r="K18" s="283">
        <f>IFERROR(VLOOKUP($A18&amp;IF($B18&lt;10,0&amp;$B18,$B18),'Staff Ranked NHDD'!$C$8:$F$374,4,FALSE),0)</f>
        <v>44.9</v>
      </c>
      <c r="M18" s="278"/>
    </row>
    <row r="19" spans="1:13" x14ac:dyDescent="0.25">
      <c r="A19" s="111">
        <f t="shared" si="0"/>
        <v>2</v>
      </c>
      <c r="B19" s="111">
        <f t="shared" si="1"/>
        <v>16</v>
      </c>
      <c r="C19" s="111">
        <f t="shared" si="2"/>
        <v>2021</v>
      </c>
      <c r="D19" s="75">
        <f t="shared" si="3"/>
        <v>44243</v>
      </c>
      <c r="E19" s="283">
        <f>IFERROR(VLOOKUP($D19,Actual_Kirk_HDD!$A$4:$F$471,6,FALSE),0)</f>
        <v>75.9054</v>
      </c>
      <c r="F19" s="283">
        <f>IFERROR(VLOOKUP($A19&amp;IF($B19&lt;10,0&amp;$B19,$B19),'Staff Ranked NHDD'!$C$8:$F$374,2,FALSE),0)</f>
        <v>63.242389162561587</v>
      </c>
      <c r="H19" s="49"/>
      <c r="J19" s="74">
        <f>IFERROR(VLOOKUP($D19,Actual_CGI_HDD!$A$9:$E$532,5),0)</f>
        <v>60.5</v>
      </c>
      <c r="K19" s="283">
        <f>IFERROR(VLOOKUP($A19&amp;IF($B19&lt;10,0&amp;$B19,$B19),'Staff Ranked NHDD'!$C$8:$F$374,4,FALSE),0)</f>
        <v>53</v>
      </c>
      <c r="M19" s="278"/>
    </row>
    <row r="20" spans="1:13" x14ac:dyDescent="0.25">
      <c r="A20" s="111">
        <f t="shared" si="0"/>
        <v>2</v>
      </c>
      <c r="B20" s="111">
        <f t="shared" si="1"/>
        <v>17</v>
      </c>
      <c r="C20" s="111">
        <f t="shared" si="2"/>
        <v>2021</v>
      </c>
      <c r="D20" s="75">
        <f t="shared" si="3"/>
        <v>44244</v>
      </c>
      <c r="E20" s="283">
        <f>IFERROR(VLOOKUP($D20,Actual_Kirk_HDD!$A$4:$F$471,6,FALSE),0)</f>
        <v>71.226300000000009</v>
      </c>
      <c r="F20" s="283">
        <f>IFERROR(VLOOKUP($A20&amp;IF($B20&lt;10,0&amp;$B20,$B20),'Staff Ranked NHDD'!$C$8:$F$374,2,FALSE),0)</f>
        <v>53.574663382594416</v>
      </c>
      <c r="H20" s="49"/>
      <c r="J20" s="74">
        <f>IFERROR(VLOOKUP($D20,Actual_CGI_HDD!$A$9:$E$532,5),0)</f>
        <v>52</v>
      </c>
      <c r="K20" s="283">
        <f>IFERROR(VLOOKUP($A20&amp;IF($B20&lt;10,0&amp;$B20,$B20),'Staff Ranked NHDD'!$C$8:$F$374,4,FALSE),0)</f>
        <v>37.5</v>
      </c>
      <c r="M20" s="278"/>
    </row>
    <row r="21" spans="1:13" x14ac:dyDescent="0.25">
      <c r="A21" s="111">
        <f t="shared" si="0"/>
        <v>2</v>
      </c>
      <c r="B21" s="111">
        <f t="shared" si="1"/>
        <v>18</v>
      </c>
      <c r="C21" s="111">
        <f t="shared" si="2"/>
        <v>2021</v>
      </c>
      <c r="D21" s="75">
        <f t="shared" si="3"/>
        <v>44245</v>
      </c>
      <c r="E21" s="283">
        <f>IFERROR(VLOOKUP($D21,Actual_Kirk_HDD!$A$4:$F$471,6,FALSE),0)</f>
        <v>61.348200000000006</v>
      </c>
      <c r="F21" s="283">
        <f>IFERROR(VLOOKUP($A21&amp;IF($B21&lt;10,0&amp;$B21,$B21),'Staff Ranked NHDD'!$C$8:$F$374,2,FALSE),0)</f>
        <v>41.50905172413794</v>
      </c>
      <c r="H21" s="49"/>
      <c r="J21" s="74">
        <f>IFERROR(VLOOKUP($D21,Actual_CGI_HDD!$A$9:$E$532,5),0)</f>
        <v>51</v>
      </c>
      <c r="K21" s="283">
        <f>IFERROR(VLOOKUP($A21&amp;IF($B21&lt;10,0&amp;$B21,$B21),'Staff Ranked NHDD'!$C$8:$F$374,4,FALSE),0)</f>
        <v>34.299999999999997</v>
      </c>
      <c r="M21" s="278"/>
    </row>
    <row r="22" spans="1:13" x14ac:dyDescent="0.25">
      <c r="A22" s="111">
        <f t="shared" si="0"/>
        <v>2</v>
      </c>
      <c r="B22" s="111">
        <f t="shared" si="1"/>
        <v>19</v>
      </c>
      <c r="C22" s="111">
        <f t="shared" si="2"/>
        <v>2021</v>
      </c>
      <c r="D22" s="75">
        <f t="shared" si="3"/>
        <v>44246</v>
      </c>
      <c r="E22" s="283">
        <f>IFERROR(VLOOKUP($D22,Actual_Kirk_HDD!$A$4:$F$471,6,FALSE),0)</f>
        <v>60.308400000000006</v>
      </c>
      <c r="F22" s="283">
        <f>IFERROR(VLOOKUP($A22&amp;IF($B22&lt;10,0&amp;$B22,$B22),'Staff Ranked NHDD'!$C$8:$F$374,2,FALSE),0)</f>
        <v>39.049371921182257</v>
      </c>
      <c r="H22" s="49"/>
      <c r="J22" s="74">
        <f>IFERROR(VLOOKUP($D22,Actual_CGI_HDD!$A$9:$E$532,5),0)</f>
        <v>52</v>
      </c>
      <c r="K22" s="283">
        <f>IFERROR(VLOOKUP($A22&amp;IF($B22&lt;10,0&amp;$B22,$B22),'Staff Ranked NHDD'!$C$8:$F$374,4,FALSE),0)</f>
        <v>35.6</v>
      </c>
      <c r="M22" s="278"/>
    </row>
    <row r="23" spans="1:13" x14ac:dyDescent="0.25">
      <c r="A23" s="111">
        <f t="shared" si="0"/>
        <v>2</v>
      </c>
      <c r="B23" s="111">
        <f t="shared" si="1"/>
        <v>20</v>
      </c>
      <c r="C23" s="111">
        <f t="shared" si="2"/>
        <v>2021</v>
      </c>
      <c r="D23" s="75">
        <f t="shared" si="3"/>
        <v>44247</v>
      </c>
      <c r="E23" s="283">
        <f>IFERROR(VLOOKUP($D23,Actual_Kirk_HDD!$A$4:$F$471,6,FALSE),0)</f>
        <v>49.390500000000003</v>
      </c>
      <c r="F23" s="283">
        <f>IFERROR(VLOOKUP($A23&amp;IF($B23&lt;10,0&amp;$B23,$B23),'Staff Ranked NHDD'!$C$8:$F$374,2,FALSE),0)</f>
        <v>35.623895730706067</v>
      </c>
      <c r="H23" s="49"/>
      <c r="J23" s="74">
        <f>IFERROR(VLOOKUP($D23,Actual_CGI_HDD!$A$9:$E$532,5),0)</f>
        <v>49.5</v>
      </c>
      <c r="K23" s="283">
        <f>IFERROR(VLOOKUP($A23&amp;IF($B23&lt;10,0&amp;$B23,$B23),'Staff Ranked NHDD'!$C$8:$F$374,4,FALSE),0)</f>
        <v>33.1</v>
      </c>
      <c r="M23" s="278"/>
    </row>
    <row r="24" spans="1:13" x14ac:dyDescent="0.25">
      <c r="A24" s="111">
        <f t="shared" si="0"/>
        <v>2</v>
      </c>
      <c r="B24" s="111">
        <f t="shared" si="1"/>
        <v>21</v>
      </c>
      <c r="C24" s="111">
        <f t="shared" si="2"/>
        <v>2021</v>
      </c>
      <c r="D24" s="75">
        <f t="shared" si="3"/>
        <v>44248</v>
      </c>
      <c r="E24" s="283">
        <f>IFERROR(VLOOKUP($D24,Actual_Kirk_HDD!$A$4:$F$471,6,FALSE),0)</f>
        <v>40.032299999999999</v>
      </c>
      <c r="F24" s="283">
        <f>IFERROR(VLOOKUP($A24&amp;IF($B24&lt;10,0&amp;$B24,$B24),'Staff Ranked NHDD'!$C$8:$F$374,2,FALSE),0)</f>
        <v>32.132516420361256</v>
      </c>
      <c r="H24" s="49"/>
      <c r="J24" s="74">
        <f>IFERROR(VLOOKUP($D24,Actual_CGI_HDD!$A$9:$E$532,5),0)</f>
        <v>33.5</v>
      </c>
      <c r="K24" s="283">
        <f>IFERROR(VLOOKUP($A24&amp;IF($B24&lt;10,0&amp;$B24,$B24),'Staff Ranked NHDD'!$C$8:$F$374,4,FALSE),0)</f>
        <v>26.5</v>
      </c>
      <c r="M24" s="278"/>
    </row>
    <row r="25" spans="1:13" x14ac:dyDescent="0.25">
      <c r="A25" s="111">
        <f t="shared" si="0"/>
        <v>2</v>
      </c>
      <c r="B25" s="111">
        <f t="shared" si="1"/>
        <v>22</v>
      </c>
      <c r="C25" s="111">
        <f t="shared" si="2"/>
        <v>2021</v>
      </c>
      <c r="D25" s="75">
        <f t="shared" si="3"/>
        <v>44249</v>
      </c>
      <c r="E25" s="283">
        <f>IFERROR(VLOOKUP($D25,Actual_Kirk_HDD!$A$4:$F$471,6,FALSE),0)</f>
        <v>35.873100000000001</v>
      </c>
      <c r="F25" s="283">
        <f>IFERROR(VLOOKUP($A25&amp;IF($B25&lt;10,0&amp;$B25,$B25),'Staff Ranked NHDD'!$C$8:$F$374,2,FALSE),0)</f>
        <v>27.744831691297215</v>
      </c>
      <c r="H25" s="49"/>
      <c r="J25" s="74">
        <f>IFERROR(VLOOKUP($D25,Actual_CGI_HDD!$A$9:$E$532,5),0)</f>
        <v>24</v>
      </c>
      <c r="K25" s="283">
        <f>IFERROR(VLOOKUP($A25&amp;IF($B25&lt;10,0&amp;$B25,$B25),'Staff Ranked NHDD'!$C$8:$F$374,4,FALSE),0)</f>
        <v>18.399999999999999</v>
      </c>
      <c r="M25" s="278"/>
    </row>
    <row r="26" spans="1:13" x14ac:dyDescent="0.25">
      <c r="A26" s="111">
        <f t="shared" si="0"/>
        <v>2</v>
      </c>
      <c r="B26" s="111">
        <f t="shared" si="1"/>
        <v>23</v>
      </c>
      <c r="C26" s="111">
        <f t="shared" si="2"/>
        <v>2021</v>
      </c>
      <c r="D26" s="75">
        <f t="shared" si="3"/>
        <v>44250</v>
      </c>
      <c r="E26" s="283">
        <f>IFERROR(VLOOKUP($D26,Actual_Kirk_HDD!$A$4:$F$471,6,FALSE),0)</f>
        <v>27.5547</v>
      </c>
      <c r="F26" s="283">
        <f>IFERROR(VLOOKUP($A26&amp;IF($B26&lt;10,0&amp;$B26,$B26),'Staff Ranked NHDD'!$C$8:$F$374,2,FALSE),0)</f>
        <v>22.007783251231526</v>
      </c>
      <c r="H26" s="49"/>
      <c r="J26" s="74">
        <f>IFERROR(VLOOKUP($D26,Actual_CGI_HDD!$A$9:$E$532,5),0)</f>
        <v>19</v>
      </c>
      <c r="K26" s="283">
        <f>IFERROR(VLOOKUP($A26&amp;IF($B26&lt;10,0&amp;$B26,$B26),'Staff Ranked NHDD'!$C$8:$F$374,4,FALSE),0)</f>
        <v>15</v>
      </c>
      <c r="M26" s="278"/>
    </row>
    <row r="27" spans="1:13" x14ac:dyDescent="0.25">
      <c r="A27" s="111">
        <f t="shared" si="0"/>
        <v>2</v>
      </c>
      <c r="B27" s="111">
        <f t="shared" si="1"/>
        <v>24</v>
      </c>
      <c r="C27" s="111">
        <f t="shared" si="2"/>
        <v>2021</v>
      </c>
      <c r="D27" s="75">
        <f t="shared" si="3"/>
        <v>44251</v>
      </c>
      <c r="E27" s="283">
        <f>IFERROR(VLOOKUP($D27,Actual_Kirk_HDD!$A$4:$F$471,6,FALSE),0)</f>
        <v>19.2363</v>
      </c>
      <c r="F27" s="283">
        <f>IFERROR(VLOOKUP($A27&amp;IF($B27&lt;10,0&amp;$B27,$B27),'Staff Ranked NHDD'!$C$8:$F$374,2,FALSE),0)</f>
        <v>11.245615763546798</v>
      </c>
      <c r="H27" s="49"/>
      <c r="J27" s="74">
        <f>IFERROR(VLOOKUP($D27,Actual_CGI_HDD!$A$9:$E$532,5),0)</f>
        <v>10</v>
      </c>
      <c r="K27" s="283">
        <f>IFERROR(VLOOKUP($A27&amp;IF($B27&lt;10,0&amp;$B27,$B27),'Staff Ranked NHDD'!$C$8:$F$374,4,FALSE),0)</f>
        <v>11.2</v>
      </c>
      <c r="M27" s="278"/>
    </row>
    <row r="28" spans="1:13" x14ac:dyDescent="0.25">
      <c r="A28" s="111">
        <f t="shared" si="0"/>
        <v>2</v>
      </c>
      <c r="B28" s="111">
        <f t="shared" si="1"/>
        <v>25</v>
      </c>
      <c r="C28" s="111">
        <f t="shared" si="2"/>
        <v>2021</v>
      </c>
      <c r="D28" s="75">
        <f t="shared" si="3"/>
        <v>44252</v>
      </c>
      <c r="E28" s="283">
        <f>IFERROR(VLOOKUP($D28,Actual_Kirk_HDD!$A$4:$F$471,6,FALSE),0)</f>
        <v>31.713900000000002</v>
      </c>
      <c r="F28" s="283">
        <f>IFERROR(VLOOKUP($A28&amp;IF($B28&lt;10,0&amp;$B28,$B28),'Staff Ranked NHDD'!$C$8:$F$374,2,FALSE),0)</f>
        <v>24.963612479474556</v>
      </c>
      <c r="H28" s="49"/>
      <c r="J28" s="74">
        <f>IFERROR(VLOOKUP($D28,Actual_CGI_HDD!$A$9:$E$532,5),0)</f>
        <v>21.5</v>
      </c>
      <c r="K28" s="283">
        <f>IFERROR(VLOOKUP($A28&amp;IF($B28&lt;10,0&amp;$B28,$B28),'Staff Ranked NHDD'!$C$8:$F$374,4,FALSE),0)</f>
        <v>16.7</v>
      </c>
      <c r="M28" s="278"/>
    </row>
    <row r="29" spans="1:13" x14ac:dyDescent="0.25">
      <c r="A29" s="111">
        <f t="shared" si="0"/>
        <v>2</v>
      </c>
      <c r="B29" s="111">
        <f t="shared" si="1"/>
        <v>26</v>
      </c>
      <c r="C29" s="111">
        <f t="shared" si="2"/>
        <v>2021</v>
      </c>
      <c r="D29" s="75">
        <f t="shared" si="3"/>
        <v>44253</v>
      </c>
      <c r="E29" s="283">
        <f>IFERROR(VLOOKUP($D29,Actual_Kirk_HDD!$A$4:$F$471,6,FALSE),0)</f>
        <v>32.753700000000002</v>
      </c>
      <c r="F29" s="283">
        <f>IFERROR(VLOOKUP($A29&amp;IF($B29&lt;10,0&amp;$B29,$B29),'Staff Ranked NHDD'!$C$8:$F$374,2,FALSE),0)</f>
        <v>26.327175697865357</v>
      </c>
      <c r="H29" s="49"/>
      <c r="J29" s="74">
        <f>IFERROR(VLOOKUP($D29,Actual_CGI_HDD!$A$9:$E$532,5),0)</f>
        <v>25.5</v>
      </c>
      <c r="K29" s="283">
        <f>IFERROR(VLOOKUP($A29&amp;IF($B29&lt;10,0&amp;$B29,$B29),'Staff Ranked NHDD'!$C$8:$F$374,4,FALSE),0)</f>
        <v>19.7</v>
      </c>
      <c r="M29" s="278"/>
    </row>
    <row r="30" spans="1:13" x14ac:dyDescent="0.25">
      <c r="A30" s="111">
        <f>MONTH(D30)</f>
        <v>2</v>
      </c>
      <c r="B30" s="111">
        <f t="shared" si="1"/>
        <v>27</v>
      </c>
      <c r="C30" s="111">
        <f t="shared" si="2"/>
        <v>2021</v>
      </c>
      <c r="D30" s="75">
        <f t="shared" si="3"/>
        <v>44254</v>
      </c>
      <c r="E30" s="283">
        <f>IFERROR(VLOOKUP($D30,Actual_Kirk_HDD!$A$4:$F$471,6,FALSE),0)</f>
        <v>27.5547</v>
      </c>
      <c r="F30" s="283">
        <f>IFERROR(VLOOKUP($A30&amp;IF($B30&lt;10,0&amp;$B30,$B30),'Staff Ranked NHDD'!$C$8:$F$374,2,FALSE),0)</f>
        <v>19.816995073891629</v>
      </c>
      <c r="H30" s="49"/>
      <c r="J30" s="74">
        <f>IFERROR(VLOOKUP($D30,Actual_CGI_HDD!$A$9:$E$532,5),0)</f>
        <v>19</v>
      </c>
      <c r="K30" s="283">
        <f>IFERROR(VLOOKUP($A30&amp;IF($B30&lt;10,0&amp;$B30,$B30),'Staff Ranked NHDD'!$C$8:$F$374,4,FALSE),0)</f>
        <v>13.4</v>
      </c>
      <c r="M30" s="278"/>
    </row>
    <row r="31" spans="1:13" x14ac:dyDescent="0.25">
      <c r="A31" s="111">
        <f t="shared" si="0"/>
        <v>2</v>
      </c>
      <c r="B31" s="111">
        <f t="shared" si="1"/>
        <v>28</v>
      </c>
      <c r="C31" s="111">
        <f t="shared" si="2"/>
        <v>2021</v>
      </c>
      <c r="D31" s="75">
        <f t="shared" si="3"/>
        <v>44255</v>
      </c>
      <c r="E31" s="283">
        <f>IFERROR(VLOOKUP($D31,Actual_Kirk_HDD!$A$4:$F$471,6,FALSE),0)</f>
        <v>22.355700000000002</v>
      </c>
      <c r="F31" s="283">
        <f>IFERROR(VLOOKUP($A31&amp;IF($B31&lt;10,0&amp;$B31,$B31),'Staff Ranked NHDD'!$C$8:$F$374,2,FALSE),0)</f>
        <v>17.022586206896555</v>
      </c>
      <c r="H31" s="49"/>
      <c r="J31" s="74">
        <f>IFERROR(VLOOKUP($D31,Actual_CGI_HDD!$A$9:$E$532,5),0)</f>
        <v>7.5</v>
      </c>
      <c r="K31" s="283">
        <f>IFERROR(VLOOKUP($A31&amp;IF($B31&lt;10,0&amp;$B31,$B31),'Staff Ranked NHDD'!$C$8:$F$374,4,FALSE),0)</f>
        <v>6.2</v>
      </c>
      <c r="M31" s="278"/>
    </row>
    <row r="32" spans="1:13" x14ac:dyDescent="0.25">
      <c r="A32" s="111">
        <f t="shared" si="0"/>
        <v>3</v>
      </c>
      <c r="B32" s="111">
        <f t="shared" si="1"/>
        <v>1</v>
      </c>
      <c r="C32" s="111">
        <f t="shared" si="2"/>
        <v>2021</v>
      </c>
      <c r="D32" s="75">
        <f t="shared" si="3"/>
        <v>44256</v>
      </c>
      <c r="E32" s="283">
        <f>IFERROR(VLOOKUP($D32,Actual_Kirk_HDD!$A$4:$F$471,6,FALSE),0)</f>
        <v>31.0474</v>
      </c>
      <c r="F32" s="283">
        <f>IFERROR(VLOOKUP($A32&amp;IF($B32&lt;10,0&amp;$B32,$B32),'Staff Ranked NHDD'!$C$8:$F$374,2,FALSE),0)</f>
        <v>51.628887652947725</v>
      </c>
      <c r="H32" s="49"/>
      <c r="J32" s="74">
        <f>IFERROR(VLOOKUP($D32,Actual_CGI_HDD!$A$9:$E$532,5),0)</f>
        <v>23</v>
      </c>
      <c r="K32" s="283">
        <f>IFERROR(VLOOKUP($A32&amp;IF($B32&lt;10,0&amp;$B32,$B32),'Staff Ranked NHDD'!$C$8:$F$374,4,FALSE),0)</f>
        <v>30.9</v>
      </c>
      <c r="M32" s="278"/>
    </row>
    <row r="33" spans="1:13" x14ac:dyDescent="0.25">
      <c r="A33" s="111">
        <f t="shared" si="0"/>
        <v>3</v>
      </c>
      <c r="B33" s="111">
        <f t="shared" si="1"/>
        <v>2</v>
      </c>
      <c r="C33" s="111">
        <f t="shared" si="2"/>
        <v>2021</v>
      </c>
      <c r="D33" s="75">
        <f t="shared" si="3"/>
        <v>44257</v>
      </c>
      <c r="E33" s="283">
        <f>IFERROR(VLOOKUP($D33,Actual_Kirk_HDD!$A$4:$F$471,6,FALSE),0)</f>
        <v>31.0474</v>
      </c>
      <c r="F33" s="283">
        <f>IFERROR(VLOOKUP($A33&amp;IF($B33&lt;10,0&amp;$B33,$B33),'Staff Ranked NHDD'!$C$8:$F$374,2,FALSE),0)</f>
        <v>43.434677419354827</v>
      </c>
      <c r="H33" s="49"/>
      <c r="J33" s="74">
        <f>IFERROR(VLOOKUP($D33,Actual_CGI_HDD!$A$9:$E$532,5),0)</f>
        <v>15.5</v>
      </c>
      <c r="K33" s="283">
        <f>IFERROR(VLOOKUP($A33&amp;IF($B33&lt;10,0&amp;$B33,$B33),'Staff Ranked NHDD'!$C$8:$F$374,4,FALSE),0)</f>
        <v>33.799999999999997</v>
      </c>
      <c r="M33" s="278"/>
    </row>
    <row r="34" spans="1:13" x14ac:dyDescent="0.25">
      <c r="A34" s="111">
        <f t="shared" si="0"/>
        <v>3</v>
      </c>
      <c r="B34" s="111">
        <f t="shared" si="1"/>
        <v>3</v>
      </c>
      <c r="C34" s="111">
        <f t="shared" si="2"/>
        <v>2021</v>
      </c>
      <c r="D34" s="75">
        <f t="shared" si="3"/>
        <v>44258</v>
      </c>
      <c r="E34" s="283">
        <f>IFERROR(VLOOKUP($D34,Actual_Kirk_HDD!$A$4:$F$471,6,FALSE),0)</f>
        <v>25.159099999999999</v>
      </c>
      <c r="F34" s="283">
        <f>IFERROR(VLOOKUP($A34&amp;IF($B34&lt;10,0&amp;$B34,$B34),'Staff Ranked NHDD'!$C$8:$F$374,2,FALSE),0)</f>
        <v>33.644802867383511</v>
      </c>
      <c r="H34" s="49"/>
      <c r="J34" s="74">
        <f>IFERROR(VLOOKUP($D34,Actual_CGI_HDD!$A$9:$E$532,5),0)</f>
        <v>17.5</v>
      </c>
      <c r="K34" s="283">
        <f>IFERROR(VLOOKUP($A34&amp;IF($B34&lt;10,0&amp;$B34,$B34),'Staff Ranked NHDD'!$C$8:$F$374,4,FALSE),0)</f>
        <v>26.3</v>
      </c>
      <c r="M34" s="278"/>
    </row>
    <row r="35" spans="1:13" x14ac:dyDescent="0.25">
      <c r="A35" s="111">
        <f t="shared" si="0"/>
        <v>3</v>
      </c>
      <c r="B35" s="111">
        <f t="shared" si="1"/>
        <v>4</v>
      </c>
      <c r="C35" s="111">
        <f t="shared" si="2"/>
        <v>2021</v>
      </c>
      <c r="D35" s="75">
        <f t="shared" si="3"/>
        <v>44259</v>
      </c>
      <c r="E35" s="283">
        <f>IFERROR(VLOOKUP($D35,Actual_Kirk_HDD!$A$4:$F$471,6,FALSE),0)</f>
        <v>20.8767</v>
      </c>
      <c r="F35" s="283">
        <f>IFERROR(VLOOKUP($A35&amp;IF($B35&lt;10,0&amp;$B35,$B35),'Staff Ranked NHDD'!$C$8:$F$374,2,FALSE),0)</f>
        <v>23.623835125448029</v>
      </c>
      <c r="H35" s="49"/>
      <c r="J35" s="74">
        <f>IFERROR(VLOOKUP($D35,Actual_CGI_HDD!$A$9:$E$532,5),0)</f>
        <v>13.5</v>
      </c>
      <c r="K35" s="283">
        <f>IFERROR(VLOOKUP($A35&amp;IF($B35&lt;10,0&amp;$B35,$B35),'Staff Ranked NHDD'!$C$8:$F$374,4,FALSE),0)</f>
        <v>20</v>
      </c>
      <c r="M35" s="278"/>
    </row>
    <row r="36" spans="1:13" x14ac:dyDescent="0.25">
      <c r="A36" s="111">
        <f t="shared" si="0"/>
        <v>3</v>
      </c>
      <c r="B36" s="111">
        <f t="shared" si="1"/>
        <v>5</v>
      </c>
      <c r="C36" s="111">
        <f t="shared" si="2"/>
        <v>2021</v>
      </c>
      <c r="D36" s="75">
        <f t="shared" si="3"/>
        <v>44260</v>
      </c>
      <c r="E36" s="283">
        <f>IFERROR(VLOOKUP($D36,Actual_Kirk_HDD!$A$4:$F$471,6,FALSE),0)</f>
        <v>16.5943</v>
      </c>
      <c r="F36" s="283">
        <f>IFERROR(VLOOKUP($A36&amp;IF($B36&lt;10,0&amp;$B36,$B36),'Staff Ranked NHDD'!$C$8:$F$374,2,FALSE),0)</f>
        <v>16.436630824372756</v>
      </c>
      <c r="H36" s="49"/>
      <c r="J36" s="74">
        <f>IFERROR(VLOOKUP($D36,Actual_CGI_HDD!$A$9:$E$532,5),0)</f>
        <v>25</v>
      </c>
      <c r="K36" s="283">
        <f>IFERROR(VLOOKUP($A36&amp;IF($B36&lt;10,0&amp;$B36,$B36),'Staff Ranked NHDD'!$C$8:$F$374,4,FALSE),0)</f>
        <v>41.4</v>
      </c>
      <c r="M36" s="278"/>
    </row>
    <row r="37" spans="1:13" x14ac:dyDescent="0.25">
      <c r="A37" s="111">
        <f t="shared" si="0"/>
        <v>3</v>
      </c>
      <c r="B37" s="111">
        <f t="shared" si="1"/>
        <v>6</v>
      </c>
      <c r="C37" s="111">
        <f t="shared" si="2"/>
        <v>2021</v>
      </c>
      <c r="D37" s="75">
        <f t="shared" si="3"/>
        <v>44261</v>
      </c>
      <c r="E37" s="283">
        <f>IFERROR(VLOOKUP($D37,Actual_Kirk_HDD!$A$4:$F$471,6,FALSE),0)</f>
        <v>23.5532</v>
      </c>
      <c r="F37" s="283">
        <f>IFERROR(VLOOKUP($A37&amp;IF($B37&lt;10,0&amp;$B37,$B37),'Staff Ranked NHDD'!$C$8:$F$374,2,FALSE),0)</f>
        <v>30.452204301075266</v>
      </c>
      <c r="H37" s="49"/>
      <c r="J37" s="74">
        <f>IFERROR(VLOOKUP($D37,Actual_CGI_HDD!$A$9:$E$532,5),0)</f>
        <v>22.5</v>
      </c>
      <c r="K37" s="283">
        <f>IFERROR(VLOOKUP($A37&amp;IF($B37&lt;10,0&amp;$B37,$B37),'Staff Ranked NHDD'!$C$8:$F$374,4,FALSE),0)</f>
        <v>29.6</v>
      </c>
      <c r="M37" s="278"/>
    </row>
    <row r="38" spans="1:13" x14ac:dyDescent="0.25">
      <c r="A38" s="111">
        <f t="shared" si="0"/>
        <v>3</v>
      </c>
      <c r="B38" s="111">
        <f t="shared" si="1"/>
        <v>7</v>
      </c>
      <c r="C38" s="111">
        <f t="shared" si="2"/>
        <v>2021</v>
      </c>
      <c r="D38" s="75">
        <f t="shared" si="3"/>
        <v>44262</v>
      </c>
      <c r="E38" s="283">
        <f>IFERROR(VLOOKUP($D38,Actual_Kirk_HDD!$A$4:$F$471,6,FALSE),0)</f>
        <v>17.664899999999999</v>
      </c>
      <c r="F38" s="283">
        <f>IFERROR(VLOOKUP($A38&amp;IF($B38&lt;10,0&amp;$B38,$B38),'Staff Ranked NHDD'!$C$8:$F$374,2,FALSE),0)</f>
        <v>18.934336917562728</v>
      </c>
      <c r="H38" s="49"/>
      <c r="J38" s="74">
        <f>IFERROR(VLOOKUP($D38,Actual_CGI_HDD!$A$9:$E$532,5),0)</f>
        <v>20</v>
      </c>
      <c r="K38" s="283">
        <f>IFERROR(VLOOKUP($A38&amp;IF($B38&lt;10,0&amp;$B38,$B38),'Staff Ranked NHDD'!$C$8:$F$374,4,FALSE),0)</f>
        <v>28.6</v>
      </c>
      <c r="M38" s="278"/>
    </row>
    <row r="39" spans="1:13" x14ac:dyDescent="0.25">
      <c r="A39" s="111">
        <f t="shared" si="0"/>
        <v>3</v>
      </c>
      <c r="B39" s="111">
        <f t="shared" si="1"/>
        <v>8</v>
      </c>
      <c r="C39" s="111">
        <f t="shared" si="2"/>
        <v>2021</v>
      </c>
      <c r="D39" s="75">
        <f t="shared" si="3"/>
        <v>44263</v>
      </c>
      <c r="E39" s="283">
        <f>IFERROR(VLOOKUP($D39,Actual_Kirk_HDD!$A$4:$F$471,6,FALSE),0)</f>
        <v>9.6354000000000006</v>
      </c>
      <c r="F39" s="283">
        <f>IFERROR(VLOOKUP($A39&amp;IF($B39&lt;10,0&amp;$B39,$B39),'Staff Ranked NHDD'!$C$8:$F$374,2,FALSE),0)</f>
        <v>11.253028673835129</v>
      </c>
      <c r="H39" s="49"/>
      <c r="J39" s="74">
        <f>IFERROR(VLOOKUP($D39,Actual_CGI_HDD!$A$9:$E$532,5),0)</f>
        <v>17</v>
      </c>
      <c r="K39" s="283">
        <f>IFERROR(VLOOKUP($A39&amp;IF($B39&lt;10,0&amp;$B39,$B39),'Staff Ranked NHDD'!$C$8:$F$374,4,FALSE),0)</f>
        <v>25.3</v>
      </c>
      <c r="M39" s="278"/>
    </row>
    <row r="40" spans="1:13" x14ac:dyDescent="0.25">
      <c r="A40" s="111">
        <f t="shared" si="0"/>
        <v>3</v>
      </c>
      <c r="B40" s="111">
        <f t="shared" si="1"/>
        <v>9</v>
      </c>
      <c r="C40" s="111">
        <f t="shared" si="2"/>
        <v>2021</v>
      </c>
      <c r="D40" s="75">
        <f t="shared" si="3"/>
        <v>44264</v>
      </c>
      <c r="E40" s="283">
        <f>IFERROR(VLOOKUP($D40,Actual_Kirk_HDD!$A$4:$F$471,6,FALSE),0)</f>
        <v>6.4236000000000004</v>
      </c>
      <c r="F40" s="283">
        <f>IFERROR(VLOOKUP($A40&amp;IF($B40&lt;10,0&amp;$B40,$B40),'Staff Ranked NHDD'!$C$8:$F$374,2,FALSE),0)</f>
        <v>6.3462544802867393</v>
      </c>
      <c r="H40" s="49"/>
      <c r="J40" s="74">
        <f>IFERROR(VLOOKUP($D40,Actual_CGI_HDD!$A$9:$E$532,5),0)</f>
        <v>13</v>
      </c>
      <c r="K40" s="283">
        <f>IFERROR(VLOOKUP($A40&amp;IF($B40&lt;10,0&amp;$B40,$B40),'Staff Ranked NHDD'!$C$8:$F$374,4,FALSE),0)</f>
        <v>19</v>
      </c>
      <c r="M40" s="278"/>
    </row>
    <row r="41" spans="1:13" x14ac:dyDescent="0.25">
      <c r="A41" s="111">
        <f t="shared" si="0"/>
        <v>3</v>
      </c>
      <c r="B41" s="111">
        <f t="shared" si="1"/>
        <v>10</v>
      </c>
      <c r="C41" s="111">
        <f t="shared" si="2"/>
        <v>2021</v>
      </c>
      <c r="D41" s="75">
        <f t="shared" si="3"/>
        <v>44265</v>
      </c>
      <c r="E41" s="283">
        <f>IFERROR(VLOOKUP($D41,Actual_Kirk_HDD!$A$4:$F$471,6,FALSE),0)</f>
        <v>2.6764999999999999</v>
      </c>
      <c r="F41" s="283">
        <f>IFERROR(VLOOKUP($A41&amp;IF($B41&lt;10,0&amp;$B41,$B41),'Staff Ranked NHDD'!$C$8:$F$374,2,FALSE),0)</f>
        <v>0.40121863799283164</v>
      </c>
      <c r="H41" s="49"/>
      <c r="J41" s="74">
        <f>IFERROR(VLOOKUP($D41,Actual_CGI_HDD!$A$9:$E$532,5),0)</f>
        <v>4</v>
      </c>
      <c r="K41" s="283">
        <f>IFERROR(VLOOKUP($A41&amp;IF($B41&lt;10,0&amp;$B41,$B41),'Staff Ranked NHDD'!$C$8:$F$374,4,FALSE),0)</f>
        <v>2.5</v>
      </c>
      <c r="M41" s="278"/>
    </row>
    <row r="42" spans="1:13" x14ac:dyDescent="0.25">
      <c r="A42" s="111">
        <f t="shared" si="0"/>
        <v>3</v>
      </c>
      <c r="B42" s="111">
        <f t="shared" si="1"/>
        <v>11</v>
      </c>
      <c r="C42" s="111">
        <f t="shared" si="2"/>
        <v>2021</v>
      </c>
      <c r="D42" s="75">
        <f t="shared" si="3"/>
        <v>44266</v>
      </c>
      <c r="E42" s="283">
        <f>IFERROR(VLOOKUP($D42,Actual_Kirk_HDD!$A$4:$F$471,6,FALSE),0)</f>
        <v>11.241300000000001</v>
      </c>
      <c r="F42" s="283">
        <f>IFERROR(VLOOKUP($A42&amp;IF($B42&lt;10,0&amp;$B42,$B42),'Staff Ranked NHDD'!$C$8:$F$374,2,FALSE),0)</f>
        <v>13.46325608701026</v>
      </c>
      <c r="H42" s="49"/>
      <c r="J42" s="74">
        <f>IFERROR(VLOOKUP($D42,Actual_CGI_HDD!$A$9:$E$532,5),0)</f>
        <v>3.5</v>
      </c>
      <c r="K42" s="283">
        <f>IFERROR(VLOOKUP($A42&amp;IF($B42&lt;10,0&amp;$B42,$B42),'Staff Ranked NHDD'!$C$8:$F$374,4,FALSE),0)</f>
        <v>0</v>
      </c>
      <c r="M42" s="278"/>
    </row>
    <row r="43" spans="1:13" x14ac:dyDescent="0.25">
      <c r="A43" s="111">
        <f t="shared" si="0"/>
        <v>3</v>
      </c>
      <c r="B43" s="111">
        <f t="shared" si="1"/>
        <v>12</v>
      </c>
      <c r="C43" s="111">
        <f t="shared" si="2"/>
        <v>2021</v>
      </c>
      <c r="D43" s="75">
        <f t="shared" si="3"/>
        <v>44267</v>
      </c>
      <c r="E43" s="283">
        <f>IFERROR(VLOOKUP($D43,Actual_Kirk_HDD!$A$4:$F$471,6,FALSE),0)</f>
        <v>21.411999999999999</v>
      </c>
      <c r="F43" s="283">
        <f>IFERROR(VLOOKUP($A43&amp;IF($B43&lt;10,0&amp;$B43,$B43),'Staff Ranked NHDD'!$C$8:$F$374,2,FALSE),0)</f>
        <v>24.763602150537633</v>
      </c>
      <c r="H43" s="49"/>
      <c r="J43" s="74">
        <f>IFERROR(VLOOKUP($D43,Actual_CGI_HDD!$A$9:$E$532,5),0)</f>
        <v>11</v>
      </c>
      <c r="K43" s="283">
        <f>IFERROR(VLOOKUP($A43&amp;IF($B43&lt;10,0&amp;$B43,$B43),'Staff Ranked NHDD'!$C$8:$F$374,4,FALSE),0)</f>
        <v>16.399999999999999</v>
      </c>
      <c r="M43" s="278"/>
    </row>
    <row r="44" spans="1:13" x14ac:dyDescent="0.25">
      <c r="A44" s="111">
        <f t="shared" si="0"/>
        <v>3</v>
      </c>
      <c r="B44" s="111">
        <f t="shared" si="1"/>
        <v>13</v>
      </c>
      <c r="C44" s="111">
        <f t="shared" si="2"/>
        <v>2021</v>
      </c>
      <c r="D44" s="75">
        <f t="shared" si="3"/>
        <v>44268</v>
      </c>
      <c r="E44" s="283">
        <f>IFERROR(VLOOKUP($D44,Actual_Kirk_HDD!$A$4:$F$471,6,FALSE),0)</f>
        <v>24.0885</v>
      </c>
      <c r="F44" s="283">
        <f>IFERROR(VLOOKUP($A44&amp;IF($B44&lt;10,0&amp;$B44,$B44),'Staff Ranked NHDD'!$C$8:$F$374,2,FALSE),0)</f>
        <v>31.421935483870971</v>
      </c>
      <c r="H44" s="49"/>
      <c r="J44" s="74">
        <f>IFERROR(VLOOKUP($D44,Actual_CGI_HDD!$A$9:$E$532,5),0)</f>
        <v>10</v>
      </c>
      <c r="K44" s="283">
        <f>IFERROR(VLOOKUP($A44&amp;IF($B44&lt;10,0&amp;$B44,$B44),'Staff Ranked NHDD'!$C$8:$F$374,4,FALSE),0)</f>
        <v>12.1</v>
      </c>
      <c r="M44" s="278"/>
    </row>
    <row r="45" spans="1:13" x14ac:dyDescent="0.25">
      <c r="A45" s="111">
        <f t="shared" si="0"/>
        <v>3</v>
      </c>
      <c r="B45" s="111">
        <f t="shared" si="1"/>
        <v>14</v>
      </c>
      <c r="C45" s="111">
        <f t="shared" si="2"/>
        <v>2021</v>
      </c>
      <c r="D45" s="75">
        <f t="shared" si="3"/>
        <v>44269</v>
      </c>
      <c r="E45" s="283">
        <f>IFERROR(VLOOKUP($D45,Actual_Kirk_HDD!$A$4:$F$471,6,FALSE),0)</f>
        <v>18.200199999999999</v>
      </c>
      <c r="F45" s="283">
        <f>IFERROR(VLOOKUP($A45&amp;IF($B45&lt;10,0&amp;$B45,$B45),'Staff Ranked NHDD'!$C$8:$F$374,2,FALSE),0)</f>
        <v>20.845430107526884</v>
      </c>
      <c r="H45" s="49"/>
      <c r="J45" s="74">
        <f>IFERROR(VLOOKUP($D45,Actual_CGI_HDD!$A$9:$E$532,5),0)</f>
        <v>11</v>
      </c>
      <c r="K45" s="283">
        <f>IFERROR(VLOOKUP($A45&amp;IF($B45&lt;10,0&amp;$B45,$B45),'Staff Ranked NHDD'!$C$8:$F$374,4,FALSE),0)</f>
        <v>15.4</v>
      </c>
      <c r="M45" s="278"/>
    </row>
    <row r="46" spans="1:13" x14ac:dyDescent="0.25">
      <c r="A46" s="111">
        <f t="shared" si="0"/>
        <v>3</v>
      </c>
      <c r="B46" s="111">
        <f t="shared" si="1"/>
        <v>15</v>
      </c>
      <c r="C46" s="111">
        <f t="shared" si="2"/>
        <v>2021</v>
      </c>
      <c r="D46" s="75">
        <f t="shared" si="3"/>
        <v>44270</v>
      </c>
      <c r="E46" s="283">
        <f>IFERROR(VLOOKUP($D46,Actual_Kirk_HDD!$A$4:$F$471,6,FALSE),0)</f>
        <v>21.947299999999998</v>
      </c>
      <c r="F46" s="283">
        <f>IFERROR(VLOOKUP($A46&amp;IF($B46&lt;10,0&amp;$B46,$B46),'Staff Ranked NHDD'!$C$8:$F$374,2,FALSE),0)</f>
        <v>25.620566679026073</v>
      </c>
      <c r="H46" s="49"/>
      <c r="J46" s="74">
        <f>IFERROR(VLOOKUP($D46,Actual_CGI_HDD!$A$9:$E$532,5),0)</f>
        <v>9</v>
      </c>
      <c r="K46" s="283">
        <f>IFERROR(VLOOKUP($A46&amp;IF($B46&lt;10,0&amp;$B46,$B46),'Staff Ranked NHDD'!$C$8:$F$374,4,FALSE),0)</f>
        <v>11.2</v>
      </c>
      <c r="M46" s="278"/>
    </row>
    <row r="47" spans="1:13" x14ac:dyDescent="0.25">
      <c r="A47" s="111">
        <f t="shared" si="0"/>
        <v>3</v>
      </c>
      <c r="B47" s="111">
        <f t="shared" si="1"/>
        <v>16</v>
      </c>
      <c r="C47" s="111">
        <f t="shared" si="2"/>
        <v>2021</v>
      </c>
      <c r="D47" s="75">
        <f t="shared" si="3"/>
        <v>44271</v>
      </c>
      <c r="E47" s="283">
        <f>IFERROR(VLOOKUP($D47,Actual_Kirk_HDD!$A$4:$F$471,6,FALSE),0)</f>
        <v>23.5532</v>
      </c>
      <c r="F47" s="283">
        <f>IFERROR(VLOOKUP($A47&amp;IF($B47&lt;10,0&amp;$B47,$B47),'Staff Ranked NHDD'!$C$8:$F$374,2,FALSE),0)</f>
        <v>29.412365591397851</v>
      </c>
      <c r="H47" s="49"/>
      <c r="J47" s="74">
        <f>IFERROR(VLOOKUP($D47,Actual_CGI_HDD!$A$9:$E$532,5),0)</f>
        <v>10.5</v>
      </c>
      <c r="K47" s="283">
        <f>IFERROR(VLOOKUP($A47&amp;IF($B47&lt;10,0&amp;$B47,$B47),'Staff Ranked NHDD'!$C$8:$F$374,4,FALSE),0)</f>
        <v>14.4</v>
      </c>
      <c r="M47" s="278"/>
    </row>
    <row r="48" spans="1:13" x14ac:dyDescent="0.25">
      <c r="A48" s="111">
        <f t="shared" si="0"/>
        <v>3</v>
      </c>
      <c r="B48" s="111">
        <f t="shared" si="1"/>
        <v>17</v>
      </c>
      <c r="C48" s="111">
        <f t="shared" si="2"/>
        <v>2021</v>
      </c>
      <c r="D48" s="75">
        <f t="shared" si="3"/>
        <v>44272</v>
      </c>
      <c r="E48" s="283">
        <f>IFERROR(VLOOKUP($D48,Actual_Kirk_HDD!$A$4:$F$471,6,FALSE),0)</f>
        <v>24.623799999999999</v>
      </c>
      <c r="F48" s="283">
        <f>IFERROR(VLOOKUP($A48&amp;IF($B48&lt;10,0&amp;$B48,$B48),'Staff Ranked NHDD'!$C$8:$F$374,2,FALSE),0)</f>
        <v>32.487580645161287</v>
      </c>
      <c r="H48" s="49"/>
      <c r="J48" s="74">
        <f>IFERROR(VLOOKUP($D48,Actual_CGI_HDD!$A$9:$E$532,5),0)</f>
        <v>9</v>
      </c>
      <c r="K48" s="283">
        <f>IFERROR(VLOOKUP($A48&amp;IF($B48&lt;10,0&amp;$B48,$B48),'Staff Ranked NHDD'!$C$8:$F$374,4,FALSE),0)</f>
        <v>10.1</v>
      </c>
      <c r="M48" s="278"/>
    </row>
    <row r="49" spans="1:13" x14ac:dyDescent="0.25">
      <c r="A49" s="111">
        <f t="shared" si="0"/>
        <v>3</v>
      </c>
      <c r="B49" s="111">
        <f t="shared" si="1"/>
        <v>18</v>
      </c>
      <c r="C49" s="111">
        <f t="shared" si="2"/>
        <v>2021</v>
      </c>
      <c r="D49" s="75">
        <f t="shared" si="3"/>
        <v>44273</v>
      </c>
      <c r="E49" s="283">
        <f>IFERROR(VLOOKUP($D49,Actual_Kirk_HDD!$A$4:$F$471,6,FALSE),0)</f>
        <v>28.906199999999998</v>
      </c>
      <c r="F49" s="283">
        <f>IFERROR(VLOOKUP($A49&amp;IF($B49&lt;10,0&amp;$B49,$B49),'Staff Ranked NHDD'!$C$8:$F$374,2,FALSE),0)</f>
        <v>40.113602150537631</v>
      </c>
      <c r="H49" s="49"/>
      <c r="J49" s="74">
        <f>IFERROR(VLOOKUP($D49,Actual_CGI_HDD!$A$9:$E$532,5),0)</f>
        <v>12</v>
      </c>
      <c r="K49" s="283">
        <f>IFERROR(VLOOKUP($A49&amp;IF($B49&lt;10,0&amp;$B49,$B49),'Staff Ranked NHDD'!$C$8:$F$374,4,FALSE),0)</f>
        <v>18.100000000000001</v>
      </c>
      <c r="M49" s="278"/>
    </row>
    <row r="50" spans="1:13" x14ac:dyDescent="0.25">
      <c r="A50" s="111">
        <f t="shared" si="0"/>
        <v>3</v>
      </c>
      <c r="B50" s="111">
        <f t="shared" si="1"/>
        <v>19</v>
      </c>
      <c r="C50" s="111">
        <f t="shared" si="2"/>
        <v>2021</v>
      </c>
      <c r="D50" s="75">
        <f t="shared" si="3"/>
        <v>44274</v>
      </c>
      <c r="E50" s="283">
        <f>IFERROR(VLOOKUP($D50,Actual_Kirk_HDD!$A$4:$F$471,6,FALSE),0)</f>
        <v>28.370899999999999</v>
      </c>
      <c r="F50" s="283">
        <f>IFERROR(VLOOKUP($A50&amp;IF($B50&lt;10,0&amp;$B50,$B50),'Staff Ranked NHDD'!$C$8:$F$374,2,FALSE),0)</f>
        <v>37.790615498702252</v>
      </c>
      <c r="H50" s="49"/>
      <c r="J50" s="74">
        <f>IFERROR(VLOOKUP($D50,Actual_CGI_HDD!$A$9:$E$532,5),0)</f>
        <v>18.5</v>
      </c>
      <c r="K50" s="283">
        <f>IFERROR(VLOOKUP($A50&amp;IF($B50&lt;10,0&amp;$B50,$B50),'Staff Ranked NHDD'!$C$8:$F$374,4,FALSE),0)</f>
        <v>27.4</v>
      </c>
      <c r="M50" s="278"/>
    </row>
    <row r="51" spans="1:13" x14ac:dyDescent="0.25">
      <c r="A51" s="111">
        <f t="shared" si="0"/>
        <v>3</v>
      </c>
      <c r="B51" s="111">
        <f t="shared" si="1"/>
        <v>20</v>
      </c>
      <c r="C51" s="111">
        <f t="shared" si="2"/>
        <v>2021</v>
      </c>
      <c r="D51" s="75">
        <f t="shared" si="3"/>
        <v>44275</v>
      </c>
      <c r="E51" s="283">
        <f>IFERROR(VLOOKUP($D51,Actual_Kirk_HDD!$A$4:$F$471,6,FALSE),0)</f>
        <v>26.765000000000001</v>
      </c>
      <c r="F51" s="283">
        <f>IFERROR(VLOOKUP($A51&amp;IF($B51&lt;10,0&amp;$B51,$B51),'Staff Ranked NHDD'!$C$8:$F$374,2,FALSE),0)</f>
        <v>36.396559139784941</v>
      </c>
      <c r="H51" s="49"/>
      <c r="J51" s="74">
        <f>IFERROR(VLOOKUP($D51,Actual_CGI_HDD!$A$9:$E$532,5),0)</f>
        <v>14.5</v>
      </c>
      <c r="K51" s="283">
        <f>IFERROR(VLOOKUP($A51&amp;IF($B51&lt;10,0&amp;$B51,$B51),'Staff Ranked NHDD'!$C$8:$F$374,4,FALSE),0)</f>
        <v>21.7</v>
      </c>
      <c r="M51" s="278"/>
    </row>
    <row r="52" spans="1:13" x14ac:dyDescent="0.25">
      <c r="A52" s="111">
        <f t="shared" si="0"/>
        <v>3</v>
      </c>
      <c r="B52" s="111">
        <f t="shared" si="1"/>
        <v>21</v>
      </c>
      <c r="C52" s="111">
        <f t="shared" si="2"/>
        <v>2021</v>
      </c>
      <c r="D52" s="75">
        <f t="shared" si="3"/>
        <v>44276</v>
      </c>
      <c r="E52" s="283">
        <f>IFERROR(VLOOKUP($D52,Actual_Kirk_HDD!$A$4:$F$471,6,FALSE),0)</f>
        <v>23.5532</v>
      </c>
      <c r="F52" s="283">
        <f>IFERROR(VLOOKUP($A52&amp;IF($B52&lt;10,0&amp;$B52,$B52),'Staff Ranked NHDD'!$C$8:$F$374,2,FALSE),0)</f>
        <v>28.303655913978496</v>
      </c>
      <c r="H52" s="49"/>
      <c r="J52" s="74">
        <f>IFERROR(VLOOKUP($D52,Actual_CGI_HDD!$A$9:$E$532,5),0)</f>
        <v>14.5</v>
      </c>
      <c r="K52" s="283">
        <f>IFERROR(VLOOKUP($A52&amp;IF($B52&lt;10,0&amp;$B52,$B52),'Staff Ranked NHDD'!$C$8:$F$374,4,FALSE),0)</f>
        <v>20.8</v>
      </c>
      <c r="M52" s="278"/>
    </row>
    <row r="53" spans="1:13" x14ac:dyDescent="0.25">
      <c r="A53" s="111">
        <f t="shared" si="0"/>
        <v>3</v>
      </c>
      <c r="B53" s="111">
        <f t="shared" si="1"/>
        <v>22</v>
      </c>
      <c r="C53" s="111">
        <f t="shared" si="2"/>
        <v>2021</v>
      </c>
      <c r="D53" s="75">
        <f t="shared" si="3"/>
        <v>44277</v>
      </c>
      <c r="E53" s="283">
        <f>IFERROR(VLOOKUP($D53,Actual_Kirk_HDD!$A$4:$F$471,6,FALSE),0)</f>
        <v>19.270800000000001</v>
      </c>
      <c r="F53" s="283">
        <f>IFERROR(VLOOKUP($A53&amp;IF($B53&lt;10,0&amp;$B53,$B53),'Staff Ranked NHDD'!$C$8:$F$374,2,FALSE),0)</f>
        <v>21.718351254480282</v>
      </c>
      <c r="H53" s="49"/>
      <c r="J53" s="74">
        <f>IFERROR(VLOOKUP($D53,Actual_CGI_HDD!$A$9:$E$532,5),0)</f>
        <v>11.5</v>
      </c>
      <c r="K53" s="283">
        <f>IFERROR(VLOOKUP($A53&amp;IF($B53&lt;10,0&amp;$B53,$B53),'Staff Ranked NHDD'!$C$8:$F$374,4,FALSE),0)</f>
        <v>17.2</v>
      </c>
      <c r="M53" s="278"/>
    </row>
    <row r="54" spans="1:13" x14ac:dyDescent="0.25">
      <c r="A54" s="111">
        <f t="shared" si="0"/>
        <v>3</v>
      </c>
      <c r="B54" s="111">
        <f t="shared" si="1"/>
        <v>23</v>
      </c>
      <c r="C54" s="111">
        <f t="shared" si="2"/>
        <v>2021</v>
      </c>
      <c r="D54" s="75">
        <f t="shared" si="3"/>
        <v>44278</v>
      </c>
      <c r="E54" s="283">
        <f>IFERROR(VLOOKUP($D54,Actual_Kirk_HDD!$A$4:$F$471,6,FALSE),0)</f>
        <v>9.1000999999999994</v>
      </c>
      <c r="F54" s="283">
        <f>IFERROR(VLOOKUP($A54&amp;IF($B54&lt;10,0&amp;$B54,$B54),'Staff Ranked NHDD'!$C$8:$F$374,2,FALSE),0)</f>
        <v>9.0216308243727621</v>
      </c>
      <c r="H54" s="49"/>
      <c r="J54" s="74">
        <f>IFERROR(VLOOKUP($D54,Actual_CGI_HDD!$A$9:$E$532,5),0)</f>
        <v>5.5</v>
      </c>
      <c r="K54" s="283">
        <f>IFERROR(VLOOKUP($A54&amp;IF($B54&lt;10,0&amp;$B54,$B54),'Staff Ranked NHDD'!$C$8:$F$374,4,FALSE),0)</f>
        <v>6.4</v>
      </c>
      <c r="M54" s="278"/>
    </row>
    <row r="55" spans="1:13" x14ac:dyDescent="0.25">
      <c r="A55" s="111">
        <f t="shared" si="0"/>
        <v>3</v>
      </c>
      <c r="B55" s="111">
        <f t="shared" si="1"/>
        <v>24</v>
      </c>
      <c r="C55" s="111">
        <f t="shared" si="2"/>
        <v>2021</v>
      </c>
      <c r="D55" s="75">
        <f t="shared" si="3"/>
        <v>44279</v>
      </c>
      <c r="E55" s="283">
        <f>IFERROR(VLOOKUP($D55,Actual_Kirk_HDD!$A$4:$F$471,6,FALSE),0)</f>
        <v>12.3119</v>
      </c>
      <c r="F55" s="283">
        <f>IFERROR(VLOOKUP($A55&amp;IF($B55&lt;10,0&amp;$B55,$B55),'Staff Ranked NHDD'!$C$8:$F$374,2,FALSE),0)</f>
        <v>15.104068100358422</v>
      </c>
      <c r="H55" s="49"/>
      <c r="J55" s="74">
        <f>IFERROR(VLOOKUP($D55,Actual_CGI_HDD!$A$9:$E$532,5),0)</f>
        <v>4.5</v>
      </c>
      <c r="K55" s="283">
        <f>IFERROR(VLOOKUP($A55&amp;IF($B55&lt;10,0&amp;$B55,$B55),'Staff Ranked NHDD'!$C$8:$F$374,4,FALSE),0)</f>
        <v>4.7</v>
      </c>
      <c r="M55" s="278"/>
    </row>
    <row r="56" spans="1:13" x14ac:dyDescent="0.25">
      <c r="A56" s="111">
        <f t="shared" si="0"/>
        <v>3</v>
      </c>
      <c r="B56" s="111">
        <f t="shared" si="1"/>
        <v>25</v>
      </c>
      <c r="C56" s="111">
        <f t="shared" si="2"/>
        <v>2021</v>
      </c>
      <c r="D56" s="75">
        <f t="shared" si="3"/>
        <v>44280</v>
      </c>
      <c r="E56" s="283">
        <f>IFERROR(VLOOKUP($D56,Actual_Kirk_HDD!$A$4:$F$471,6,FALSE),0)</f>
        <v>22.482600000000001</v>
      </c>
      <c r="F56" s="283">
        <f>IFERROR(VLOOKUP($A56&amp;IF($B56&lt;10,0&amp;$B56,$B56),'Staff Ranked NHDD'!$C$8:$F$374,2,FALSE),0)</f>
        <v>26.526612903225807</v>
      </c>
      <c r="H56" s="49"/>
      <c r="J56" s="74">
        <f>IFERROR(VLOOKUP($D56,Actual_CGI_HDD!$A$9:$E$532,5),0)</f>
        <v>8.5</v>
      </c>
      <c r="K56" s="283">
        <f>IFERROR(VLOOKUP($A56&amp;IF($B56&lt;10,0&amp;$B56,$B56),'Staff Ranked NHDD'!$C$8:$F$374,4,FALSE),0)</f>
        <v>9.1999999999999993</v>
      </c>
      <c r="M56" s="278"/>
    </row>
    <row r="57" spans="1:13" x14ac:dyDescent="0.25">
      <c r="A57" s="111">
        <f t="shared" si="0"/>
        <v>3</v>
      </c>
      <c r="B57" s="111">
        <f t="shared" si="1"/>
        <v>26</v>
      </c>
      <c r="C57" s="111">
        <f t="shared" si="2"/>
        <v>2021</v>
      </c>
      <c r="D57" s="75">
        <f t="shared" si="3"/>
        <v>44281</v>
      </c>
      <c r="E57" s="283">
        <f>IFERROR(VLOOKUP($D57,Actual_Kirk_HDD!$A$4:$F$471,6,FALSE),0)</f>
        <v>26.229700000000001</v>
      </c>
      <c r="F57" s="283">
        <f>IFERROR(VLOOKUP($A57&amp;IF($B57&lt;10,0&amp;$B57,$B57),'Staff Ranked NHDD'!$C$8:$F$374,2,FALSE),0)</f>
        <v>34.914068100358421</v>
      </c>
      <c r="H57" s="49"/>
      <c r="J57" s="74">
        <f>IFERROR(VLOOKUP($D57,Actual_CGI_HDD!$A$9:$E$532,5),0)</f>
        <v>10.5</v>
      </c>
      <c r="K57" s="283">
        <f>IFERROR(VLOOKUP($A57&amp;IF($B57&lt;10,0&amp;$B57,$B57),'Staff Ranked NHDD'!$C$8:$F$374,4,FALSE),0)</f>
        <v>13.2</v>
      </c>
      <c r="M57" s="278"/>
    </row>
    <row r="58" spans="1:13" x14ac:dyDescent="0.25">
      <c r="A58" s="111">
        <f t="shared" si="0"/>
        <v>3</v>
      </c>
      <c r="B58" s="111">
        <f t="shared" si="1"/>
        <v>27</v>
      </c>
      <c r="C58" s="111">
        <f t="shared" si="2"/>
        <v>2021</v>
      </c>
      <c r="D58" s="75">
        <f t="shared" si="3"/>
        <v>44282</v>
      </c>
      <c r="E58" s="283">
        <f>IFERROR(VLOOKUP($D58,Actual_Kirk_HDD!$A$4:$F$471,6,FALSE),0)</f>
        <v>17.1296</v>
      </c>
      <c r="F58" s="283">
        <f>IFERROR(VLOOKUP($A58&amp;IF($B58&lt;10,0&amp;$B58,$B58),'Staff Ranked NHDD'!$C$8:$F$374,2,FALSE),0)</f>
        <v>17.770818193054012</v>
      </c>
      <c r="H58" s="49"/>
      <c r="J58" s="74">
        <f>IFERROR(VLOOKUP($D58,Actual_CGI_HDD!$A$9:$E$532,5),0)</f>
        <v>4</v>
      </c>
      <c r="K58" s="283">
        <f>IFERROR(VLOOKUP($A58&amp;IF($B58&lt;10,0&amp;$B58,$B58),'Staff Ranked NHDD'!$C$8:$F$374,4,FALSE),0)</f>
        <v>0.2</v>
      </c>
      <c r="M58" s="278"/>
    </row>
    <row r="59" spans="1:13" x14ac:dyDescent="0.25">
      <c r="A59" s="111">
        <f t="shared" si="0"/>
        <v>3</v>
      </c>
      <c r="B59" s="111">
        <f t="shared" si="1"/>
        <v>28</v>
      </c>
      <c r="C59" s="111">
        <f t="shared" si="2"/>
        <v>2021</v>
      </c>
      <c r="D59" s="75">
        <f t="shared" si="3"/>
        <v>44283</v>
      </c>
      <c r="E59" s="283">
        <f>IFERROR(VLOOKUP($D59,Actual_Kirk_HDD!$A$4:$F$471,6,FALSE),0)</f>
        <v>18.200199999999999</v>
      </c>
      <c r="F59" s="283">
        <f>IFERROR(VLOOKUP($A59&amp;IF($B59&lt;10,0&amp;$B59,$B59),'Staff Ranked NHDD'!$C$8:$F$374,2,FALSE),0)</f>
        <v>19.96516129032258</v>
      </c>
      <c r="H59" s="49"/>
      <c r="J59" s="74">
        <f>IFERROR(VLOOKUP($D59,Actual_CGI_HDD!$A$9:$E$532,5),0)</f>
        <v>16.5</v>
      </c>
      <c r="K59" s="283">
        <f>IFERROR(VLOOKUP($A59&amp;IF($B59&lt;10,0&amp;$B59,$B59),'Staff Ranked NHDD'!$C$8:$F$374,4,FALSE),0)</f>
        <v>24.3</v>
      </c>
      <c r="M59" s="278"/>
    </row>
    <row r="60" spans="1:13" x14ac:dyDescent="0.25">
      <c r="A60" s="111">
        <f t="shared" si="0"/>
        <v>3</v>
      </c>
      <c r="B60" s="111">
        <f t="shared" si="1"/>
        <v>29</v>
      </c>
      <c r="C60" s="111">
        <f t="shared" si="2"/>
        <v>2021</v>
      </c>
      <c r="D60" s="75">
        <f t="shared" si="3"/>
        <v>44284</v>
      </c>
      <c r="E60" s="283">
        <f>IFERROR(VLOOKUP($D60,Actual_Kirk_HDD!$A$4:$F$471,6,FALSE),0)</f>
        <v>19.806100000000001</v>
      </c>
      <c r="F60" s="283">
        <f>IFERROR(VLOOKUP($A60&amp;IF($B60&lt;10,0&amp;$B60,$B60),'Staff Ranked NHDD'!$C$8:$F$374,2,FALSE),0)</f>
        <v>22.574892473118279</v>
      </c>
      <c r="H60" s="49"/>
      <c r="J60" s="74">
        <f>IFERROR(VLOOKUP($D60,Actual_CGI_HDD!$A$9:$E$532,5),0)</f>
        <v>16.5</v>
      </c>
      <c r="K60" s="283">
        <f>IFERROR(VLOOKUP($A60&amp;IF($B60&lt;10,0&amp;$B60,$B60),'Staff Ranked NHDD'!$C$8:$F$374,4,FALSE),0)</f>
        <v>23.5</v>
      </c>
      <c r="M60" s="278"/>
    </row>
    <row r="61" spans="1:13" x14ac:dyDescent="0.25">
      <c r="A61" s="111">
        <f t="shared" si="0"/>
        <v>3</v>
      </c>
      <c r="B61" s="111">
        <f t="shared" si="1"/>
        <v>30</v>
      </c>
      <c r="C61" s="111">
        <f t="shared" si="2"/>
        <v>2021</v>
      </c>
      <c r="D61" s="75">
        <f t="shared" si="3"/>
        <v>44285</v>
      </c>
      <c r="E61" s="283">
        <f>IFERROR(VLOOKUP($D61,Actual_Kirk_HDD!$A$4:$F$471,6,FALSE),0)</f>
        <v>5.3529999999999998</v>
      </c>
      <c r="F61" s="283">
        <f>IFERROR(VLOOKUP($A61&amp;IF($B61&lt;10,0&amp;$B61,$B61),'Staff Ranked NHDD'!$C$8:$F$374,2,FALSE),0)</f>
        <v>3.2097311827956996</v>
      </c>
      <c r="H61" s="49"/>
      <c r="J61" s="74">
        <f>IFERROR(VLOOKUP($D61,Actual_CGI_HDD!$A$9:$E$532,5),0)</f>
        <v>6</v>
      </c>
      <c r="K61" s="283">
        <f>IFERROR(VLOOKUP($A61&amp;IF($B61&lt;10,0&amp;$B61,$B61),'Staff Ranked NHDD'!$C$8:$F$374,4,FALSE),0)</f>
        <v>7.8</v>
      </c>
      <c r="M61" s="278"/>
    </row>
    <row r="62" spans="1:13" x14ac:dyDescent="0.25">
      <c r="A62" s="111">
        <f t="shared" si="0"/>
        <v>3</v>
      </c>
      <c r="B62" s="111">
        <f t="shared" si="1"/>
        <v>31</v>
      </c>
      <c r="C62" s="111">
        <f t="shared" si="2"/>
        <v>2021</v>
      </c>
      <c r="D62" s="75">
        <f t="shared" si="3"/>
        <v>44286</v>
      </c>
      <c r="E62" s="283">
        <f>IFERROR(VLOOKUP($D62,Actual_Kirk_HDD!$A$4:$F$471,6,FALSE),0)</f>
        <v>23.5532</v>
      </c>
      <c r="F62" s="283">
        <f>IFERROR(VLOOKUP($A62&amp;IF($B62&lt;10,0&amp;$B62,$B62),'Staff Ranked NHDD'!$C$8:$F$374,2,FALSE),0)</f>
        <v>27.318673835125448</v>
      </c>
      <c r="H62" s="49"/>
      <c r="J62" s="74">
        <f>IFERROR(VLOOKUP($D62,Actual_CGI_HDD!$A$9:$E$532,5),0)</f>
        <v>16.5</v>
      </c>
      <c r="K62" s="283">
        <f>IFERROR(VLOOKUP($A62&amp;IF($B62&lt;10,0&amp;$B62,$B62),'Staff Ranked NHDD'!$C$8:$F$374,4,FALSE),0)</f>
        <v>22.6</v>
      </c>
      <c r="M62" s="278"/>
    </row>
    <row r="63" spans="1:13" x14ac:dyDescent="0.25">
      <c r="A63" s="111">
        <f t="shared" si="0"/>
        <v>4</v>
      </c>
      <c r="B63" s="111">
        <f t="shared" si="1"/>
        <v>1</v>
      </c>
      <c r="C63" s="111">
        <f t="shared" si="2"/>
        <v>2021</v>
      </c>
      <c r="D63" s="75">
        <f t="shared" si="3"/>
        <v>44287</v>
      </c>
      <c r="E63" s="283">
        <f>IFERROR(VLOOKUP($D63,Actual_Kirk_HDD!$A$4:$F$471,6,FALSE),0)</f>
        <v>31.706250000000001</v>
      </c>
      <c r="F63" s="283">
        <f>IFERROR(VLOOKUP($A63&amp;IF($B63&lt;10,0&amp;$B63,$B63),'Staff Ranked NHDD'!$C$8:$F$374,2,FALSE),0)</f>
        <v>29.198333333333334</v>
      </c>
      <c r="H63" s="49"/>
      <c r="J63" s="74">
        <f>IFERROR(VLOOKUP($D63,Actual_CGI_HDD!$A$9:$E$532,5),0)</f>
        <v>25</v>
      </c>
      <c r="K63" s="283">
        <f>IFERROR(VLOOKUP($A63&amp;IF($B63&lt;10,0&amp;$B63,$B63),'Staff Ranked NHDD'!$C$8:$F$374,4,FALSE),0)</f>
        <v>22.5</v>
      </c>
      <c r="M63" s="278"/>
    </row>
    <row r="64" spans="1:13" x14ac:dyDescent="0.25">
      <c r="A64" s="111">
        <f t="shared" si="0"/>
        <v>4</v>
      </c>
      <c r="B64" s="111">
        <f t="shared" si="1"/>
        <v>2</v>
      </c>
      <c r="C64" s="111">
        <f t="shared" si="2"/>
        <v>2021</v>
      </c>
      <c r="D64" s="75">
        <f t="shared" si="3"/>
        <v>44288</v>
      </c>
      <c r="E64" s="283">
        <f>IFERROR(VLOOKUP($D64,Actual_Kirk_HDD!$A$4:$F$471,6,FALSE),0)</f>
        <v>31.706250000000001</v>
      </c>
      <c r="F64" s="283">
        <f>IFERROR(VLOOKUP($A64&amp;IF($B64&lt;10,0&amp;$B64,$B64),'Staff Ranked NHDD'!$C$8:$F$374,2,FALSE),0)</f>
        <v>26.74902031063322</v>
      </c>
      <c r="H64" s="49"/>
      <c r="J64" s="74">
        <f>IFERROR(VLOOKUP($D64,Actual_CGI_HDD!$A$9:$E$532,5),0)</f>
        <v>26</v>
      </c>
      <c r="K64" s="283">
        <f>IFERROR(VLOOKUP($A64&amp;IF($B64&lt;10,0&amp;$B64,$B64),'Staff Ranked NHDD'!$C$8:$F$374,4,FALSE),0)</f>
        <v>26.6</v>
      </c>
      <c r="M64" s="278"/>
    </row>
    <row r="65" spans="1:13" x14ac:dyDescent="0.25">
      <c r="A65" s="111">
        <f t="shared" si="0"/>
        <v>4</v>
      </c>
      <c r="B65" s="111">
        <f t="shared" si="1"/>
        <v>3</v>
      </c>
      <c r="C65" s="111">
        <f t="shared" si="2"/>
        <v>2021</v>
      </c>
      <c r="D65" s="75">
        <f t="shared" si="3"/>
        <v>44289</v>
      </c>
      <c r="E65" s="283">
        <f>IFERROR(VLOOKUP($D65,Actual_Kirk_HDD!$A$4:$F$471,6,FALSE),0)</f>
        <v>17.8</v>
      </c>
      <c r="F65" s="283">
        <f>IFERROR(VLOOKUP($A65&amp;IF($B65&lt;10,0&amp;$B65,$B65),'Staff Ranked NHDD'!$C$8:$F$374,2,FALSE),0)</f>
        <v>15.445925925925923</v>
      </c>
      <c r="H65" s="49"/>
      <c r="J65" s="74">
        <f>IFERROR(VLOOKUP($D65,Actual_CGI_HDD!$A$9:$E$532,5),0)</f>
        <v>17</v>
      </c>
      <c r="K65" s="283">
        <f>IFERROR(VLOOKUP($A65&amp;IF($B65&lt;10,0&amp;$B65,$B65),'Staff Ranked NHDD'!$C$8:$F$374,4,FALSE),0)</f>
        <v>15.6</v>
      </c>
      <c r="M65" s="278"/>
    </row>
    <row r="66" spans="1:13" x14ac:dyDescent="0.25">
      <c r="A66" s="111">
        <f t="shared" si="0"/>
        <v>4</v>
      </c>
      <c r="B66" s="111">
        <f t="shared" si="1"/>
        <v>4</v>
      </c>
      <c r="C66" s="111">
        <f t="shared" si="2"/>
        <v>2021</v>
      </c>
      <c r="D66" s="75">
        <f t="shared" si="3"/>
        <v>44290</v>
      </c>
      <c r="E66" s="283">
        <f>IFERROR(VLOOKUP($D66,Actual_Kirk_HDD!$A$4:$F$471,6,FALSE),0)</f>
        <v>4.45</v>
      </c>
      <c r="F66" s="283">
        <f>IFERROR(VLOOKUP($A66&amp;IF($B66&lt;10,0&amp;$B66,$B66),'Staff Ranked NHDD'!$C$8:$F$374,2,FALSE),0)</f>
        <v>6.3938888888888892</v>
      </c>
      <c r="H66" s="49"/>
      <c r="J66" s="74">
        <f>IFERROR(VLOOKUP($D66,Actual_CGI_HDD!$A$9:$E$532,5),0)</f>
        <v>9.5</v>
      </c>
      <c r="K66" s="283">
        <f>IFERROR(VLOOKUP($A66&amp;IF($B66&lt;10,0&amp;$B66,$B66),'Staff Ranked NHDD'!$C$8:$F$374,4,FALSE),0)</f>
        <v>9.6999999999999993</v>
      </c>
      <c r="M66" s="278"/>
    </row>
    <row r="67" spans="1:13" x14ac:dyDescent="0.25">
      <c r="A67" s="111">
        <f t="shared" si="0"/>
        <v>4</v>
      </c>
      <c r="B67" s="111">
        <f t="shared" si="1"/>
        <v>5</v>
      </c>
      <c r="C67" s="111">
        <f t="shared" si="2"/>
        <v>2021</v>
      </c>
      <c r="D67" s="75">
        <f t="shared" si="3"/>
        <v>44291</v>
      </c>
      <c r="E67" s="283">
        <f>IFERROR(VLOOKUP($D67,Actual_Kirk_HDD!$A$4:$F$471,6,FALSE),0)</f>
        <v>1.6687500000000002</v>
      </c>
      <c r="F67" s="283">
        <f>IFERROR(VLOOKUP($A67&amp;IF($B67&lt;10,0&amp;$B67,$B67),'Staff Ranked NHDD'!$C$8:$F$374,2,FALSE),0)</f>
        <v>4.2124074074074072</v>
      </c>
      <c r="H67" s="49"/>
      <c r="J67" s="74">
        <f>IFERROR(VLOOKUP($D67,Actual_CGI_HDD!$A$9:$E$532,5),0)</f>
        <v>5</v>
      </c>
      <c r="K67" s="283">
        <f>IFERROR(VLOOKUP($A67&amp;IF($B67&lt;10,0&amp;$B67,$B67),'Staff Ranked NHDD'!$C$8:$F$374,4,FALSE),0)</f>
        <v>4.5</v>
      </c>
      <c r="M67" s="278"/>
    </row>
    <row r="68" spans="1:13" x14ac:dyDescent="0.25">
      <c r="A68" s="111">
        <f t="shared" si="0"/>
        <v>4</v>
      </c>
      <c r="B68" s="111">
        <f t="shared" si="1"/>
        <v>6</v>
      </c>
      <c r="C68" s="111">
        <f t="shared" si="2"/>
        <v>2021</v>
      </c>
      <c r="D68" s="75">
        <f t="shared" si="3"/>
        <v>44292</v>
      </c>
      <c r="E68" s="283">
        <f>IFERROR(VLOOKUP($D68,Actual_Kirk_HDD!$A$4:$F$471,6,FALSE),0)</f>
        <v>0</v>
      </c>
      <c r="F68" s="283">
        <f>IFERROR(VLOOKUP($A68&amp;IF($B68&lt;10,0&amp;$B68,$B68),'Staff Ranked NHDD'!$C$8:$F$374,2,FALSE),0)</f>
        <v>1.0690740740740743</v>
      </c>
      <c r="H68" s="49"/>
      <c r="J68" s="74">
        <f>IFERROR(VLOOKUP($D68,Actual_CGI_HDD!$A$9:$E$532,5),0)</f>
        <v>0</v>
      </c>
      <c r="K68" s="283">
        <f>IFERROR(VLOOKUP($A68&amp;IF($B68&lt;10,0&amp;$B68,$B68),'Staff Ranked NHDD'!$C$8:$F$374,4,FALSE),0)</f>
        <v>0</v>
      </c>
      <c r="M68" s="278"/>
    </row>
    <row r="69" spans="1:13" x14ac:dyDescent="0.25">
      <c r="A69" s="111">
        <f t="shared" si="0"/>
        <v>4</v>
      </c>
      <c r="B69" s="111">
        <f t="shared" si="1"/>
        <v>7</v>
      </c>
      <c r="C69" s="111">
        <f t="shared" si="2"/>
        <v>2021</v>
      </c>
      <c r="D69" s="75">
        <f t="shared" si="3"/>
        <v>44293</v>
      </c>
      <c r="E69" s="283">
        <f>IFERROR(VLOOKUP($D69,Actual_Kirk_HDD!$A$4:$F$471,6,FALSE),0)</f>
        <v>0</v>
      </c>
      <c r="F69" s="283">
        <f>IFERROR(VLOOKUP($A69&amp;IF($B69&lt;10,0&amp;$B69,$B69),'Staff Ranked NHDD'!$C$8:$F$374,2,FALSE),0)</f>
        <v>9.4444444444443821E-3</v>
      </c>
      <c r="H69" s="49"/>
      <c r="J69" s="74">
        <f>IFERROR(VLOOKUP($D69,Actual_CGI_HDD!$A$9:$E$532,5),0)</f>
        <v>0</v>
      </c>
      <c r="K69" s="283">
        <f>IFERROR(VLOOKUP($A69&amp;IF($B69&lt;10,0&amp;$B69,$B69),'Staff Ranked NHDD'!$C$8:$F$374,4,FALSE),0)</f>
        <v>0</v>
      </c>
      <c r="M69" s="278"/>
    </row>
    <row r="70" spans="1:13" x14ac:dyDescent="0.25">
      <c r="A70" s="111">
        <f t="shared" ref="A70:A133" si="4">MONTH(D70)</f>
        <v>4</v>
      </c>
      <c r="B70" s="111">
        <f t="shared" ref="B70:B133" si="5">+DAY(D70)</f>
        <v>8</v>
      </c>
      <c r="C70" s="111">
        <f t="shared" ref="C70:C133" si="6">YEAR(D70)</f>
        <v>2021</v>
      </c>
      <c r="D70" s="75">
        <f t="shared" ref="D70:D133" si="7">D69+1</f>
        <v>44294</v>
      </c>
      <c r="E70" s="283">
        <f>IFERROR(VLOOKUP($D70,Actual_Kirk_HDD!$A$4:$F$471,6,FALSE),0)</f>
        <v>11.68125</v>
      </c>
      <c r="F70" s="283">
        <f>IFERROR(VLOOKUP($A70&amp;IF($B70&lt;10,0&amp;$B70,$B70),'Staff Ranked NHDD'!$C$8:$F$374,2,FALSE),0)</f>
        <v>10.569814814814814</v>
      </c>
      <c r="H70" s="49"/>
      <c r="J70" s="74">
        <f>IFERROR(VLOOKUP($D70,Actual_CGI_HDD!$A$9:$E$532,5),0)</f>
        <v>8</v>
      </c>
      <c r="K70" s="283">
        <f>IFERROR(VLOOKUP($A70&amp;IF($B70&lt;10,0&amp;$B70,$B70),'Staff Ranked NHDD'!$C$8:$F$374,4,FALSE),0)</f>
        <v>7.2</v>
      </c>
      <c r="M70" s="278"/>
    </row>
    <row r="71" spans="1:13" x14ac:dyDescent="0.25">
      <c r="A71" s="111">
        <f t="shared" si="4"/>
        <v>4</v>
      </c>
      <c r="B71" s="111">
        <f t="shared" si="5"/>
        <v>9</v>
      </c>
      <c r="C71" s="111">
        <f t="shared" si="6"/>
        <v>2021</v>
      </c>
      <c r="D71" s="75">
        <f t="shared" si="7"/>
        <v>44295</v>
      </c>
      <c r="E71" s="283">
        <f>IFERROR(VLOOKUP($D71,Actual_Kirk_HDD!$A$4:$F$471,6,FALSE),0)</f>
        <v>17.243750000000002</v>
      </c>
      <c r="F71" s="283">
        <f>IFERROR(VLOOKUP($A71&amp;IF($B71&lt;10,0&amp;$B71,$B71),'Staff Ranked NHDD'!$C$8:$F$374,2,FALSE),0)</f>
        <v>14.683518518518516</v>
      </c>
      <c r="H71" s="49"/>
      <c r="J71" s="74">
        <f>IFERROR(VLOOKUP($D71,Actual_CGI_HDD!$A$9:$E$532,5),0)</f>
        <v>0</v>
      </c>
      <c r="K71" s="283">
        <f>IFERROR(VLOOKUP($A71&amp;IF($B71&lt;10,0&amp;$B71,$B71),'Staff Ranked NHDD'!$C$8:$F$374,4,FALSE),0)</f>
        <v>0</v>
      </c>
      <c r="M71" s="278"/>
    </row>
    <row r="72" spans="1:13" x14ac:dyDescent="0.25">
      <c r="A72" s="111">
        <f t="shared" si="4"/>
        <v>4</v>
      </c>
      <c r="B72" s="111">
        <f t="shared" si="5"/>
        <v>10</v>
      </c>
      <c r="C72" s="111">
        <f t="shared" si="6"/>
        <v>2021</v>
      </c>
      <c r="D72" s="75">
        <f t="shared" si="7"/>
        <v>44296</v>
      </c>
      <c r="E72" s="283">
        <f>IFERROR(VLOOKUP($D72,Actual_Kirk_HDD!$A$4:$F$471,6,FALSE),0)</f>
        <v>7.7875000000000005</v>
      </c>
      <c r="F72" s="283">
        <f>IFERROR(VLOOKUP($A72&amp;IF($B72&lt;10,0&amp;$B72,$B72),'Staff Ranked NHDD'!$C$8:$F$374,2,FALSE),0)</f>
        <v>8.7196296296296278</v>
      </c>
      <c r="H72" s="49"/>
      <c r="J72" s="74">
        <f>IFERROR(VLOOKUP($D72,Actual_CGI_HDD!$A$9:$E$532,5),0)</f>
        <v>4</v>
      </c>
      <c r="K72" s="283">
        <f>IFERROR(VLOOKUP($A72&amp;IF($B72&lt;10,0&amp;$B72,$B72),'Staff Ranked NHDD'!$C$8:$F$374,4,FALSE),0)</f>
        <v>3.6</v>
      </c>
      <c r="M72" s="278"/>
    </row>
    <row r="73" spans="1:13" x14ac:dyDescent="0.25">
      <c r="A73" s="111">
        <f t="shared" si="4"/>
        <v>4</v>
      </c>
      <c r="B73" s="111">
        <f t="shared" si="5"/>
        <v>11</v>
      </c>
      <c r="C73" s="111">
        <f t="shared" si="6"/>
        <v>2021</v>
      </c>
      <c r="D73" s="75">
        <f t="shared" si="7"/>
        <v>44297</v>
      </c>
      <c r="E73" s="283">
        <f>IFERROR(VLOOKUP($D73,Actual_Kirk_HDD!$A$4:$F$471,6,FALSE),0)</f>
        <v>19.46875</v>
      </c>
      <c r="F73" s="283">
        <f>IFERROR(VLOOKUP($A73&amp;IF($B73&lt;10,0&amp;$B73,$B73),'Staff Ranked NHDD'!$C$8:$F$374,2,FALSE),0)</f>
        <v>17.985507765830349</v>
      </c>
      <c r="H73" s="49"/>
      <c r="J73" s="74">
        <f>IFERROR(VLOOKUP($D73,Actual_CGI_HDD!$A$9:$E$532,5),0)</f>
        <v>3.5</v>
      </c>
      <c r="K73" s="283">
        <f>IFERROR(VLOOKUP($A73&amp;IF($B73&lt;10,0&amp;$B73,$B73),'Staff Ranked NHDD'!$C$8:$F$374,4,FALSE),0)</f>
        <v>2.8</v>
      </c>
      <c r="M73" s="278"/>
    </row>
    <row r="74" spans="1:13" x14ac:dyDescent="0.25">
      <c r="A74" s="111">
        <f t="shared" si="4"/>
        <v>4</v>
      </c>
      <c r="B74" s="111">
        <f t="shared" si="5"/>
        <v>12</v>
      </c>
      <c r="C74" s="111">
        <f t="shared" si="6"/>
        <v>2021</v>
      </c>
      <c r="D74" s="75">
        <f t="shared" si="7"/>
        <v>44298</v>
      </c>
      <c r="E74" s="283">
        <f>IFERROR(VLOOKUP($D74,Actual_Kirk_HDD!$A$4:$F$471,6,FALSE),0)</f>
        <v>10.012500000000001</v>
      </c>
      <c r="F74" s="283">
        <f>IFERROR(VLOOKUP($A74&amp;IF($B74&lt;10,0&amp;$B74,$B74),'Staff Ranked NHDD'!$C$8:$F$374,2,FALSE),0)</f>
        <v>9.6188888888888879</v>
      </c>
      <c r="H74" s="49"/>
      <c r="J74" s="74">
        <f>IFERROR(VLOOKUP($D74,Actual_CGI_HDD!$A$9:$E$532,5),0)</f>
        <v>5.5</v>
      </c>
      <c r="K74" s="283">
        <f>IFERROR(VLOOKUP($A74&amp;IF($B74&lt;10,0&amp;$B74,$B74),'Staff Ranked NHDD'!$C$8:$F$374,4,FALSE),0)</f>
        <v>5.5</v>
      </c>
      <c r="M74" s="278"/>
    </row>
    <row r="75" spans="1:13" x14ac:dyDescent="0.25">
      <c r="A75" s="111">
        <f t="shared" si="4"/>
        <v>4</v>
      </c>
      <c r="B75" s="111">
        <f t="shared" si="5"/>
        <v>13</v>
      </c>
      <c r="C75" s="111">
        <f t="shared" si="6"/>
        <v>2021</v>
      </c>
      <c r="D75" s="75">
        <f t="shared" si="7"/>
        <v>44299</v>
      </c>
      <c r="E75" s="283">
        <f>IFERROR(VLOOKUP($D75,Actual_Kirk_HDD!$A$4:$F$471,6,FALSE),0)</f>
        <v>18.912500000000001</v>
      </c>
      <c r="F75" s="283">
        <f>IFERROR(VLOOKUP($A75&amp;IF($B75&lt;10,0&amp;$B75,$B75),'Staff Ranked NHDD'!$C$8:$F$374,2,FALSE),0)</f>
        <v>17.138888888888893</v>
      </c>
      <c r="H75" s="49"/>
      <c r="J75" s="74">
        <f>IFERROR(VLOOKUP($D75,Actual_CGI_HDD!$A$9:$E$532,5),0)</f>
        <v>3</v>
      </c>
      <c r="K75" s="283">
        <f>IFERROR(VLOOKUP($A75&amp;IF($B75&lt;10,0&amp;$B75,$B75),'Staff Ranked NHDD'!$C$8:$F$374,4,FALSE),0)</f>
        <v>0.8</v>
      </c>
      <c r="M75" s="278"/>
    </row>
    <row r="76" spans="1:13" x14ac:dyDescent="0.25">
      <c r="A76" s="111">
        <f t="shared" si="4"/>
        <v>4</v>
      </c>
      <c r="B76" s="111">
        <f t="shared" si="5"/>
        <v>14</v>
      </c>
      <c r="C76" s="111">
        <f t="shared" si="6"/>
        <v>2021</v>
      </c>
      <c r="D76" s="75">
        <f t="shared" si="7"/>
        <v>44300</v>
      </c>
      <c r="E76" s="283">
        <f>IFERROR(VLOOKUP($D76,Actual_Kirk_HDD!$A$4:$F$471,6,FALSE),0)</f>
        <v>18.912500000000001</v>
      </c>
      <c r="F76" s="283">
        <f>IFERROR(VLOOKUP($A76&amp;IF($B76&lt;10,0&amp;$B76,$B76),'Staff Ranked NHDD'!$C$8:$F$374,2,FALSE),0)</f>
        <v>16.281535244922338</v>
      </c>
      <c r="H76" s="49"/>
      <c r="J76" s="74">
        <f>IFERROR(VLOOKUP($D76,Actual_CGI_HDD!$A$9:$E$532,5),0)</f>
        <v>7</v>
      </c>
      <c r="K76" s="283">
        <f>IFERROR(VLOOKUP($A76&amp;IF($B76&lt;10,0&amp;$B76,$B76),'Staff Ranked NHDD'!$C$8:$F$374,4,FALSE),0)</f>
        <v>6.4</v>
      </c>
      <c r="M76" s="278"/>
    </row>
    <row r="77" spans="1:13" x14ac:dyDescent="0.25">
      <c r="A77" s="111">
        <f t="shared" si="4"/>
        <v>4</v>
      </c>
      <c r="B77" s="111">
        <f t="shared" si="5"/>
        <v>15</v>
      </c>
      <c r="C77" s="111">
        <f t="shared" si="6"/>
        <v>2021</v>
      </c>
      <c r="D77" s="75">
        <f t="shared" si="7"/>
        <v>44301</v>
      </c>
      <c r="E77" s="283">
        <f>IFERROR(VLOOKUP($D77,Actual_Kirk_HDD!$A$4:$F$471,6,FALSE),0)</f>
        <v>23.362500000000001</v>
      </c>
      <c r="F77" s="283">
        <f>IFERROR(VLOOKUP($A77&amp;IF($B77&lt;10,0&amp;$B77,$B77),'Staff Ranked NHDD'!$C$8:$F$374,2,FALSE),0)</f>
        <v>21.317777777777781</v>
      </c>
      <c r="H77" s="49"/>
      <c r="J77" s="74">
        <f>IFERROR(VLOOKUP($D77,Actual_CGI_HDD!$A$9:$E$532,5),0)</f>
        <v>13.5</v>
      </c>
      <c r="K77" s="283">
        <f>IFERROR(VLOOKUP($A77&amp;IF($B77&lt;10,0&amp;$B77,$B77),'Staff Ranked NHDD'!$C$8:$F$374,4,FALSE),0)</f>
        <v>13.8</v>
      </c>
      <c r="M77" s="278"/>
    </row>
    <row r="78" spans="1:13" x14ac:dyDescent="0.25">
      <c r="A78" s="111">
        <f t="shared" si="4"/>
        <v>4</v>
      </c>
      <c r="B78" s="111">
        <f t="shared" si="5"/>
        <v>16</v>
      </c>
      <c r="C78" s="111">
        <f t="shared" si="6"/>
        <v>2021</v>
      </c>
      <c r="D78" s="75">
        <f t="shared" si="7"/>
        <v>44302</v>
      </c>
      <c r="E78" s="283">
        <f>IFERROR(VLOOKUP($D78,Actual_Kirk_HDD!$A$4:$F$471,6,FALSE),0)</f>
        <v>21.137499999999999</v>
      </c>
      <c r="F78" s="283">
        <f>IFERROR(VLOOKUP($A78&amp;IF($B78&lt;10,0&amp;$B78,$B78),'Staff Ranked NHDD'!$C$8:$F$374,2,FALSE),0)</f>
        <v>20.053518518518512</v>
      </c>
      <c r="H78" s="49"/>
      <c r="J78" s="74">
        <f>IFERROR(VLOOKUP($D78,Actual_CGI_HDD!$A$9:$E$532,5),0)</f>
        <v>14.5</v>
      </c>
      <c r="K78" s="283">
        <f>IFERROR(VLOOKUP($A78&amp;IF($B78&lt;10,0&amp;$B78,$B78),'Staff Ranked NHDD'!$C$8:$F$374,4,FALSE),0)</f>
        <v>14.6</v>
      </c>
      <c r="M78" s="278"/>
    </row>
    <row r="79" spans="1:13" x14ac:dyDescent="0.25">
      <c r="A79" s="111">
        <f t="shared" si="4"/>
        <v>4</v>
      </c>
      <c r="B79" s="111">
        <f t="shared" si="5"/>
        <v>17</v>
      </c>
      <c r="C79" s="111">
        <f t="shared" si="6"/>
        <v>2021</v>
      </c>
      <c r="D79" s="75">
        <f t="shared" si="7"/>
        <v>44303</v>
      </c>
      <c r="E79" s="283">
        <f>IFERROR(VLOOKUP($D79,Actual_Kirk_HDD!$A$4:$F$471,6,FALSE),0)</f>
        <v>20.025000000000002</v>
      </c>
      <c r="F79" s="283">
        <f>IFERROR(VLOOKUP($A79&amp;IF($B79&lt;10,0&amp;$B79,$B79),'Staff Ranked NHDD'!$C$8:$F$374,2,FALSE),0)</f>
        <v>19.188333333333329</v>
      </c>
      <c r="H79" s="49"/>
      <c r="J79" s="74">
        <f>IFERROR(VLOOKUP($D79,Actual_CGI_HDD!$A$9:$E$532,5),0)</f>
        <v>12.5</v>
      </c>
      <c r="K79" s="283">
        <f>IFERROR(VLOOKUP($A79&amp;IF($B79&lt;10,0&amp;$B79,$B79),'Staff Ranked NHDD'!$C$8:$F$374,4,FALSE),0)</f>
        <v>12</v>
      </c>
      <c r="M79" s="278"/>
    </row>
    <row r="80" spans="1:13" x14ac:dyDescent="0.25">
      <c r="A80" s="111">
        <f t="shared" si="4"/>
        <v>4</v>
      </c>
      <c r="B80" s="111">
        <f t="shared" si="5"/>
        <v>18</v>
      </c>
      <c r="C80" s="111">
        <f t="shared" si="6"/>
        <v>2021</v>
      </c>
      <c r="D80" s="75">
        <f t="shared" si="7"/>
        <v>44304</v>
      </c>
      <c r="E80" s="283">
        <f>IFERROR(VLOOKUP($D80,Actual_Kirk_HDD!$A$4:$F$471,6,FALSE),0)</f>
        <v>15.575000000000001</v>
      </c>
      <c r="F80" s="283">
        <f>IFERROR(VLOOKUP($A80&amp;IF($B80&lt;10,0&amp;$B80,$B80),'Staff Ranked NHDD'!$C$8:$F$374,2,FALSE),0)</f>
        <v>13.166111111111112</v>
      </c>
      <c r="H80" s="49"/>
      <c r="J80" s="74">
        <f>IFERROR(VLOOKUP($D80,Actual_CGI_HDD!$A$9:$E$532,5),0)</f>
        <v>13.5</v>
      </c>
      <c r="K80" s="283">
        <f>IFERROR(VLOOKUP($A80&amp;IF($B80&lt;10,0&amp;$B80,$B80),'Staff Ranked NHDD'!$C$8:$F$374,4,FALSE),0)</f>
        <v>12.8</v>
      </c>
      <c r="M80" s="278"/>
    </row>
    <row r="81" spans="1:13" x14ac:dyDescent="0.25">
      <c r="A81" s="111">
        <f t="shared" si="4"/>
        <v>4</v>
      </c>
      <c r="B81" s="111">
        <f t="shared" si="5"/>
        <v>19</v>
      </c>
      <c r="C81" s="111">
        <f t="shared" si="6"/>
        <v>2021</v>
      </c>
      <c r="D81" s="75">
        <f t="shared" si="7"/>
        <v>44305</v>
      </c>
      <c r="E81" s="283">
        <f>IFERROR(VLOOKUP($D81,Actual_Kirk_HDD!$A$4:$F$471,6,FALSE),0)</f>
        <v>17.243750000000002</v>
      </c>
      <c r="F81" s="283">
        <f>IFERROR(VLOOKUP($A81&amp;IF($B81&lt;10,0&amp;$B81,$B81),'Staff Ranked NHDD'!$C$8:$F$374,2,FALSE),0)</f>
        <v>13.768148148148148</v>
      </c>
      <c r="H81" s="49"/>
      <c r="J81" s="74">
        <f>IFERROR(VLOOKUP($D81,Actual_CGI_HDD!$A$9:$E$532,5),0)</f>
        <v>11</v>
      </c>
      <c r="K81" s="283">
        <f>IFERROR(VLOOKUP($A81&amp;IF($B81&lt;10,0&amp;$B81,$B81),'Staff Ranked NHDD'!$C$8:$F$374,4,FALSE),0)</f>
        <v>10.5</v>
      </c>
      <c r="M81" s="278"/>
    </row>
    <row r="82" spans="1:13" x14ac:dyDescent="0.25">
      <c r="A82" s="111">
        <f t="shared" si="4"/>
        <v>4</v>
      </c>
      <c r="B82" s="111">
        <f t="shared" si="5"/>
        <v>20</v>
      </c>
      <c r="C82" s="111">
        <f t="shared" si="6"/>
        <v>2021</v>
      </c>
      <c r="D82" s="75">
        <f t="shared" si="7"/>
        <v>44306</v>
      </c>
      <c r="E82" s="283">
        <f>IFERROR(VLOOKUP($D82,Actual_Kirk_HDD!$A$4:$F$471,6,FALSE),0)</f>
        <v>27.8125</v>
      </c>
      <c r="F82" s="283">
        <f>IFERROR(VLOOKUP($A82&amp;IF($B82&lt;10,0&amp;$B82,$B82),'Staff Ranked NHDD'!$C$8:$F$374,2,FALSE),0)</f>
        <v>23.522592592592591</v>
      </c>
      <c r="H82" s="49"/>
      <c r="J82" s="74">
        <f>IFERROR(VLOOKUP($D82,Actual_CGI_HDD!$A$9:$E$532,5),0)</f>
        <v>19</v>
      </c>
      <c r="K82" s="283">
        <f>IFERROR(VLOOKUP($A82&amp;IF($B82&lt;10,0&amp;$B82,$B82),'Staff Ranked NHDD'!$C$8:$F$374,4,FALSE),0)</f>
        <v>17</v>
      </c>
      <c r="M82" s="278"/>
    </row>
    <row r="83" spans="1:13" x14ac:dyDescent="0.25">
      <c r="A83" s="111">
        <f t="shared" si="4"/>
        <v>4</v>
      </c>
      <c r="B83" s="111">
        <f t="shared" si="5"/>
        <v>21</v>
      </c>
      <c r="C83" s="111">
        <f t="shared" si="6"/>
        <v>2021</v>
      </c>
      <c r="D83" s="75">
        <f t="shared" si="7"/>
        <v>44307</v>
      </c>
      <c r="E83" s="283">
        <f>IFERROR(VLOOKUP($D83,Actual_Kirk_HDD!$A$4:$F$471,6,FALSE),0)</f>
        <v>32.262500000000003</v>
      </c>
      <c r="F83" s="283">
        <f>IFERROR(VLOOKUP($A83&amp;IF($B83&lt;10,0&amp;$B83,$B83),'Staff Ranked NHDD'!$C$8:$F$374,2,FALSE),0)</f>
        <v>33.206111111111106</v>
      </c>
      <c r="H83" s="49"/>
      <c r="J83" s="74">
        <f>IFERROR(VLOOKUP($D83,Actual_CGI_HDD!$A$9:$E$532,5),0)</f>
        <v>22.5</v>
      </c>
      <c r="K83" s="283">
        <f>IFERROR(VLOOKUP($A83&amp;IF($B83&lt;10,0&amp;$B83,$B83),'Staff Ranked NHDD'!$C$8:$F$374,4,FALSE),0)</f>
        <v>19.899999999999999</v>
      </c>
      <c r="M83" s="278"/>
    </row>
    <row r="84" spans="1:13" x14ac:dyDescent="0.25">
      <c r="A84" s="111">
        <f t="shared" si="4"/>
        <v>4</v>
      </c>
      <c r="B84" s="111">
        <f t="shared" si="5"/>
        <v>22</v>
      </c>
      <c r="C84" s="111">
        <f t="shared" si="6"/>
        <v>2021</v>
      </c>
      <c r="D84" s="75">
        <f t="shared" si="7"/>
        <v>44308</v>
      </c>
      <c r="E84" s="283">
        <f>IFERROR(VLOOKUP($D84,Actual_Kirk_HDD!$A$4:$F$471,6,FALSE),0)</f>
        <v>30.037500000000001</v>
      </c>
      <c r="F84" s="283">
        <f>IFERROR(VLOOKUP($A84&amp;IF($B84&lt;10,0&amp;$B84,$B84),'Staff Ranked NHDD'!$C$8:$F$374,2,FALSE),0)</f>
        <v>24.935830346475502</v>
      </c>
      <c r="H84" s="49"/>
      <c r="J84" s="74">
        <f>IFERROR(VLOOKUP($D84,Actual_CGI_HDD!$A$9:$E$532,5),0)</f>
        <v>19.5</v>
      </c>
      <c r="K84" s="283">
        <f>IFERROR(VLOOKUP($A84&amp;IF($B84&lt;10,0&amp;$B84,$B84),'Staff Ranked NHDD'!$C$8:$F$374,4,FALSE),0)</f>
        <v>18.399999999999999</v>
      </c>
      <c r="M84" s="278"/>
    </row>
    <row r="85" spans="1:13" x14ac:dyDescent="0.25">
      <c r="A85" s="111">
        <f t="shared" si="4"/>
        <v>4</v>
      </c>
      <c r="B85" s="111">
        <f t="shared" si="5"/>
        <v>23</v>
      </c>
      <c r="C85" s="111">
        <f t="shared" si="6"/>
        <v>2021</v>
      </c>
      <c r="D85" s="75">
        <f t="shared" si="7"/>
        <v>44309</v>
      </c>
      <c r="E85" s="283">
        <f>IFERROR(VLOOKUP($D85,Actual_Kirk_HDD!$A$4:$F$471,6,FALSE),0)</f>
        <v>24.475000000000001</v>
      </c>
      <c r="F85" s="283">
        <f>IFERROR(VLOOKUP($A85&amp;IF($B85&lt;10,0&amp;$B85,$B85),'Staff Ranked NHDD'!$C$8:$F$374,2,FALSE),0)</f>
        <v>22.445579450418155</v>
      </c>
      <c r="H85" s="49"/>
      <c r="J85" s="74">
        <f>IFERROR(VLOOKUP($D85,Actual_CGI_HDD!$A$9:$E$532,5),0)</f>
        <v>8.5</v>
      </c>
      <c r="K85" s="283">
        <f>IFERROR(VLOOKUP($A85&amp;IF($B85&lt;10,0&amp;$B85,$B85),'Staff Ranked NHDD'!$C$8:$F$374,4,FALSE),0)</f>
        <v>7.9</v>
      </c>
      <c r="M85" s="278"/>
    </row>
    <row r="86" spans="1:13" x14ac:dyDescent="0.25">
      <c r="A86" s="111">
        <f t="shared" si="4"/>
        <v>4</v>
      </c>
      <c r="B86" s="111">
        <f t="shared" si="5"/>
        <v>24</v>
      </c>
      <c r="C86" s="111">
        <f t="shared" si="6"/>
        <v>2021</v>
      </c>
      <c r="D86" s="75">
        <f t="shared" si="7"/>
        <v>44310</v>
      </c>
      <c r="E86" s="283">
        <f>IFERROR(VLOOKUP($D86,Actual_Kirk_HDD!$A$4:$F$471,6,FALSE),0)</f>
        <v>15.018750000000001</v>
      </c>
      <c r="F86" s="283">
        <f>IFERROR(VLOOKUP($A86&amp;IF($B86&lt;10,0&amp;$B86,$B86),'Staff Ranked NHDD'!$C$8:$F$374,2,FALSE),0)</f>
        <v>12.333333333333334</v>
      </c>
      <c r="H86" s="49"/>
      <c r="J86" s="74">
        <f>IFERROR(VLOOKUP($D86,Actual_CGI_HDD!$A$9:$E$532,5),0)</f>
        <v>11.5</v>
      </c>
      <c r="K86" s="283">
        <f>IFERROR(VLOOKUP($A86&amp;IF($B86&lt;10,0&amp;$B86,$B86),'Staff Ranked NHDD'!$C$8:$F$374,4,FALSE),0)</f>
        <v>11.3</v>
      </c>
      <c r="M86" s="278"/>
    </row>
    <row r="87" spans="1:13" x14ac:dyDescent="0.25">
      <c r="A87" s="111">
        <f t="shared" si="4"/>
        <v>4</v>
      </c>
      <c r="B87" s="111">
        <f t="shared" si="5"/>
        <v>25</v>
      </c>
      <c r="C87" s="111">
        <f t="shared" si="6"/>
        <v>2021</v>
      </c>
      <c r="D87" s="75">
        <f t="shared" si="7"/>
        <v>44311</v>
      </c>
      <c r="E87" s="283">
        <f>IFERROR(VLOOKUP($D87,Actual_Kirk_HDD!$A$4:$F$471,6,FALSE),0)</f>
        <v>12.793750000000001</v>
      </c>
      <c r="F87" s="283">
        <f>IFERROR(VLOOKUP($A87&amp;IF($B87&lt;10,0&amp;$B87,$B87),'Staff Ranked NHDD'!$C$8:$F$374,2,FALSE),0)</f>
        <v>11.424444444444445</v>
      </c>
      <c r="H87" s="49"/>
      <c r="J87" s="74">
        <f>IFERROR(VLOOKUP($D87,Actual_CGI_HDD!$A$9:$E$532,5),0)</f>
        <v>9.5</v>
      </c>
      <c r="K87" s="283">
        <f>IFERROR(VLOOKUP($A87&amp;IF($B87&lt;10,0&amp;$B87,$B87),'Staff Ranked NHDD'!$C$8:$F$374,4,FALSE),0)</f>
        <v>8.8000000000000007</v>
      </c>
      <c r="M87" s="278"/>
    </row>
    <row r="88" spans="1:13" x14ac:dyDescent="0.25">
      <c r="A88" s="111">
        <f t="shared" si="4"/>
        <v>4</v>
      </c>
      <c r="B88" s="111">
        <f t="shared" si="5"/>
        <v>26</v>
      </c>
      <c r="C88" s="111">
        <f t="shared" si="6"/>
        <v>2021</v>
      </c>
      <c r="D88" s="75">
        <f t="shared" si="7"/>
        <v>44312</v>
      </c>
      <c r="E88" s="283">
        <f>IFERROR(VLOOKUP($D88,Actual_Kirk_HDD!$A$4:$F$471,6,FALSE),0)</f>
        <v>7.7875000000000005</v>
      </c>
      <c r="F88" s="283">
        <f>IFERROR(VLOOKUP($A88&amp;IF($B88&lt;10,0&amp;$B88,$B88),'Staff Ranked NHDD'!$C$8:$F$374,2,FALSE),0)</f>
        <v>7.5681481481481452</v>
      </c>
      <c r="H88" s="49"/>
      <c r="J88" s="74">
        <f>IFERROR(VLOOKUP($D88,Actual_CGI_HDD!$A$9:$E$532,5),0)</f>
        <v>3.5</v>
      </c>
      <c r="K88" s="283">
        <f>IFERROR(VLOOKUP($A88&amp;IF($B88&lt;10,0&amp;$B88,$B88),'Staff Ranked NHDD'!$C$8:$F$374,4,FALSE),0)</f>
        <v>1.7</v>
      </c>
      <c r="M88" s="278"/>
    </row>
    <row r="89" spans="1:13" x14ac:dyDescent="0.25">
      <c r="A89" s="111">
        <f t="shared" si="4"/>
        <v>4</v>
      </c>
      <c r="B89" s="111">
        <f t="shared" si="5"/>
        <v>27</v>
      </c>
      <c r="C89" s="111">
        <f t="shared" si="6"/>
        <v>2021</v>
      </c>
      <c r="D89" s="75">
        <f t="shared" si="7"/>
        <v>44313</v>
      </c>
      <c r="E89" s="283">
        <f>IFERROR(VLOOKUP($D89,Actual_Kirk_HDD!$A$4:$F$471,6,FALSE),0)</f>
        <v>0</v>
      </c>
      <c r="F89" s="283">
        <f>IFERROR(VLOOKUP($A89&amp;IF($B89&lt;10,0&amp;$B89,$B89),'Staff Ranked NHDD'!$C$8:$F$374,2,FALSE),0)</f>
        <v>0</v>
      </c>
      <c r="H89" s="49"/>
      <c r="J89" s="74">
        <f>IFERROR(VLOOKUP($D89,Actual_CGI_HDD!$A$9:$E$532,5),0)</f>
        <v>0</v>
      </c>
      <c r="K89" s="283">
        <f>IFERROR(VLOOKUP($A89&amp;IF($B89&lt;10,0&amp;$B89,$B89),'Staff Ranked NHDD'!$C$8:$F$374,4,FALSE),0)</f>
        <v>0</v>
      </c>
      <c r="M89" s="278"/>
    </row>
    <row r="90" spans="1:13" x14ac:dyDescent="0.25">
      <c r="A90" s="111">
        <f t="shared" si="4"/>
        <v>4</v>
      </c>
      <c r="B90" s="111">
        <f t="shared" si="5"/>
        <v>28</v>
      </c>
      <c r="C90" s="111">
        <f t="shared" si="6"/>
        <v>2021</v>
      </c>
      <c r="D90" s="75">
        <f t="shared" si="7"/>
        <v>44314</v>
      </c>
      <c r="E90" s="283">
        <f>IFERROR(VLOOKUP($D90,Actual_Kirk_HDD!$A$4:$F$471,6,FALSE),0)</f>
        <v>0</v>
      </c>
      <c r="F90" s="283">
        <f>IFERROR(VLOOKUP($A90&amp;IF($B90&lt;10,0&amp;$B90,$B90),'Staff Ranked NHDD'!$C$8:$F$374,2,FALSE),0)</f>
        <v>0</v>
      </c>
      <c r="H90" s="49"/>
      <c r="J90" s="74">
        <f>IFERROR(VLOOKUP($D90,Actual_CGI_HDD!$A$9:$E$532,5),0)</f>
        <v>0</v>
      </c>
      <c r="K90" s="283">
        <f>IFERROR(VLOOKUP($A90&amp;IF($B90&lt;10,0&amp;$B90,$B90),'Staff Ranked NHDD'!$C$8:$F$374,4,FALSE),0)</f>
        <v>0</v>
      </c>
      <c r="M90" s="278"/>
    </row>
    <row r="91" spans="1:13" x14ac:dyDescent="0.25">
      <c r="A91" s="111">
        <f t="shared" si="4"/>
        <v>4</v>
      </c>
      <c r="B91" s="111">
        <f t="shared" si="5"/>
        <v>29</v>
      </c>
      <c r="C91" s="111">
        <f t="shared" si="6"/>
        <v>2021</v>
      </c>
      <c r="D91" s="75">
        <f t="shared" si="7"/>
        <v>44315</v>
      </c>
      <c r="E91" s="283">
        <f>IFERROR(VLOOKUP($D91,Actual_Kirk_HDD!$A$4:$F$471,6,FALSE),0)</f>
        <v>0.55625000000000002</v>
      </c>
      <c r="F91" s="283">
        <f>IFERROR(VLOOKUP($A91&amp;IF($B91&lt;10,0&amp;$B91,$B91),'Staff Ranked NHDD'!$C$8:$F$374,2,FALSE),0)</f>
        <v>2.7270370370370371</v>
      </c>
      <c r="H91" s="49"/>
      <c r="J91" s="74">
        <f>IFERROR(VLOOKUP($D91,Actual_CGI_HDD!$A$9:$E$532,5),0)</f>
        <v>1</v>
      </c>
      <c r="K91" s="283">
        <f>IFERROR(VLOOKUP($A91&amp;IF($B91&lt;10,0&amp;$B91,$B91),'Staff Ranked NHDD'!$C$8:$F$374,4,FALSE),0)</f>
        <v>0.1</v>
      </c>
      <c r="M91" s="278"/>
    </row>
    <row r="92" spans="1:13" x14ac:dyDescent="0.25">
      <c r="A92" s="111">
        <f t="shared" si="4"/>
        <v>4</v>
      </c>
      <c r="B92" s="111">
        <f t="shared" si="5"/>
        <v>30</v>
      </c>
      <c r="C92" s="111">
        <f t="shared" si="6"/>
        <v>2021</v>
      </c>
      <c r="D92" s="75">
        <f t="shared" si="7"/>
        <v>44316</v>
      </c>
      <c r="E92" s="283">
        <f>IFERROR(VLOOKUP($D92,Actual_Kirk_HDD!$A$4:$F$471,6,FALSE),0)</f>
        <v>4.45</v>
      </c>
      <c r="F92" s="283">
        <f>IFERROR(VLOOKUP($A92&amp;IF($B92&lt;10,0&amp;$B92,$B92),'Staff Ranked NHDD'!$C$8:$F$374,2,FALSE),0)</f>
        <v>5.4016666666666673</v>
      </c>
      <c r="H92" s="49"/>
      <c r="J92" s="74">
        <f>IFERROR(VLOOKUP($D92,Actual_CGI_HDD!$A$9:$E$532,5),0)</f>
        <v>0</v>
      </c>
      <c r="K92" s="283">
        <f>IFERROR(VLOOKUP($A92&amp;IF($B92&lt;10,0&amp;$B92,$B92),'Staff Ranked NHDD'!$C$8:$F$374,4,FALSE),0)</f>
        <v>0</v>
      </c>
      <c r="M92" s="278"/>
    </row>
    <row r="93" spans="1:13" x14ac:dyDescent="0.25">
      <c r="A93" s="111">
        <f t="shared" si="4"/>
        <v>5</v>
      </c>
      <c r="B93" s="111">
        <f t="shared" si="5"/>
        <v>1</v>
      </c>
      <c r="C93" s="111">
        <f t="shared" si="6"/>
        <v>2021</v>
      </c>
      <c r="D93" s="75">
        <f t="shared" si="7"/>
        <v>44317</v>
      </c>
      <c r="E93" s="283">
        <f>IFERROR(VLOOKUP($D93,Actual_Kirk_HDD!$A$4:$F$471,6,FALSE),0)</f>
        <v>0</v>
      </c>
      <c r="F93" s="283">
        <f>IFERROR(VLOOKUP($A93&amp;IF($B93&lt;10,0&amp;$B93,$B93),'Staff Ranked NHDD'!$C$8:$F$374,2,FALSE),0)</f>
        <v>8.833333333333257E-2</v>
      </c>
      <c r="H93" s="49"/>
      <c r="J93" s="74">
        <f>IFERROR(VLOOKUP($D93,Actual_CGI_HDD!$A$9:$E$532,5),0)</f>
        <v>0</v>
      </c>
      <c r="K93" s="283">
        <f>IFERROR(VLOOKUP($A93&amp;IF($B93&lt;10,0&amp;$B93,$B93),'Staff Ranked NHDD'!$C$8:$F$374,4,FALSE),0)</f>
        <v>0</v>
      </c>
      <c r="M93" s="278"/>
    </row>
    <row r="94" spans="1:13" x14ac:dyDescent="0.25">
      <c r="A94" s="111">
        <f t="shared" si="4"/>
        <v>5</v>
      </c>
      <c r="B94" s="111">
        <f t="shared" si="5"/>
        <v>2</v>
      </c>
      <c r="C94" s="111">
        <f t="shared" si="6"/>
        <v>2021</v>
      </c>
      <c r="D94" s="75">
        <f t="shared" si="7"/>
        <v>44318</v>
      </c>
      <c r="E94" s="283">
        <f>IFERROR(VLOOKUP($D94,Actual_Kirk_HDD!$A$4:$F$471,6,FALSE),0)</f>
        <v>0</v>
      </c>
      <c r="F94" s="283">
        <f>IFERROR(VLOOKUP($A94&amp;IF($B94&lt;10,0&amp;$B94,$B94),'Staff Ranked NHDD'!$C$8:$F$374,2,FALSE),0)</f>
        <v>0</v>
      </c>
      <c r="H94" s="49"/>
      <c r="J94" s="74">
        <f>IFERROR(VLOOKUP($D94,Actual_CGI_HDD!$A$9:$E$532,5),0)</f>
        <v>1</v>
      </c>
      <c r="K94" s="283">
        <f>IFERROR(VLOOKUP($A94&amp;IF($B94&lt;10,0&amp;$B94,$B94),'Staff Ranked NHDD'!$C$8:$F$374,4,FALSE),0)</f>
        <v>0</v>
      </c>
      <c r="M94" s="278"/>
    </row>
    <row r="95" spans="1:13" x14ac:dyDescent="0.25">
      <c r="A95" s="111">
        <f t="shared" si="4"/>
        <v>5</v>
      </c>
      <c r="B95" s="111">
        <f t="shared" si="5"/>
        <v>3</v>
      </c>
      <c r="C95" s="111">
        <f t="shared" si="6"/>
        <v>2021</v>
      </c>
      <c r="D95" s="75">
        <f t="shared" si="7"/>
        <v>44319</v>
      </c>
      <c r="E95" s="283">
        <f>IFERROR(VLOOKUP($D95,Actual_Kirk_HDD!$A$4:$F$471,6,FALSE),0)</f>
        <v>0</v>
      </c>
      <c r="F95" s="283">
        <f>IFERROR(VLOOKUP($A95&amp;IF($B95&lt;10,0&amp;$B95,$B95),'Staff Ranked NHDD'!$C$8:$F$374,2,FALSE),0)</f>
        <v>0</v>
      </c>
      <c r="H95" s="49"/>
      <c r="J95" s="74">
        <f>IFERROR(VLOOKUP($D95,Actual_CGI_HDD!$A$9:$E$532,5),0)</f>
        <v>0</v>
      </c>
      <c r="K95" s="283">
        <f>IFERROR(VLOOKUP($A95&amp;IF($B95&lt;10,0&amp;$B95,$B95),'Staff Ranked NHDD'!$C$8:$F$374,4,FALSE),0)</f>
        <v>0</v>
      </c>
      <c r="M95" s="278"/>
    </row>
    <row r="96" spans="1:13" x14ac:dyDescent="0.25">
      <c r="A96" s="111">
        <f t="shared" si="4"/>
        <v>5</v>
      </c>
      <c r="B96" s="111">
        <f t="shared" si="5"/>
        <v>4</v>
      </c>
      <c r="C96" s="111">
        <f t="shared" si="6"/>
        <v>2021</v>
      </c>
      <c r="D96" s="75">
        <f t="shared" si="7"/>
        <v>44320</v>
      </c>
      <c r="E96" s="283">
        <f>IFERROR(VLOOKUP($D96,Actual_Kirk_HDD!$A$4:$F$471,6,FALSE),0)</f>
        <v>7.7298</v>
      </c>
      <c r="F96" s="283">
        <f>IFERROR(VLOOKUP($A96&amp;IF($B96&lt;10,0&amp;$B96,$B96),'Staff Ranked NHDD'!$C$8:$F$374,2,FALSE),0)</f>
        <v>4.6554838709677409</v>
      </c>
      <c r="H96" s="49"/>
      <c r="J96" s="74">
        <f>IFERROR(VLOOKUP($D96,Actual_CGI_HDD!$A$9:$E$532,5),0)</f>
        <v>2</v>
      </c>
      <c r="K96" s="283">
        <f>IFERROR(VLOOKUP($A96&amp;IF($B96&lt;10,0&amp;$B96,$B96),'Staff Ranked NHDD'!$C$8:$F$374,4,FALSE),0)</f>
        <v>0</v>
      </c>
      <c r="M96" s="278"/>
    </row>
    <row r="97" spans="1:13" x14ac:dyDescent="0.25">
      <c r="A97" s="111">
        <f t="shared" si="4"/>
        <v>5</v>
      </c>
      <c r="B97" s="111">
        <f t="shared" si="5"/>
        <v>5</v>
      </c>
      <c r="C97" s="111">
        <f t="shared" si="6"/>
        <v>2021</v>
      </c>
      <c r="D97" s="75">
        <f t="shared" si="7"/>
        <v>44321</v>
      </c>
      <c r="E97" s="283">
        <f>IFERROR(VLOOKUP($D97,Actual_Kirk_HDD!$A$4:$F$471,6,FALSE),0)</f>
        <v>19.3245</v>
      </c>
      <c r="F97" s="283">
        <f>IFERROR(VLOOKUP($A97&amp;IF($B97&lt;10,0&amp;$B97,$B97),'Staff Ranked NHDD'!$C$8:$F$374,2,FALSE),0)</f>
        <v>15.368243727598569</v>
      </c>
      <c r="H97" s="49"/>
      <c r="J97" s="74">
        <f>IFERROR(VLOOKUP($D97,Actual_CGI_HDD!$A$9:$E$532,5),0)</f>
        <v>6</v>
      </c>
      <c r="K97" s="283">
        <f>IFERROR(VLOOKUP($A97&amp;IF($B97&lt;10,0&amp;$B97,$B97),'Staff Ranked NHDD'!$C$8:$F$374,4,FALSE),0)</f>
        <v>2.1</v>
      </c>
      <c r="M97" s="278"/>
    </row>
    <row r="98" spans="1:13" x14ac:dyDescent="0.25">
      <c r="A98" s="111">
        <f t="shared" si="4"/>
        <v>5</v>
      </c>
      <c r="B98" s="111">
        <f t="shared" si="5"/>
        <v>6</v>
      </c>
      <c r="C98" s="111">
        <f t="shared" si="6"/>
        <v>2021</v>
      </c>
      <c r="D98" s="75">
        <f t="shared" si="7"/>
        <v>44322</v>
      </c>
      <c r="E98" s="283">
        <f>IFERROR(VLOOKUP($D98,Actual_Kirk_HDD!$A$4:$F$471,6,FALSE),0)</f>
        <v>14.81545</v>
      </c>
      <c r="F98" s="283">
        <f>IFERROR(VLOOKUP($A98&amp;IF($B98&lt;10,0&amp;$B98,$B98),'Staff Ranked NHDD'!$C$8:$F$374,2,FALSE),0)</f>
        <v>8.2015412186379937</v>
      </c>
      <c r="H98" s="49"/>
      <c r="J98" s="74">
        <f>IFERROR(VLOOKUP($D98,Actual_CGI_HDD!$A$9:$E$532,5),0)</f>
        <v>7</v>
      </c>
      <c r="K98" s="283">
        <f>IFERROR(VLOOKUP($A98&amp;IF($B98&lt;10,0&amp;$B98,$B98),'Staff Ranked NHDD'!$C$8:$F$374,4,FALSE),0)</f>
        <v>3.8</v>
      </c>
      <c r="M98" s="278"/>
    </row>
    <row r="99" spans="1:13" x14ac:dyDescent="0.25">
      <c r="A99" s="111">
        <f t="shared" si="4"/>
        <v>5</v>
      </c>
      <c r="B99" s="111">
        <f t="shared" si="5"/>
        <v>7</v>
      </c>
      <c r="C99" s="111">
        <f t="shared" si="6"/>
        <v>2021</v>
      </c>
      <c r="D99" s="75">
        <f t="shared" si="7"/>
        <v>44323</v>
      </c>
      <c r="E99" s="283">
        <f>IFERROR(VLOOKUP($D99,Actual_Kirk_HDD!$A$4:$F$471,6,FALSE),0)</f>
        <v>15.4596</v>
      </c>
      <c r="F99" s="283">
        <f>IFERROR(VLOOKUP($A99&amp;IF($B99&lt;10,0&amp;$B99,$B99),'Staff Ranked NHDD'!$C$8:$F$374,2,FALSE),0)</f>
        <v>10.027741935483872</v>
      </c>
      <c r="H99" s="49"/>
      <c r="J99" s="74">
        <f>IFERROR(VLOOKUP($D99,Actual_CGI_HDD!$A$9:$E$532,5),0)</f>
        <v>8.5</v>
      </c>
      <c r="K99" s="283">
        <f>IFERROR(VLOOKUP($A99&amp;IF($B99&lt;10,0&amp;$B99,$B99),'Staff Ranked NHDD'!$C$8:$F$374,4,FALSE),0)</f>
        <v>4.5</v>
      </c>
      <c r="M99" s="278"/>
    </row>
    <row r="100" spans="1:13" x14ac:dyDescent="0.25">
      <c r="A100" s="111">
        <f t="shared" si="4"/>
        <v>5</v>
      </c>
      <c r="B100" s="111">
        <f t="shared" si="5"/>
        <v>8</v>
      </c>
      <c r="C100" s="111">
        <f t="shared" si="6"/>
        <v>2021</v>
      </c>
      <c r="D100" s="75">
        <f t="shared" si="7"/>
        <v>44324</v>
      </c>
      <c r="E100" s="283">
        <f>IFERROR(VLOOKUP($D100,Actual_Kirk_HDD!$A$4:$F$471,6,FALSE),0)</f>
        <v>7.0856500000000002</v>
      </c>
      <c r="F100" s="283">
        <f>IFERROR(VLOOKUP($A100&amp;IF($B100&lt;10,0&amp;$B100,$B100),'Staff Ranked NHDD'!$C$8:$F$374,2,FALSE),0)</f>
        <v>3.1718279569892456</v>
      </c>
      <c r="H100" s="49"/>
      <c r="J100" s="74">
        <f>IFERROR(VLOOKUP($D100,Actual_CGI_HDD!$A$9:$E$532,5),0)</f>
        <v>4.5</v>
      </c>
      <c r="K100" s="283">
        <f>IFERROR(VLOOKUP($A100&amp;IF($B100&lt;10,0&amp;$B100,$B100),'Staff Ranked NHDD'!$C$8:$F$374,4,FALSE),0)</f>
        <v>0</v>
      </c>
      <c r="M100" s="278"/>
    </row>
    <row r="101" spans="1:13" x14ac:dyDescent="0.25">
      <c r="A101" s="111">
        <f t="shared" si="4"/>
        <v>5</v>
      </c>
      <c r="B101" s="111">
        <f t="shared" si="5"/>
        <v>9</v>
      </c>
      <c r="C101" s="111">
        <f t="shared" si="6"/>
        <v>2021</v>
      </c>
      <c r="D101" s="75">
        <f t="shared" si="7"/>
        <v>44325</v>
      </c>
      <c r="E101" s="283">
        <f>IFERROR(VLOOKUP($D101,Actual_Kirk_HDD!$A$4:$F$471,6,FALSE),0)</f>
        <v>15.4596</v>
      </c>
      <c r="F101" s="283">
        <f>IFERROR(VLOOKUP($A101&amp;IF($B101&lt;10,0&amp;$B101,$B101),'Staff Ranked NHDD'!$C$8:$F$374,2,FALSE),0)</f>
        <v>9.1459677419354843</v>
      </c>
      <c r="H101" s="49"/>
      <c r="J101" s="74">
        <f>IFERROR(VLOOKUP($D101,Actual_CGI_HDD!$A$9:$E$532,5),0)</f>
        <v>5</v>
      </c>
      <c r="K101" s="283">
        <f>IFERROR(VLOOKUP($A101&amp;IF($B101&lt;10,0&amp;$B101,$B101),'Staff Ranked NHDD'!$C$8:$F$374,4,FALSE),0)</f>
        <v>0.6</v>
      </c>
      <c r="M101" s="278"/>
    </row>
    <row r="102" spans="1:13" x14ac:dyDescent="0.25">
      <c r="A102" s="111">
        <f t="shared" si="4"/>
        <v>5</v>
      </c>
      <c r="B102" s="111">
        <f t="shared" si="5"/>
        <v>10</v>
      </c>
      <c r="C102" s="111">
        <f t="shared" si="6"/>
        <v>2021</v>
      </c>
      <c r="D102" s="75">
        <f t="shared" si="7"/>
        <v>44326</v>
      </c>
      <c r="E102" s="283">
        <f>IFERROR(VLOOKUP($D102,Actual_Kirk_HDD!$A$4:$F$471,6,FALSE),0)</f>
        <v>24.477699999999999</v>
      </c>
      <c r="F102" s="283">
        <f>IFERROR(VLOOKUP($A102&amp;IF($B102&lt;10,0&amp;$B102,$B102),'Staff Ranked NHDD'!$C$8:$F$374,2,FALSE),0)</f>
        <v>21.201254480286739</v>
      </c>
      <c r="H102" s="49"/>
      <c r="J102" s="74">
        <f>IFERROR(VLOOKUP($D102,Actual_CGI_HDD!$A$9:$E$532,5),0)</f>
        <v>11</v>
      </c>
      <c r="K102" s="283">
        <f>IFERROR(VLOOKUP($A102&amp;IF($B102&lt;10,0&amp;$B102,$B102),'Staff Ranked NHDD'!$C$8:$F$374,4,FALSE),0)</f>
        <v>14.2</v>
      </c>
      <c r="M102" s="278"/>
    </row>
    <row r="103" spans="1:13" x14ac:dyDescent="0.25">
      <c r="A103" s="111">
        <f t="shared" si="4"/>
        <v>5</v>
      </c>
      <c r="B103" s="111">
        <f t="shared" si="5"/>
        <v>11</v>
      </c>
      <c r="C103" s="111">
        <f t="shared" si="6"/>
        <v>2021</v>
      </c>
      <c r="D103" s="75">
        <f t="shared" si="7"/>
        <v>44327</v>
      </c>
      <c r="E103" s="283">
        <f>IFERROR(VLOOKUP($D103,Actual_Kirk_HDD!$A$4:$F$471,6,FALSE),0)</f>
        <v>17.392050000000001</v>
      </c>
      <c r="F103" s="283">
        <f>IFERROR(VLOOKUP($A103&amp;IF($B103&lt;10,0&amp;$B103,$B103),'Staff Ranked NHDD'!$C$8:$F$374,2,FALSE),0)</f>
        <v>12.2791935483871</v>
      </c>
      <c r="H103" s="49"/>
      <c r="J103" s="74">
        <f>IFERROR(VLOOKUP($D103,Actual_CGI_HDD!$A$9:$E$532,5),0)</f>
        <v>10.5</v>
      </c>
      <c r="K103" s="283">
        <f>IFERROR(VLOOKUP($A103&amp;IF($B103&lt;10,0&amp;$B103,$B103),'Staff Ranked NHDD'!$C$8:$F$374,4,FALSE),0)</f>
        <v>10.9</v>
      </c>
      <c r="M103" s="278"/>
    </row>
    <row r="104" spans="1:13" x14ac:dyDescent="0.25">
      <c r="A104" s="111">
        <f t="shared" si="4"/>
        <v>5</v>
      </c>
      <c r="B104" s="111">
        <f t="shared" si="5"/>
        <v>12</v>
      </c>
      <c r="C104" s="111">
        <f t="shared" si="6"/>
        <v>2021</v>
      </c>
      <c r="D104" s="75">
        <f t="shared" si="7"/>
        <v>44328</v>
      </c>
      <c r="E104" s="283">
        <f>IFERROR(VLOOKUP($D104,Actual_Kirk_HDD!$A$4:$F$471,6,FALSE),0)</f>
        <v>16.747900000000001</v>
      </c>
      <c r="F104" s="283">
        <f>IFERROR(VLOOKUP($A104&amp;IF($B104&lt;10,0&amp;$B104,$B104),'Staff Ranked NHDD'!$C$8:$F$374,2,FALSE),0)</f>
        <v>11.01689964157706</v>
      </c>
      <c r="H104" s="49"/>
      <c r="J104" s="74">
        <f>IFERROR(VLOOKUP($D104,Actual_CGI_HDD!$A$9:$E$532,5),0)</f>
        <v>9</v>
      </c>
      <c r="K104" s="283">
        <f>IFERROR(VLOOKUP($A104&amp;IF($B104&lt;10,0&amp;$B104,$B104),'Staff Ranked NHDD'!$C$8:$F$374,4,FALSE),0)</f>
        <v>6.5</v>
      </c>
      <c r="M104" s="278"/>
    </row>
    <row r="105" spans="1:13" x14ac:dyDescent="0.25">
      <c r="A105" s="111">
        <f t="shared" si="4"/>
        <v>5</v>
      </c>
      <c r="B105" s="111">
        <f t="shared" si="5"/>
        <v>13</v>
      </c>
      <c r="C105" s="111">
        <f t="shared" si="6"/>
        <v>2021</v>
      </c>
      <c r="D105" s="75">
        <f t="shared" si="7"/>
        <v>44329</v>
      </c>
      <c r="E105" s="283">
        <f>IFERROR(VLOOKUP($D105,Actual_Kirk_HDD!$A$4:$F$471,6,FALSE),0)</f>
        <v>18.680350000000001</v>
      </c>
      <c r="F105" s="283">
        <f>IFERROR(VLOOKUP($A105&amp;IF($B105&lt;10,0&amp;$B105,$B105),'Staff Ranked NHDD'!$C$8:$F$374,2,FALSE),0)</f>
        <v>13.707939068100355</v>
      </c>
      <c r="H105" s="49"/>
      <c r="J105" s="74">
        <f>IFERROR(VLOOKUP($D105,Actual_CGI_HDD!$A$9:$E$532,5),0)</f>
        <v>10</v>
      </c>
      <c r="K105" s="283">
        <f>IFERROR(VLOOKUP($A105&amp;IF($B105&lt;10,0&amp;$B105,$B105),'Staff Ranked NHDD'!$C$8:$F$374,4,FALSE),0)</f>
        <v>7.5</v>
      </c>
      <c r="M105" s="278"/>
    </row>
    <row r="106" spans="1:13" x14ac:dyDescent="0.25">
      <c r="A106" s="111">
        <f t="shared" si="4"/>
        <v>5</v>
      </c>
      <c r="B106" s="111">
        <f t="shared" si="5"/>
        <v>14</v>
      </c>
      <c r="C106" s="111">
        <f t="shared" si="6"/>
        <v>2021</v>
      </c>
      <c r="D106" s="75">
        <f t="shared" si="7"/>
        <v>44330</v>
      </c>
      <c r="E106" s="283">
        <f>IFERROR(VLOOKUP($D106,Actual_Kirk_HDD!$A$4:$F$471,6,FALSE),0)</f>
        <v>14.1713</v>
      </c>
      <c r="F106" s="283">
        <f>IFERROR(VLOOKUP($A106&amp;IF($B106&lt;10,0&amp;$B106,$B106),'Staff Ranked NHDD'!$C$8:$F$374,2,FALSE),0)</f>
        <v>7.4299999999999979</v>
      </c>
      <c r="H106" s="49"/>
      <c r="J106" s="74">
        <f>IFERROR(VLOOKUP($D106,Actual_CGI_HDD!$A$9:$E$532,5),0)</f>
        <v>9</v>
      </c>
      <c r="K106" s="283">
        <f>IFERROR(VLOOKUP($A106&amp;IF($B106&lt;10,0&amp;$B106,$B106),'Staff Ranked NHDD'!$C$8:$F$374,4,FALSE),0)</f>
        <v>5.5</v>
      </c>
      <c r="M106" s="278"/>
    </row>
    <row r="107" spans="1:13" x14ac:dyDescent="0.25">
      <c r="A107" s="111">
        <f t="shared" si="4"/>
        <v>5</v>
      </c>
      <c r="B107" s="111">
        <f t="shared" si="5"/>
        <v>15</v>
      </c>
      <c r="C107" s="111">
        <f t="shared" si="6"/>
        <v>2021</v>
      </c>
      <c r="D107" s="75">
        <f t="shared" si="7"/>
        <v>44331</v>
      </c>
      <c r="E107" s="283">
        <f>IFERROR(VLOOKUP($D107,Actual_Kirk_HDD!$A$4:$F$471,6,FALSE),0)</f>
        <v>3.2207499999999998</v>
      </c>
      <c r="F107" s="283">
        <f>IFERROR(VLOOKUP($A107&amp;IF($B107&lt;10,0&amp;$B107,$B107),'Staff Ranked NHDD'!$C$8:$F$374,2,FALSE),0)</f>
        <v>1.7857347670250883</v>
      </c>
      <c r="H107" s="49"/>
      <c r="J107" s="74">
        <f>IFERROR(VLOOKUP($D107,Actual_CGI_HDD!$A$9:$E$532,5),0)</f>
        <v>7</v>
      </c>
      <c r="K107" s="283">
        <f>IFERROR(VLOOKUP($A107&amp;IF($B107&lt;10,0&amp;$B107,$B107),'Staff Ranked NHDD'!$C$8:$F$374,4,FALSE),0)</f>
        <v>2.9</v>
      </c>
      <c r="M107" s="278"/>
    </row>
    <row r="108" spans="1:13" x14ac:dyDescent="0.25">
      <c r="A108" s="111">
        <f t="shared" si="4"/>
        <v>5</v>
      </c>
      <c r="B108" s="111">
        <f t="shared" si="5"/>
        <v>16</v>
      </c>
      <c r="C108" s="111">
        <f t="shared" si="6"/>
        <v>2021</v>
      </c>
      <c r="D108" s="75">
        <f t="shared" si="7"/>
        <v>44332</v>
      </c>
      <c r="E108" s="283">
        <f>IFERROR(VLOOKUP($D108,Actual_Kirk_HDD!$A$4:$F$471,6,FALSE),0)</f>
        <v>10.3064</v>
      </c>
      <c r="F108" s="283">
        <f>IFERROR(VLOOKUP($A108&amp;IF($B108&lt;10,0&amp;$B108,$B108),'Staff Ranked NHDD'!$C$8:$F$374,2,FALSE),0)</f>
        <v>5.264462365591398</v>
      </c>
      <c r="H108" s="49"/>
      <c r="J108" s="74">
        <f>IFERROR(VLOOKUP($D108,Actual_CGI_HDD!$A$9:$E$532,5),0)</f>
        <v>0</v>
      </c>
      <c r="K108" s="283">
        <f>IFERROR(VLOOKUP($A108&amp;IF($B108&lt;10,0&amp;$B108,$B108),'Staff Ranked NHDD'!$C$8:$F$374,4,FALSE),0)</f>
        <v>0</v>
      </c>
      <c r="M108" s="278"/>
    </row>
    <row r="109" spans="1:13" x14ac:dyDescent="0.25">
      <c r="A109" s="111">
        <f t="shared" si="4"/>
        <v>5</v>
      </c>
      <c r="B109" s="111">
        <f t="shared" si="5"/>
        <v>17</v>
      </c>
      <c r="C109" s="111">
        <f t="shared" si="6"/>
        <v>2021</v>
      </c>
      <c r="D109" s="75">
        <f t="shared" si="7"/>
        <v>44333</v>
      </c>
      <c r="E109" s="283">
        <f>IFERROR(VLOOKUP($D109,Actual_Kirk_HDD!$A$4:$F$471,6,FALSE),0)</f>
        <v>10.95055</v>
      </c>
      <c r="F109" s="283">
        <f>IFERROR(VLOOKUP($A109&amp;IF($B109&lt;10,0&amp;$B109,$B109),'Staff Ranked NHDD'!$C$8:$F$374,2,FALSE),0)</f>
        <v>6.065878136200717</v>
      </c>
      <c r="H109" s="49"/>
      <c r="J109" s="74">
        <f>IFERROR(VLOOKUP($D109,Actual_CGI_HDD!$A$9:$E$532,5),0)</f>
        <v>0</v>
      </c>
      <c r="K109" s="283">
        <f>IFERROR(VLOOKUP($A109&amp;IF($B109&lt;10,0&amp;$B109,$B109),'Staff Ranked NHDD'!$C$8:$F$374,4,FALSE),0)</f>
        <v>0</v>
      </c>
      <c r="M109" s="278"/>
    </row>
    <row r="110" spans="1:13" x14ac:dyDescent="0.25">
      <c r="A110" s="111">
        <f t="shared" si="4"/>
        <v>5</v>
      </c>
      <c r="B110" s="111">
        <f t="shared" si="5"/>
        <v>18</v>
      </c>
      <c r="C110" s="111">
        <f t="shared" si="6"/>
        <v>2021</v>
      </c>
      <c r="D110" s="75">
        <f t="shared" si="7"/>
        <v>44334</v>
      </c>
      <c r="E110" s="283">
        <f>IFERROR(VLOOKUP($D110,Actual_Kirk_HDD!$A$4:$F$471,6,FALSE),0)</f>
        <v>3.2207499999999998</v>
      </c>
      <c r="F110" s="283">
        <f>IFERROR(VLOOKUP($A110&amp;IF($B110&lt;10,0&amp;$B110,$B110),'Staff Ranked NHDD'!$C$8:$F$374,2,FALSE),0)</f>
        <v>0.92596774193548137</v>
      </c>
      <c r="H110" s="49"/>
      <c r="J110" s="74">
        <f>IFERROR(VLOOKUP($D110,Actual_CGI_HDD!$A$9:$E$532,5),0)</f>
        <v>0</v>
      </c>
      <c r="K110" s="283">
        <f>IFERROR(VLOOKUP($A110&amp;IF($B110&lt;10,0&amp;$B110,$B110),'Staff Ranked NHDD'!$C$8:$F$374,4,FALSE),0)</f>
        <v>0</v>
      </c>
      <c r="M110" s="278"/>
    </row>
    <row r="111" spans="1:13" x14ac:dyDescent="0.25">
      <c r="A111" s="111">
        <f t="shared" si="4"/>
        <v>5</v>
      </c>
      <c r="B111" s="111">
        <f t="shared" si="5"/>
        <v>19</v>
      </c>
      <c r="C111" s="111">
        <f t="shared" si="6"/>
        <v>2021</v>
      </c>
      <c r="D111" s="75">
        <f t="shared" si="7"/>
        <v>44335</v>
      </c>
      <c r="E111" s="283">
        <f>IFERROR(VLOOKUP($D111,Actual_Kirk_HDD!$A$4:$F$471,6,FALSE),0)</f>
        <v>0</v>
      </c>
      <c r="F111" s="283">
        <f>IFERROR(VLOOKUP($A111&amp;IF($B111&lt;10,0&amp;$B111,$B111),'Staff Ranked NHDD'!$C$8:$F$374,2,FALSE),0)</f>
        <v>0</v>
      </c>
      <c r="H111" s="49"/>
      <c r="J111" s="74">
        <f>IFERROR(VLOOKUP($D111,Actual_CGI_HDD!$A$9:$E$532,5),0)</f>
        <v>0</v>
      </c>
      <c r="K111" s="283">
        <f>IFERROR(VLOOKUP($A111&amp;IF($B111&lt;10,0&amp;$B111,$B111),'Staff Ranked NHDD'!$C$8:$F$374,4,FALSE),0)</f>
        <v>0</v>
      </c>
      <c r="M111" s="278"/>
    </row>
    <row r="112" spans="1:13" x14ac:dyDescent="0.25">
      <c r="A112" s="111">
        <f t="shared" si="4"/>
        <v>5</v>
      </c>
      <c r="B112" s="111">
        <f t="shared" si="5"/>
        <v>20</v>
      </c>
      <c r="C112" s="111">
        <f t="shared" si="6"/>
        <v>2021</v>
      </c>
      <c r="D112" s="75">
        <f t="shared" si="7"/>
        <v>44336</v>
      </c>
      <c r="E112" s="283">
        <f>IFERROR(VLOOKUP($D112,Actual_Kirk_HDD!$A$4:$F$471,6,FALSE),0)</f>
        <v>0</v>
      </c>
      <c r="F112" s="283">
        <f>IFERROR(VLOOKUP($A112&amp;IF($B112&lt;10,0&amp;$B112,$B112),'Staff Ranked NHDD'!$C$8:$F$374,2,FALSE),0)</f>
        <v>0</v>
      </c>
      <c r="H112" s="49"/>
      <c r="J112" s="74">
        <f>IFERROR(VLOOKUP($D112,Actual_CGI_HDD!$A$9:$E$532,5),0)</f>
        <v>0</v>
      </c>
      <c r="K112" s="283">
        <f>IFERROR(VLOOKUP($A112&amp;IF($B112&lt;10,0&amp;$B112,$B112),'Staff Ranked NHDD'!$C$8:$F$374,4,FALSE),0)</f>
        <v>0</v>
      </c>
      <c r="M112" s="278"/>
    </row>
    <row r="113" spans="1:13" x14ac:dyDescent="0.25">
      <c r="A113" s="111">
        <f t="shared" si="4"/>
        <v>5</v>
      </c>
      <c r="B113" s="111">
        <f t="shared" si="5"/>
        <v>21</v>
      </c>
      <c r="C113" s="111">
        <f t="shared" si="6"/>
        <v>2021</v>
      </c>
      <c r="D113" s="75">
        <f t="shared" si="7"/>
        <v>44337</v>
      </c>
      <c r="E113" s="283">
        <f>IFERROR(VLOOKUP($D113,Actual_Kirk_HDD!$A$4:$F$471,6,FALSE),0)</f>
        <v>0</v>
      </c>
      <c r="F113" s="283">
        <f>IFERROR(VLOOKUP($A113&amp;IF($B113&lt;10,0&amp;$B113,$B113),'Staff Ranked NHDD'!$C$8:$F$374,2,FALSE),0)</f>
        <v>0</v>
      </c>
      <c r="H113" s="49"/>
      <c r="J113" s="74">
        <f>IFERROR(VLOOKUP($D113,Actual_CGI_HDD!$A$9:$E$532,5),0)</f>
        <v>0</v>
      </c>
      <c r="K113" s="283">
        <f>IFERROR(VLOOKUP($A113&amp;IF($B113&lt;10,0&amp;$B113,$B113),'Staff Ranked NHDD'!$C$8:$F$374,4,FALSE),0)</f>
        <v>0</v>
      </c>
      <c r="M113" s="278"/>
    </row>
    <row r="114" spans="1:13" x14ac:dyDescent="0.25">
      <c r="A114" s="111">
        <f t="shared" si="4"/>
        <v>5</v>
      </c>
      <c r="B114" s="111">
        <f t="shared" si="5"/>
        <v>22</v>
      </c>
      <c r="C114" s="111">
        <f t="shared" si="6"/>
        <v>2021</v>
      </c>
      <c r="D114" s="75">
        <f t="shared" si="7"/>
        <v>44338</v>
      </c>
      <c r="E114" s="283">
        <f>IFERROR(VLOOKUP($D114,Actual_Kirk_HDD!$A$4:$F$471,6,FALSE),0)</f>
        <v>0</v>
      </c>
      <c r="F114" s="283">
        <f>IFERROR(VLOOKUP($A114&amp;IF($B114&lt;10,0&amp;$B114,$B114),'Staff Ranked NHDD'!$C$8:$F$374,2,FALSE),0)</f>
        <v>0</v>
      </c>
      <c r="H114" s="49"/>
      <c r="J114" s="74">
        <f>IFERROR(VLOOKUP($D114,Actual_CGI_HDD!$A$9:$E$532,5),0)</f>
        <v>0</v>
      </c>
      <c r="K114" s="283">
        <f>IFERROR(VLOOKUP($A114&amp;IF($B114&lt;10,0&amp;$B114,$B114),'Staff Ranked NHDD'!$C$8:$F$374,4,FALSE),0)</f>
        <v>0</v>
      </c>
      <c r="M114" s="278"/>
    </row>
    <row r="115" spans="1:13" x14ac:dyDescent="0.25">
      <c r="A115" s="111">
        <f t="shared" si="4"/>
        <v>5</v>
      </c>
      <c r="B115" s="111">
        <f t="shared" si="5"/>
        <v>23</v>
      </c>
      <c r="C115" s="111">
        <f t="shared" si="6"/>
        <v>2021</v>
      </c>
      <c r="D115" s="75">
        <f t="shared" si="7"/>
        <v>44339</v>
      </c>
      <c r="E115" s="283">
        <f>IFERROR(VLOOKUP($D115,Actual_Kirk_HDD!$A$4:$F$471,6,FALSE),0)</f>
        <v>0</v>
      </c>
      <c r="F115" s="283">
        <f>IFERROR(VLOOKUP($A115&amp;IF($B115&lt;10,0&amp;$B115,$B115),'Staff Ranked NHDD'!$C$8:$F$374,2,FALSE),0)</f>
        <v>0</v>
      </c>
      <c r="H115" s="49"/>
      <c r="J115" s="74">
        <f>IFERROR(VLOOKUP($D115,Actual_CGI_HDD!$A$9:$E$532,5),0)</f>
        <v>0</v>
      </c>
      <c r="K115" s="283">
        <f>IFERROR(VLOOKUP($A115&amp;IF($B115&lt;10,0&amp;$B115,$B115),'Staff Ranked NHDD'!$C$8:$F$374,4,FALSE),0)</f>
        <v>0</v>
      </c>
      <c r="M115" s="278"/>
    </row>
    <row r="116" spans="1:13" x14ac:dyDescent="0.25">
      <c r="A116" s="111">
        <f t="shared" si="4"/>
        <v>5</v>
      </c>
      <c r="B116" s="111">
        <f t="shared" si="5"/>
        <v>24</v>
      </c>
      <c r="C116" s="111">
        <f t="shared" si="6"/>
        <v>2021</v>
      </c>
      <c r="D116" s="75">
        <f t="shared" si="7"/>
        <v>44340</v>
      </c>
      <c r="E116" s="283">
        <f>IFERROR(VLOOKUP($D116,Actual_Kirk_HDD!$A$4:$F$471,6,FALSE),0)</f>
        <v>0</v>
      </c>
      <c r="F116" s="283">
        <f>IFERROR(VLOOKUP($A116&amp;IF($B116&lt;10,0&amp;$B116,$B116),'Staff Ranked NHDD'!$C$8:$F$374,2,FALSE),0)</f>
        <v>0</v>
      </c>
      <c r="H116" s="49"/>
      <c r="J116" s="74">
        <f>IFERROR(VLOOKUP($D116,Actual_CGI_HDD!$A$9:$E$532,5),0)</f>
        <v>0</v>
      </c>
      <c r="K116" s="283">
        <f>IFERROR(VLOOKUP($A116&amp;IF($B116&lt;10,0&amp;$B116,$B116),'Staff Ranked NHDD'!$C$8:$F$374,4,FALSE),0)</f>
        <v>0</v>
      </c>
      <c r="M116" s="278"/>
    </row>
    <row r="117" spans="1:13" x14ac:dyDescent="0.25">
      <c r="A117" s="111">
        <f t="shared" si="4"/>
        <v>5</v>
      </c>
      <c r="B117" s="111">
        <f t="shared" si="5"/>
        <v>25</v>
      </c>
      <c r="C117" s="111">
        <f t="shared" si="6"/>
        <v>2021</v>
      </c>
      <c r="D117" s="75">
        <f t="shared" si="7"/>
        <v>44341</v>
      </c>
      <c r="E117" s="283">
        <f>IFERROR(VLOOKUP($D117,Actual_Kirk_HDD!$A$4:$F$471,6,FALSE),0)</f>
        <v>0</v>
      </c>
      <c r="F117" s="283">
        <f>IFERROR(VLOOKUP($A117&amp;IF($B117&lt;10,0&amp;$B117,$B117),'Staff Ranked NHDD'!$C$8:$F$374,2,FALSE),0)</f>
        <v>0</v>
      </c>
      <c r="H117" s="49"/>
      <c r="J117" s="74">
        <f>IFERROR(VLOOKUP($D117,Actual_CGI_HDD!$A$9:$E$532,5),0)</f>
        <v>0</v>
      </c>
      <c r="K117" s="283">
        <f>IFERROR(VLOOKUP($A117&amp;IF($B117&lt;10,0&amp;$B117,$B117),'Staff Ranked NHDD'!$C$8:$F$374,4,FALSE),0)</f>
        <v>0</v>
      </c>
      <c r="M117" s="278"/>
    </row>
    <row r="118" spans="1:13" x14ac:dyDescent="0.25">
      <c r="A118" s="111">
        <f t="shared" si="4"/>
        <v>5</v>
      </c>
      <c r="B118" s="111">
        <f t="shared" si="5"/>
        <v>26</v>
      </c>
      <c r="C118" s="111">
        <f t="shared" si="6"/>
        <v>2021</v>
      </c>
      <c r="D118" s="75">
        <f t="shared" si="7"/>
        <v>44342</v>
      </c>
      <c r="E118" s="283">
        <f>IFERROR(VLOOKUP($D118,Actual_Kirk_HDD!$A$4:$F$471,6,FALSE),0)</f>
        <v>0</v>
      </c>
      <c r="F118" s="283">
        <f>IFERROR(VLOOKUP($A118&amp;IF($B118&lt;10,0&amp;$B118,$B118),'Staff Ranked NHDD'!$C$8:$F$374,2,FALSE),0)</f>
        <v>0</v>
      </c>
      <c r="H118" s="49"/>
      <c r="J118" s="74">
        <f>IFERROR(VLOOKUP($D118,Actual_CGI_HDD!$A$9:$E$532,5),0)</f>
        <v>0</v>
      </c>
      <c r="K118" s="283">
        <f>IFERROR(VLOOKUP($A118&amp;IF($B118&lt;10,0&amp;$B118,$B118),'Staff Ranked NHDD'!$C$8:$F$374,4,FALSE),0)</f>
        <v>0</v>
      </c>
      <c r="M118" s="278"/>
    </row>
    <row r="119" spans="1:13" x14ac:dyDescent="0.25">
      <c r="A119" s="111">
        <f t="shared" si="4"/>
        <v>5</v>
      </c>
      <c r="B119" s="111">
        <f t="shared" si="5"/>
        <v>27</v>
      </c>
      <c r="C119" s="111">
        <f t="shared" si="6"/>
        <v>2021</v>
      </c>
      <c r="D119" s="75">
        <f t="shared" si="7"/>
        <v>44343</v>
      </c>
      <c r="E119" s="283">
        <f>IFERROR(VLOOKUP($D119,Actual_Kirk_HDD!$A$4:$F$471,6,FALSE),0)</f>
        <v>0</v>
      </c>
      <c r="F119" s="283">
        <f>IFERROR(VLOOKUP($A119&amp;IF($B119&lt;10,0&amp;$B119,$B119),'Staff Ranked NHDD'!$C$8:$F$374,2,FALSE),0)</f>
        <v>0</v>
      </c>
      <c r="H119" s="49"/>
      <c r="J119" s="74">
        <f>IFERROR(VLOOKUP($D119,Actual_CGI_HDD!$A$9:$E$532,5),0)</f>
        <v>0</v>
      </c>
      <c r="K119" s="283">
        <f>IFERROR(VLOOKUP($A119&amp;IF($B119&lt;10,0&amp;$B119,$B119),'Staff Ranked NHDD'!$C$8:$F$374,4,FALSE),0)</f>
        <v>0</v>
      </c>
      <c r="M119" s="278"/>
    </row>
    <row r="120" spans="1:13" x14ac:dyDescent="0.25">
      <c r="A120" s="111">
        <f t="shared" si="4"/>
        <v>5</v>
      </c>
      <c r="B120" s="111">
        <f t="shared" si="5"/>
        <v>28</v>
      </c>
      <c r="C120" s="111">
        <f t="shared" si="6"/>
        <v>2021</v>
      </c>
      <c r="D120" s="75">
        <f t="shared" si="7"/>
        <v>44344</v>
      </c>
      <c r="E120" s="283">
        <f>IFERROR(VLOOKUP($D120,Actual_Kirk_HDD!$A$4:$F$471,6,FALSE),0)</f>
        <v>7.7298</v>
      </c>
      <c r="F120" s="283">
        <f>IFERROR(VLOOKUP($A120&amp;IF($B120&lt;10,0&amp;$B120,$B120),'Staff Ranked NHDD'!$C$8:$F$374,2,FALSE),0)</f>
        <v>3.908870967741934</v>
      </c>
      <c r="H120" s="49"/>
      <c r="J120" s="74">
        <f>IFERROR(VLOOKUP($D120,Actual_CGI_HDD!$A$9:$E$532,5),0)</f>
        <v>0</v>
      </c>
      <c r="K120" s="283">
        <f>IFERROR(VLOOKUP($A120&amp;IF($B120&lt;10,0&amp;$B120,$B120),'Staff Ranked NHDD'!$C$8:$F$374,4,FALSE),0)</f>
        <v>0</v>
      </c>
      <c r="M120" s="278"/>
    </row>
    <row r="121" spans="1:13" x14ac:dyDescent="0.25">
      <c r="A121" s="111">
        <f t="shared" si="4"/>
        <v>5</v>
      </c>
      <c r="B121" s="111">
        <f t="shared" si="5"/>
        <v>29</v>
      </c>
      <c r="C121" s="111">
        <f t="shared" si="6"/>
        <v>2021</v>
      </c>
      <c r="D121" s="75">
        <f t="shared" si="7"/>
        <v>44345</v>
      </c>
      <c r="E121" s="283">
        <f>IFERROR(VLOOKUP($D121,Actual_Kirk_HDD!$A$4:$F$471,6,FALSE),0)</f>
        <v>20.6128</v>
      </c>
      <c r="F121" s="283">
        <f>IFERROR(VLOOKUP($A121&amp;IF($B121&lt;10,0&amp;$B121,$B121),'Staff Ranked NHDD'!$C$8:$F$374,2,FALSE),0)</f>
        <v>17.361827956989249</v>
      </c>
      <c r="H121" s="49"/>
      <c r="J121" s="74">
        <f>IFERROR(VLOOKUP($D121,Actual_CGI_HDD!$A$9:$E$532,5),0)</f>
        <v>10.5</v>
      </c>
      <c r="K121" s="283">
        <f>IFERROR(VLOOKUP($A121&amp;IF($B121&lt;10,0&amp;$B121,$B121),'Staff Ranked NHDD'!$C$8:$F$374,4,FALSE),0)</f>
        <v>9</v>
      </c>
      <c r="M121" s="278"/>
    </row>
    <row r="122" spans="1:13" x14ac:dyDescent="0.25">
      <c r="A122" s="111">
        <f t="shared" si="4"/>
        <v>5</v>
      </c>
      <c r="B122" s="111">
        <f t="shared" si="5"/>
        <v>30</v>
      </c>
      <c r="C122" s="111">
        <f t="shared" si="6"/>
        <v>2021</v>
      </c>
      <c r="D122" s="75">
        <f t="shared" si="7"/>
        <v>44346</v>
      </c>
      <c r="E122" s="283">
        <f>IFERROR(VLOOKUP($D122,Actual_Kirk_HDD!$A$4:$F$471,6,FALSE),0)</f>
        <v>12.238849999999999</v>
      </c>
      <c r="F122" s="283">
        <f>IFERROR(VLOOKUP($A122&amp;IF($B122&lt;10,0&amp;$B122,$B122),'Staff Ranked NHDD'!$C$8:$F$374,2,FALSE),0)</f>
        <v>6.7132795698924737</v>
      </c>
      <c r="H122" s="49"/>
      <c r="J122" s="74">
        <f>IFERROR(VLOOKUP($D122,Actual_CGI_HDD!$A$9:$E$532,5),0)</f>
        <v>6</v>
      </c>
      <c r="K122" s="283">
        <f>IFERROR(VLOOKUP($A122&amp;IF($B122&lt;10,0&amp;$B122,$B122),'Staff Ranked NHDD'!$C$8:$F$374,4,FALSE),0)</f>
        <v>1.3</v>
      </c>
      <c r="M122" s="278"/>
    </row>
    <row r="123" spans="1:13" x14ac:dyDescent="0.25">
      <c r="A123" s="111">
        <f t="shared" si="4"/>
        <v>5</v>
      </c>
      <c r="B123" s="111">
        <f t="shared" si="5"/>
        <v>31</v>
      </c>
      <c r="C123" s="111">
        <f t="shared" si="6"/>
        <v>2021</v>
      </c>
      <c r="D123" s="75">
        <f t="shared" si="7"/>
        <v>44347</v>
      </c>
      <c r="E123" s="283">
        <f>IFERROR(VLOOKUP($D123,Actual_Kirk_HDD!$A$4:$F$471,6,FALSE),0)</f>
        <v>5.7973499999999998</v>
      </c>
      <c r="F123" s="283">
        <f>IFERROR(VLOOKUP($A123&amp;IF($B123&lt;10,0&amp;$B123,$B123),'Staff Ranked NHDD'!$C$8:$F$374,2,FALSE),0)</f>
        <v>2.4845698924731172</v>
      </c>
      <c r="H123" s="49"/>
      <c r="J123" s="74">
        <f>IFERROR(VLOOKUP($D123,Actual_CGI_HDD!$A$9:$E$532,5),0)</f>
        <v>3</v>
      </c>
      <c r="K123" s="283">
        <f>IFERROR(VLOOKUP($A123&amp;IF($B123&lt;10,0&amp;$B123,$B123),'Staff Ranked NHDD'!$C$8:$F$374,4,FALSE),0)</f>
        <v>0</v>
      </c>
      <c r="M123" s="278"/>
    </row>
    <row r="124" spans="1:13" x14ac:dyDescent="0.25">
      <c r="A124" s="111">
        <f t="shared" si="4"/>
        <v>6</v>
      </c>
      <c r="B124" s="111">
        <f t="shared" si="5"/>
        <v>1</v>
      </c>
      <c r="C124" s="111">
        <f t="shared" si="6"/>
        <v>2021</v>
      </c>
      <c r="D124" s="75">
        <f t="shared" si="7"/>
        <v>44348</v>
      </c>
      <c r="E124" s="283">
        <f>IFERROR(VLOOKUP($D124,Actual_Kirk_HDD!$A$4:$F$471,6,FALSE),0)</f>
        <v>12.538499999999999</v>
      </c>
      <c r="F124" s="283">
        <f>IFERROR(VLOOKUP($A124&amp;IF($B124&lt;10,0&amp;$B124,$B124),'Staff Ranked NHDD'!$C$8:$F$374,2,FALSE),0)</f>
        <v>8.9318637992831516</v>
      </c>
      <c r="H124" s="49"/>
      <c r="J124" s="74">
        <f>IFERROR(VLOOKUP($D124,Actual_CGI_HDD!$A$9:$E$532,5),0)</f>
        <v>1.5</v>
      </c>
      <c r="K124" s="283">
        <f>IFERROR(VLOOKUP($A124&amp;IF($B124&lt;10,0&amp;$B124,$B124),'Staff Ranked NHDD'!$C$8:$F$374,4,FALSE),0)</f>
        <v>3.5</v>
      </c>
      <c r="M124" s="278"/>
    </row>
    <row r="125" spans="1:13" x14ac:dyDescent="0.25">
      <c r="A125" s="111">
        <f t="shared" si="4"/>
        <v>6</v>
      </c>
      <c r="B125" s="111">
        <f t="shared" si="5"/>
        <v>2</v>
      </c>
      <c r="C125" s="111">
        <f t="shared" si="6"/>
        <v>2021</v>
      </c>
      <c r="D125" s="75">
        <f t="shared" si="7"/>
        <v>44349</v>
      </c>
      <c r="E125" s="283">
        <f>IFERROR(VLOOKUP($D125,Actual_Kirk_HDD!$A$4:$F$471,6,FALSE),0)</f>
        <v>0.83589999999999998</v>
      </c>
      <c r="F125" s="283">
        <f>IFERROR(VLOOKUP($A125&amp;IF($B125&lt;10,0&amp;$B125,$B125),'Staff Ranked NHDD'!$C$8:$F$374,2,FALSE),0)</f>
        <v>2.8872222222222224</v>
      </c>
      <c r="H125" s="49"/>
      <c r="J125" s="74">
        <f>IFERROR(VLOOKUP($D125,Actual_CGI_HDD!$A$9:$E$532,5),0)</f>
        <v>0</v>
      </c>
      <c r="K125" s="283">
        <f>IFERROR(VLOOKUP($A125&amp;IF($B125&lt;10,0&amp;$B125,$B125),'Staff Ranked NHDD'!$C$8:$F$374,4,FALSE),0)</f>
        <v>0</v>
      </c>
      <c r="M125" s="278"/>
    </row>
    <row r="126" spans="1:13" x14ac:dyDescent="0.25">
      <c r="A126" s="111">
        <f t="shared" si="4"/>
        <v>6</v>
      </c>
      <c r="B126" s="111">
        <f t="shared" si="5"/>
        <v>3</v>
      </c>
      <c r="C126" s="111">
        <f t="shared" si="6"/>
        <v>2021</v>
      </c>
      <c r="D126" s="75">
        <f t="shared" si="7"/>
        <v>44350</v>
      </c>
      <c r="E126" s="283">
        <f>IFERROR(VLOOKUP($D126,Actual_Kirk_HDD!$A$4:$F$471,6,FALSE),0)</f>
        <v>0</v>
      </c>
      <c r="F126" s="283">
        <f>IFERROR(VLOOKUP($A126&amp;IF($B126&lt;10,0&amp;$B126,$B126),'Staff Ranked NHDD'!$C$8:$F$374,2,FALSE),0)</f>
        <v>1.612222222222222</v>
      </c>
      <c r="H126" s="49"/>
      <c r="J126" s="74">
        <f>IFERROR(VLOOKUP($D126,Actual_CGI_HDD!$A$9:$E$532,5),0)</f>
        <v>0</v>
      </c>
      <c r="K126" s="283">
        <f>IFERROR(VLOOKUP($A126&amp;IF($B126&lt;10,0&amp;$B126,$B126),'Staff Ranked NHDD'!$C$8:$F$374,4,FALSE),0)</f>
        <v>0</v>
      </c>
      <c r="M126" s="278"/>
    </row>
    <row r="127" spans="1:13" x14ac:dyDescent="0.25">
      <c r="A127" s="111">
        <f t="shared" si="4"/>
        <v>6</v>
      </c>
      <c r="B127" s="111">
        <f t="shared" si="5"/>
        <v>4</v>
      </c>
      <c r="C127" s="111">
        <f t="shared" si="6"/>
        <v>2021</v>
      </c>
      <c r="D127" s="75">
        <f t="shared" si="7"/>
        <v>44351</v>
      </c>
      <c r="E127" s="283">
        <f>IFERROR(VLOOKUP($D127,Actual_Kirk_HDD!$A$4:$F$471,6,FALSE),0)</f>
        <v>0</v>
      </c>
      <c r="F127" s="283">
        <f>IFERROR(VLOOKUP($A127&amp;IF($B127&lt;10,0&amp;$B127,$B127),'Staff Ranked NHDD'!$C$8:$F$374,2,FALSE),0)</f>
        <v>0.56722222222222174</v>
      </c>
      <c r="H127" s="49"/>
      <c r="J127" s="74">
        <f>IFERROR(VLOOKUP($D127,Actual_CGI_HDD!$A$9:$E$532,5),0)</f>
        <v>0</v>
      </c>
      <c r="K127" s="283">
        <f>IFERROR(VLOOKUP($A127&amp;IF($B127&lt;10,0&amp;$B127,$B127),'Staff Ranked NHDD'!$C$8:$F$374,4,FALSE),0)</f>
        <v>0</v>
      </c>
      <c r="M127" s="278"/>
    </row>
    <row r="128" spans="1:13" x14ac:dyDescent="0.25">
      <c r="A128" s="111">
        <f t="shared" si="4"/>
        <v>6</v>
      </c>
      <c r="B128" s="111">
        <f t="shared" si="5"/>
        <v>5</v>
      </c>
      <c r="C128" s="111">
        <f t="shared" si="6"/>
        <v>2021</v>
      </c>
      <c r="D128" s="75">
        <f t="shared" si="7"/>
        <v>44352</v>
      </c>
      <c r="E128" s="283">
        <f>IFERROR(VLOOKUP($D128,Actual_Kirk_HDD!$A$4:$F$471,6,FALSE),0)</f>
        <v>0</v>
      </c>
      <c r="F128" s="283">
        <f>IFERROR(VLOOKUP($A128&amp;IF($B128&lt;10,0&amp;$B128,$B128),'Staff Ranked NHDD'!$C$8:$F$374,2,FALSE),0)</f>
        <v>0</v>
      </c>
      <c r="H128" s="49"/>
      <c r="J128" s="74">
        <f>IFERROR(VLOOKUP($D128,Actual_CGI_HDD!$A$9:$E$532,5),0)</f>
        <v>0</v>
      </c>
      <c r="K128" s="283">
        <f>IFERROR(VLOOKUP($A128&amp;IF($B128&lt;10,0&amp;$B128,$B128),'Staff Ranked NHDD'!$C$8:$F$374,4,FALSE),0)</f>
        <v>0</v>
      </c>
      <c r="M128" s="278"/>
    </row>
    <row r="129" spans="1:13" x14ac:dyDescent="0.25">
      <c r="A129" s="111">
        <f t="shared" si="4"/>
        <v>6</v>
      </c>
      <c r="B129" s="111">
        <f t="shared" si="5"/>
        <v>6</v>
      </c>
      <c r="C129" s="111">
        <f t="shared" si="6"/>
        <v>2021</v>
      </c>
      <c r="D129" s="75">
        <f t="shared" si="7"/>
        <v>44353</v>
      </c>
      <c r="E129" s="283">
        <f>IFERROR(VLOOKUP($D129,Actual_Kirk_HDD!$A$4:$F$471,6,FALSE),0)</f>
        <v>0</v>
      </c>
      <c r="F129" s="283">
        <f>IFERROR(VLOOKUP($A129&amp;IF($B129&lt;10,0&amp;$B129,$B129),'Staff Ranked NHDD'!$C$8:$F$374,2,FALSE),0)</f>
        <v>0</v>
      </c>
      <c r="H129" s="49"/>
      <c r="J129" s="74">
        <f>IFERROR(VLOOKUP($D129,Actual_CGI_HDD!$A$9:$E$532,5),0)</f>
        <v>0</v>
      </c>
      <c r="K129" s="283">
        <f>IFERROR(VLOOKUP($A129&amp;IF($B129&lt;10,0&amp;$B129,$B129),'Staff Ranked NHDD'!$C$8:$F$374,4,FALSE),0)</f>
        <v>0</v>
      </c>
      <c r="M129" s="278"/>
    </row>
    <row r="130" spans="1:13" x14ac:dyDescent="0.25">
      <c r="A130" s="111">
        <f t="shared" si="4"/>
        <v>6</v>
      </c>
      <c r="B130" s="111">
        <f t="shared" si="5"/>
        <v>7</v>
      </c>
      <c r="C130" s="111">
        <f t="shared" si="6"/>
        <v>2021</v>
      </c>
      <c r="D130" s="75">
        <f t="shared" si="7"/>
        <v>44354</v>
      </c>
      <c r="E130" s="283">
        <f>IFERROR(VLOOKUP($D130,Actual_Kirk_HDD!$A$4:$F$471,6,FALSE),0)</f>
        <v>0</v>
      </c>
      <c r="F130" s="283">
        <f>IFERROR(VLOOKUP($A130&amp;IF($B130&lt;10,0&amp;$B130,$B130),'Staff Ranked NHDD'!$C$8:$F$374,2,FALSE),0)</f>
        <v>0</v>
      </c>
      <c r="H130" s="49"/>
      <c r="J130" s="74">
        <f>IFERROR(VLOOKUP($D130,Actual_CGI_HDD!$A$9:$E$532,5),0)</f>
        <v>0</v>
      </c>
      <c r="K130" s="283">
        <f>IFERROR(VLOOKUP($A130&amp;IF($B130&lt;10,0&amp;$B130,$B130),'Staff Ranked NHDD'!$C$8:$F$374,4,FALSE),0)</f>
        <v>0</v>
      </c>
      <c r="M130" s="278"/>
    </row>
    <row r="131" spans="1:13" x14ac:dyDescent="0.25">
      <c r="A131" s="111">
        <f t="shared" si="4"/>
        <v>6</v>
      </c>
      <c r="B131" s="111">
        <f t="shared" si="5"/>
        <v>8</v>
      </c>
      <c r="C131" s="111">
        <f t="shared" si="6"/>
        <v>2021</v>
      </c>
      <c r="D131" s="75">
        <f t="shared" si="7"/>
        <v>44355</v>
      </c>
      <c r="E131" s="283">
        <f>IFERROR(VLOOKUP($D131,Actual_Kirk_HDD!$A$4:$F$471,6,FALSE),0)</f>
        <v>0</v>
      </c>
      <c r="F131" s="283">
        <f>IFERROR(VLOOKUP($A131&amp;IF($B131&lt;10,0&amp;$B131,$B131),'Staff Ranked NHDD'!$C$8:$F$374,2,FALSE),0)</f>
        <v>0</v>
      </c>
      <c r="H131" s="49"/>
      <c r="J131" s="74">
        <f>IFERROR(VLOOKUP($D131,Actual_CGI_HDD!$A$9:$E$532,5),0)</f>
        <v>0</v>
      </c>
      <c r="K131" s="283">
        <f>IFERROR(VLOOKUP($A131&amp;IF($B131&lt;10,0&amp;$B131,$B131),'Staff Ranked NHDD'!$C$8:$F$374,4,FALSE),0)</f>
        <v>0</v>
      </c>
      <c r="M131" s="278"/>
    </row>
    <row r="132" spans="1:13" x14ac:dyDescent="0.25">
      <c r="A132" s="111">
        <f t="shared" si="4"/>
        <v>6</v>
      </c>
      <c r="B132" s="111">
        <f t="shared" si="5"/>
        <v>9</v>
      </c>
      <c r="C132" s="111">
        <f t="shared" si="6"/>
        <v>2021</v>
      </c>
      <c r="D132" s="75">
        <f t="shared" si="7"/>
        <v>44356</v>
      </c>
      <c r="E132" s="283">
        <f>IFERROR(VLOOKUP($D132,Actual_Kirk_HDD!$A$4:$F$471,6,FALSE),0)</f>
        <v>0</v>
      </c>
      <c r="F132" s="283">
        <f>IFERROR(VLOOKUP($A132&amp;IF($B132&lt;10,0&amp;$B132,$B132),'Staff Ranked NHDD'!$C$8:$F$374,2,FALSE),0)</f>
        <v>0</v>
      </c>
      <c r="H132" s="49"/>
      <c r="J132" s="74">
        <f>IFERROR(VLOOKUP($D132,Actual_CGI_HDD!$A$9:$E$532,5),0)</f>
        <v>0</v>
      </c>
      <c r="K132" s="283">
        <f>IFERROR(VLOOKUP($A132&amp;IF($B132&lt;10,0&amp;$B132,$B132),'Staff Ranked NHDD'!$C$8:$F$374,4,FALSE),0)</f>
        <v>0</v>
      </c>
      <c r="M132" s="278"/>
    </row>
    <row r="133" spans="1:13" x14ac:dyDescent="0.25">
      <c r="A133" s="111">
        <f t="shared" si="4"/>
        <v>6</v>
      </c>
      <c r="B133" s="111">
        <f t="shared" si="5"/>
        <v>10</v>
      </c>
      <c r="C133" s="111">
        <f t="shared" si="6"/>
        <v>2021</v>
      </c>
      <c r="D133" s="75">
        <f t="shared" si="7"/>
        <v>44357</v>
      </c>
      <c r="E133" s="283">
        <f>IFERROR(VLOOKUP($D133,Actual_Kirk_HDD!$A$4:$F$471,6,FALSE),0)</f>
        <v>0</v>
      </c>
      <c r="F133" s="283">
        <f>IFERROR(VLOOKUP($A133&amp;IF($B133&lt;10,0&amp;$B133,$B133),'Staff Ranked NHDD'!$C$8:$F$374,2,FALSE),0)</f>
        <v>0</v>
      </c>
      <c r="H133" s="49"/>
      <c r="J133" s="74">
        <f>IFERROR(VLOOKUP($D133,Actual_CGI_HDD!$A$9:$E$532,5),0)</f>
        <v>0</v>
      </c>
      <c r="K133" s="283">
        <f>IFERROR(VLOOKUP($A133&amp;IF($B133&lt;10,0&amp;$B133,$B133),'Staff Ranked NHDD'!$C$8:$F$374,4,FALSE),0)</f>
        <v>0</v>
      </c>
      <c r="M133" s="278"/>
    </row>
    <row r="134" spans="1:13" x14ac:dyDescent="0.25">
      <c r="A134" s="111">
        <f t="shared" ref="A134:A197" si="8">MONTH(D134)</f>
        <v>6</v>
      </c>
      <c r="B134" s="111">
        <f t="shared" ref="B134:B197" si="9">+DAY(D134)</f>
        <v>11</v>
      </c>
      <c r="C134" s="111">
        <f t="shared" ref="C134:C197" si="10">YEAR(D134)</f>
        <v>2021</v>
      </c>
      <c r="D134" s="75">
        <f t="shared" ref="D134:D197" si="11">D133+1</f>
        <v>44358</v>
      </c>
      <c r="E134" s="283">
        <f>IFERROR(VLOOKUP($D134,Actual_Kirk_HDD!$A$4:$F$471,6,FALSE),0)</f>
        <v>0</v>
      </c>
      <c r="F134" s="283">
        <f>IFERROR(VLOOKUP($A134&amp;IF($B134&lt;10,0&amp;$B134,$B134),'Staff Ranked NHDD'!$C$8:$F$374,2,FALSE),0)</f>
        <v>0</v>
      </c>
      <c r="H134" s="49"/>
      <c r="J134" s="74">
        <f>IFERROR(VLOOKUP($D134,Actual_CGI_HDD!$A$9:$E$532,5),0)</f>
        <v>0</v>
      </c>
      <c r="K134" s="283">
        <f>IFERROR(VLOOKUP($A134&amp;IF($B134&lt;10,0&amp;$B134,$B134),'Staff Ranked NHDD'!$C$8:$F$374,4,FALSE),0)</f>
        <v>0</v>
      </c>
      <c r="M134" s="278"/>
    </row>
    <row r="135" spans="1:13" x14ac:dyDescent="0.25">
      <c r="A135" s="111">
        <f t="shared" si="8"/>
        <v>6</v>
      </c>
      <c r="B135" s="111">
        <f t="shared" si="9"/>
        <v>12</v>
      </c>
      <c r="C135" s="111">
        <f t="shared" si="10"/>
        <v>2021</v>
      </c>
      <c r="D135" s="75">
        <f t="shared" si="11"/>
        <v>44359</v>
      </c>
      <c r="E135" s="283">
        <f>IFERROR(VLOOKUP($D135,Actual_Kirk_HDD!$A$4:$F$471,6,FALSE),0)</f>
        <v>0</v>
      </c>
      <c r="F135" s="283">
        <f>IFERROR(VLOOKUP($A135&amp;IF($B135&lt;10,0&amp;$B135,$B135),'Staff Ranked NHDD'!$C$8:$F$374,2,FALSE),0)</f>
        <v>0</v>
      </c>
      <c r="H135" s="49"/>
      <c r="J135" s="74">
        <f>IFERROR(VLOOKUP($D135,Actual_CGI_HDD!$A$9:$E$532,5),0)</f>
        <v>0</v>
      </c>
      <c r="K135" s="283">
        <f>IFERROR(VLOOKUP($A135&amp;IF($B135&lt;10,0&amp;$B135,$B135),'Staff Ranked NHDD'!$C$8:$F$374,4,FALSE),0)</f>
        <v>0</v>
      </c>
      <c r="M135" s="278"/>
    </row>
    <row r="136" spans="1:13" x14ac:dyDescent="0.25">
      <c r="A136" s="111">
        <f t="shared" si="8"/>
        <v>6</v>
      </c>
      <c r="B136" s="111">
        <f t="shared" si="9"/>
        <v>13</v>
      </c>
      <c r="C136" s="111">
        <f t="shared" si="10"/>
        <v>2021</v>
      </c>
      <c r="D136" s="75">
        <f t="shared" si="11"/>
        <v>44360</v>
      </c>
      <c r="E136" s="283">
        <f>IFERROR(VLOOKUP($D136,Actual_Kirk_HDD!$A$4:$F$471,6,FALSE),0)</f>
        <v>0</v>
      </c>
      <c r="F136" s="283">
        <f>IFERROR(VLOOKUP($A136&amp;IF($B136&lt;10,0&amp;$B136,$B136),'Staff Ranked NHDD'!$C$8:$F$374,2,FALSE),0)</f>
        <v>0</v>
      </c>
      <c r="H136" s="49"/>
      <c r="J136" s="74">
        <f>IFERROR(VLOOKUP($D136,Actual_CGI_HDD!$A$9:$E$532,5),0)</f>
        <v>0</v>
      </c>
      <c r="K136" s="283">
        <f>IFERROR(VLOOKUP($A136&amp;IF($B136&lt;10,0&amp;$B136,$B136),'Staff Ranked NHDD'!$C$8:$F$374,4,FALSE),0)</f>
        <v>0</v>
      </c>
      <c r="M136" s="278"/>
    </row>
    <row r="137" spans="1:13" x14ac:dyDescent="0.25">
      <c r="A137" s="111">
        <f t="shared" si="8"/>
        <v>6</v>
      </c>
      <c r="B137" s="111">
        <f t="shared" si="9"/>
        <v>14</v>
      </c>
      <c r="C137" s="111">
        <f t="shared" si="10"/>
        <v>2021</v>
      </c>
      <c r="D137" s="75">
        <f t="shared" si="11"/>
        <v>44361</v>
      </c>
      <c r="E137" s="283">
        <f>IFERROR(VLOOKUP($D137,Actual_Kirk_HDD!$A$4:$F$471,6,FALSE),0)</f>
        <v>0</v>
      </c>
      <c r="F137" s="283">
        <f>IFERROR(VLOOKUP($A137&amp;IF($B137&lt;10,0&amp;$B137,$B137),'Staff Ranked NHDD'!$C$8:$F$374,2,FALSE),0)</f>
        <v>0</v>
      </c>
      <c r="H137" s="49"/>
      <c r="J137" s="74">
        <f>IFERROR(VLOOKUP($D137,Actual_CGI_HDD!$A$9:$E$532,5),0)</f>
        <v>0</v>
      </c>
      <c r="K137" s="283">
        <f>IFERROR(VLOOKUP($A137&amp;IF($B137&lt;10,0&amp;$B137,$B137),'Staff Ranked NHDD'!$C$8:$F$374,4,FALSE),0)</f>
        <v>0</v>
      </c>
      <c r="M137" s="278"/>
    </row>
    <row r="138" spans="1:13" x14ac:dyDescent="0.25">
      <c r="A138" s="111">
        <f t="shared" si="8"/>
        <v>6</v>
      </c>
      <c r="B138" s="111">
        <f t="shared" si="9"/>
        <v>15</v>
      </c>
      <c r="C138" s="111">
        <f t="shared" si="10"/>
        <v>2021</v>
      </c>
      <c r="D138" s="75">
        <f t="shared" si="11"/>
        <v>44362</v>
      </c>
      <c r="E138" s="283">
        <f>IFERROR(VLOOKUP($D138,Actual_Kirk_HDD!$A$4:$F$471,6,FALSE),0)</f>
        <v>0</v>
      </c>
      <c r="F138" s="283">
        <f>IFERROR(VLOOKUP($A138&amp;IF($B138&lt;10,0&amp;$B138,$B138),'Staff Ranked NHDD'!$C$8:$F$374,2,FALSE),0)</f>
        <v>0</v>
      </c>
      <c r="H138" s="49"/>
      <c r="J138" s="74">
        <f>IFERROR(VLOOKUP($D138,Actual_CGI_HDD!$A$9:$E$532,5),0)</f>
        <v>0</v>
      </c>
      <c r="K138" s="283">
        <f>IFERROR(VLOOKUP($A138&amp;IF($B138&lt;10,0&amp;$B138,$B138),'Staff Ranked NHDD'!$C$8:$F$374,4,FALSE),0)</f>
        <v>0</v>
      </c>
      <c r="M138" s="278"/>
    </row>
    <row r="139" spans="1:13" x14ac:dyDescent="0.25">
      <c r="A139" s="111">
        <f t="shared" si="8"/>
        <v>6</v>
      </c>
      <c r="B139" s="111">
        <f t="shared" si="9"/>
        <v>16</v>
      </c>
      <c r="C139" s="111">
        <f t="shared" si="10"/>
        <v>2021</v>
      </c>
      <c r="D139" s="75">
        <f t="shared" si="11"/>
        <v>44363</v>
      </c>
      <c r="E139" s="283">
        <f>IFERROR(VLOOKUP($D139,Actual_Kirk_HDD!$A$4:$F$471,6,FALSE),0)</f>
        <v>0</v>
      </c>
      <c r="F139" s="283">
        <f>IFERROR(VLOOKUP($A139&amp;IF($B139&lt;10,0&amp;$B139,$B139),'Staff Ranked NHDD'!$C$8:$F$374,2,FALSE),0)</f>
        <v>0</v>
      </c>
      <c r="H139" s="49"/>
      <c r="J139" s="74">
        <f>IFERROR(VLOOKUP($D139,Actual_CGI_HDD!$A$9:$E$532,5),0)</f>
        <v>0</v>
      </c>
      <c r="K139" s="283">
        <f>IFERROR(VLOOKUP($A139&amp;IF($B139&lt;10,0&amp;$B139,$B139),'Staff Ranked NHDD'!$C$8:$F$374,4,FALSE),0)</f>
        <v>0</v>
      </c>
      <c r="M139" s="278"/>
    </row>
    <row r="140" spans="1:13" x14ac:dyDescent="0.25">
      <c r="A140" s="111">
        <f t="shared" si="8"/>
        <v>6</v>
      </c>
      <c r="B140" s="111">
        <f t="shared" si="9"/>
        <v>17</v>
      </c>
      <c r="C140" s="111">
        <f t="shared" si="10"/>
        <v>2021</v>
      </c>
      <c r="D140" s="75">
        <f t="shared" si="11"/>
        <v>44364</v>
      </c>
      <c r="E140" s="283">
        <f>IFERROR(VLOOKUP($D140,Actual_Kirk_HDD!$A$4:$F$471,6,FALSE),0)</f>
        <v>0</v>
      </c>
      <c r="F140" s="283">
        <f>IFERROR(VLOOKUP($A140&amp;IF($B140&lt;10,0&amp;$B140,$B140),'Staff Ranked NHDD'!$C$8:$F$374,2,FALSE),0)</f>
        <v>0</v>
      </c>
      <c r="H140" s="49"/>
      <c r="J140" s="74">
        <f>IFERROR(VLOOKUP($D140,Actual_CGI_HDD!$A$9:$E$532,5),0)</f>
        <v>0</v>
      </c>
      <c r="K140" s="283">
        <f>IFERROR(VLOOKUP($A140&amp;IF($B140&lt;10,0&amp;$B140,$B140),'Staff Ranked NHDD'!$C$8:$F$374,4,FALSE),0)</f>
        <v>0</v>
      </c>
      <c r="M140" s="278"/>
    </row>
    <row r="141" spans="1:13" x14ac:dyDescent="0.25">
      <c r="A141" s="111">
        <f t="shared" si="8"/>
        <v>6</v>
      </c>
      <c r="B141" s="111">
        <f t="shared" si="9"/>
        <v>18</v>
      </c>
      <c r="C141" s="111">
        <f t="shared" si="10"/>
        <v>2021</v>
      </c>
      <c r="D141" s="75">
        <f t="shared" si="11"/>
        <v>44365</v>
      </c>
      <c r="E141" s="283">
        <f>IFERROR(VLOOKUP($D141,Actual_Kirk_HDD!$A$4:$F$471,6,FALSE),0)</f>
        <v>0</v>
      </c>
      <c r="F141" s="283">
        <f>IFERROR(VLOOKUP($A141&amp;IF($B141&lt;10,0&amp;$B141,$B141),'Staff Ranked NHDD'!$C$8:$F$374,2,FALSE),0)</f>
        <v>0</v>
      </c>
      <c r="H141" s="49"/>
      <c r="J141" s="74">
        <f>IFERROR(VLOOKUP($D141,Actual_CGI_HDD!$A$9:$E$532,5),0)</f>
        <v>0</v>
      </c>
      <c r="K141" s="283">
        <f>IFERROR(VLOOKUP($A141&amp;IF($B141&lt;10,0&amp;$B141,$B141),'Staff Ranked NHDD'!$C$8:$F$374,4,FALSE),0)</f>
        <v>0</v>
      </c>
      <c r="M141" s="278"/>
    </row>
    <row r="142" spans="1:13" x14ac:dyDescent="0.25">
      <c r="A142" s="111">
        <f t="shared" si="8"/>
        <v>6</v>
      </c>
      <c r="B142" s="111">
        <f t="shared" si="9"/>
        <v>19</v>
      </c>
      <c r="C142" s="111">
        <f t="shared" si="10"/>
        <v>2021</v>
      </c>
      <c r="D142" s="75">
        <f t="shared" si="11"/>
        <v>44366</v>
      </c>
      <c r="E142" s="283">
        <f>IFERROR(VLOOKUP($D142,Actual_Kirk_HDD!$A$4:$F$471,6,FALSE),0)</f>
        <v>0</v>
      </c>
      <c r="F142" s="283">
        <f>IFERROR(VLOOKUP($A142&amp;IF($B142&lt;10,0&amp;$B142,$B142),'Staff Ranked NHDD'!$C$8:$F$374,2,FALSE),0)</f>
        <v>0</v>
      </c>
      <c r="H142" s="49"/>
      <c r="J142" s="74">
        <f>IFERROR(VLOOKUP($D142,Actual_CGI_HDD!$A$9:$E$532,5),0)</f>
        <v>0</v>
      </c>
      <c r="K142" s="283">
        <f>IFERROR(VLOOKUP($A142&amp;IF($B142&lt;10,0&amp;$B142,$B142),'Staff Ranked NHDD'!$C$8:$F$374,4,FALSE),0)</f>
        <v>0</v>
      </c>
      <c r="M142" s="278"/>
    </row>
    <row r="143" spans="1:13" x14ac:dyDescent="0.25">
      <c r="A143" s="111">
        <f t="shared" si="8"/>
        <v>6</v>
      </c>
      <c r="B143" s="111">
        <f t="shared" si="9"/>
        <v>20</v>
      </c>
      <c r="C143" s="111">
        <f t="shared" si="10"/>
        <v>2021</v>
      </c>
      <c r="D143" s="75">
        <f t="shared" si="11"/>
        <v>44367</v>
      </c>
      <c r="E143" s="283">
        <f>IFERROR(VLOOKUP($D143,Actual_Kirk_HDD!$A$4:$F$471,6,FALSE),0)</f>
        <v>0</v>
      </c>
      <c r="F143" s="283">
        <f>IFERROR(VLOOKUP($A143&amp;IF($B143&lt;10,0&amp;$B143,$B143),'Staff Ranked NHDD'!$C$8:$F$374,2,FALSE),0)</f>
        <v>0</v>
      </c>
      <c r="H143" s="49"/>
      <c r="J143" s="74">
        <f>IFERROR(VLOOKUP($D143,Actual_CGI_HDD!$A$9:$E$532,5),0)</f>
        <v>0</v>
      </c>
      <c r="K143" s="283">
        <f>IFERROR(VLOOKUP($A143&amp;IF($B143&lt;10,0&amp;$B143,$B143),'Staff Ranked NHDD'!$C$8:$F$374,4,FALSE),0)</f>
        <v>0</v>
      </c>
      <c r="M143" s="278"/>
    </row>
    <row r="144" spans="1:13" x14ac:dyDescent="0.25">
      <c r="A144" s="111">
        <f t="shared" si="8"/>
        <v>6</v>
      </c>
      <c r="B144" s="111">
        <f t="shared" si="9"/>
        <v>21</v>
      </c>
      <c r="C144" s="111">
        <f t="shared" si="10"/>
        <v>2021</v>
      </c>
      <c r="D144" s="75">
        <f t="shared" si="11"/>
        <v>44368</v>
      </c>
      <c r="E144" s="283">
        <f>IFERROR(VLOOKUP($D144,Actual_Kirk_HDD!$A$4:$F$471,6,FALSE),0)</f>
        <v>0</v>
      </c>
      <c r="F144" s="283">
        <f>IFERROR(VLOOKUP($A144&amp;IF($B144&lt;10,0&amp;$B144,$B144),'Staff Ranked NHDD'!$C$8:$F$374,2,FALSE),0)</f>
        <v>0</v>
      </c>
      <c r="H144" s="49"/>
      <c r="J144" s="74">
        <f>IFERROR(VLOOKUP($D144,Actual_CGI_HDD!$A$9:$E$532,5),0)</f>
        <v>0</v>
      </c>
      <c r="K144" s="283">
        <f>IFERROR(VLOOKUP($A144&amp;IF($B144&lt;10,0&amp;$B144,$B144),'Staff Ranked NHDD'!$C$8:$F$374,4,FALSE),0)</f>
        <v>0</v>
      </c>
      <c r="M144" s="278"/>
    </row>
    <row r="145" spans="1:13" x14ac:dyDescent="0.25">
      <c r="A145" s="111">
        <f t="shared" si="8"/>
        <v>6</v>
      </c>
      <c r="B145" s="111">
        <f t="shared" si="9"/>
        <v>22</v>
      </c>
      <c r="C145" s="111">
        <f t="shared" si="10"/>
        <v>2021</v>
      </c>
      <c r="D145" s="75">
        <f t="shared" si="11"/>
        <v>44369</v>
      </c>
      <c r="E145" s="283">
        <f>IFERROR(VLOOKUP($D145,Actual_Kirk_HDD!$A$4:$F$471,6,FALSE),0)</f>
        <v>1.6718</v>
      </c>
      <c r="F145" s="283">
        <f>IFERROR(VLOOKUP($A145&amp;IF($B145&lt;10,0&amp;$B145,$B145),'Staff Ranked NHDD'!$C$8:$F$374,2,FALSE),0)</f>
        <v>4.877347670250896</v>
      </c>
      <c r="H145" s="49"/>
      <c r="J145" s="74">
        <f>IFERROR(VLOOKUP($D145,Actual_CGI_HDD!$A$9:$E$532,5),0)</f>
        <v>0</v>
      </c>
      <c r="K145" s="283">
        <f>IFERROR(VLOOKUP($A145&amp;IF($B145&lt;10,0&amp;$B145,$B145),'Staff Ranked NHDD'!$C$8:$F$374,4,FALSE),0)</f>
        <v>0.1</v>
      </c>
      <c r="M145" s="278"/>
    </row>
    <row r="146" spans="1:13" x14ac:dyDescent="0.25">
      <c r="A146" s="111">
        <f t="shared" si="8"/>
        <v>6</v>
      </c>
      <c r="B146" s="111">
        <f t="shared" si="9"/>
        <v>23</v>
      </c>
      <c r="C146" s="111">
        <f t="shared" si="10"/>
        <v>2021</v>
      </c>
      <c r="D146" s="75">
        <f t="shared" si="11"/>
        <v>44370</v>
      </c>
      <c r="E146" s="283">
        <f>IFERROR(VLOOKUP($D146,Actual_Kirk_HDD!$A$4:$F$471,6,FALSE),0)</f>
        <v>0</v>
      </c>
      <c r="F146" s="283">
        <f>IFERROR(VLOOKUP($A146&amp;IF($B146&lt;10,0&amp;$B146,$B146),'Staff Ranked NHDD'!$C$8:$F$374,2,FALSE),0)</f>
        <v>0</v>
      </c>
      <c r="H146" s="49"/>
      <c r="J146" s="74">
        <f>IFERROR(VLOOKUP($D146,Actual_CGI_HDD!$A$9:$E$532,5),0)</f>
        <v>0</v>
      </c>
      <c r="K146" s="283">
        <f>IFERROR(VLOOKUP($A146&amp;IF($B146&lt;10,0&amp;$B146,$B146),'Staff Ranked NHDD'!$C$8:$F$374,4,FALSE),0)</f>
        <v>0</v>
      </c>
      <c r="M146" s="278"/>
    </row>
    <row r="147" spans="1:13" x14ac:dyDescent="0.25">
      <c r="A147" s="111">
        <f t="shared" si="8"/>
        <v>6</v>
      </c>
      <c r="B147" s="111">
        <f t="shared" si="9"/>
        <v>24</v>
      </c>
      <c r="C147" s="111">
        <f t="shared" si="10"/>
        <v>2021</v>
      </c>
      <c r="D147" s="75">
        <f t="shared" si="11"/>
        <v>44371</v>
      </c>
      <c r="E147" s="283">
        <f>IFERROR(VLOOKUP($D147,Actual_Kirk_HDD!$A$4:$F$471,6,FALSE),0)</f>
        <v>0</v>
      </c>
      <c r="F147" s="283">
        <f>IFERROR(VLOOKUP($A147&amp;IF($B147&lt;10,0&amp;$B147,$B147),'Staff Ranked NHDD'!$C$8:$F$374,2,FALSE),0)</f>
        <v>0</v>
      </c>
      <c r="H147" s="49"/>
      <c r="J147" s="74">
        <f>IFERROR(VLOOKUP($D147,Actual_CGI_HDD!$A$9:$E$532,5),0)</f>
        <v>0</v>
      </c>
      <c r="K147" s="283">
        <f>IFERROR(VLOOKUP($A147&amp;IF($B147&lt;10,0&amp;$B147,$B147),'Staff Ranked NHDD'!$C$8:$F$374,4,FALSE),0)</f>
        <v>0</v>
      </c>
      <c r="M147" s="278"/>
    </row>
    <row r="148" spans="1:13" x14ac:dyDescent="0.25">
      <c r="A148" s="111">
        <f t="shared" si="8"/>
        <v>6</v>
      </c>
      <c r="B148" s="111">
        <f t="shared" si="9"/>
        <v>25</v>
      </c>
      <c r="C148" s="111">
        <f t="shared" si="10"/>
        <v>2021</v>
      </c>
      <c r="D148" s="75">
        <f t="shared" si="11"/>
        <v>44372</v>
      </c>
      <c r="E148" s="283">
        <f>IFERROR(VLOOKUP($D148,Actual_Kirk_HDD!$A$4:$F$471,6,FALSE),0)</f>
        <v>0</v>
      </c>
      <c r="F148" s="283">
        <f>IFERROR(VLOOKUP($A148&amp;IF($B148&lt;10,0&amp;$B148,$B148),'Staff Ranked NHDD'!$C$8:$F$374,2,FALSE),0)</f>
        <v>0</v>
      </c>
      <c r="H148" s="49"/>
      <c r="J148" s="74">
        <f>IFERROR(VLOOKUP($D148,Actual_CGI_HDD!$A$9:$E$532,5),0)</f>
        <v>0</v>
      </c>
      <c r="K148" s="283">
        <f>IFERROR(VLOOKUP($A148&amp;IF($B148&lt;10,0&amp;$B148,$B148),'Staff Ranked NHDD'!$C$8:$F$374,4,FALSE),0)</f>
        <v>0</v>
      </c>
      <c r="M148" s="278"/>
    </row>
    <row r="149" spans="1:13" x14ac:dyDescent="0.25">
      <c r="A149" s="111">
        <f t="shared" si="8"/>
        <v>6</v>
      </c>
      <c r="B149" s="111">
        <f t="shared" si="9"/>
        <v>26</v>
      </c>
      <c r="C149" s="111">
        <f t="shared" si="10"/>
        <v>2021</v>
      </c>
      <c r="D149" s="75">
        <f t="shared" si="11"/>
        <v>44373</v>
      </c>
      <c r="E149" s="283">
        <f>IFERROR(VLOOKUP($D149,Actual_Kirk_HDD!$A$4:$F$471,6,FALSE),0)</f>
        <v>0</v>
      </c>
      <c r="F149" s="283">
        <f>IFERROR(VLOOKUP($A149&amp;IF($B149&lt;10,0&amp;$B149,$B149),'Staff Ranked NHDD'!$C$8:$F$374,2,FALSE),0)</f>
        <v>0</v>
      </c>
      <c r="H149" s="49"/>
      <c r="J149" s="74">
        <f>IFERROR(VLOOKUP($D149,Actual_CGI_HDD!$A$9:$E$532,5),0)</f>
        <v>0</v>
      </c>
      <c r="K149" s="283">
        <f>IFERROR(VLOOKUP($A149&amp;IF($B149&lt;10,0&amp;$B149,$B149),'Staff Ranked NHDD'!$C$8:$F$374,4,FALSE),0)</f>
        <v>0</v>
      </c>
      <c r="M149" s="278"/>
    </row>
    <row r="150" spans="1:13" x14ac:dyDescent="0.25">
      <c r="A150" s="111">
        <f t="shared" si="8"/>
        <v>6</v>
      </c>
      <c r="B150" s="111">
        <f t="shared" si="9"/>
        <v>27</v>
      </c>
      <c r="C150" s="111">
        <f t="shared" si="10"/>
        <v>2021</v>
      </c>
      <c r="D150" s="75">
        <f t="shared" si="11"/>
        <v>44374</v>
      </c>
      <c r="E150" s="283">
        <f>IFERROR(VLOOKUP($D150,Actual_Kirk_HDD!$A$4:$F$471,6,FALSE),0)</f>
        <v>0</v>
      </c>
      <c r="F150" s="283">
        <f>IFERROR(VLOOKUP($A150&amp;IF($B150&lt;10,0&amp;$B150,$B150),'Staff Ranked NHDD'!$C$8:$F$374,2,FALSE),0)</f>
        <v>0</v>
      </c>
      <c r="H150" s="49"/>
      <c r="J150" s="74">
        <f>IFERROR(VLOOKUP($D150,Actual_CGI_HDD!$A$9:$E$532,5),0)</f>
        <v>0</v>
      </c>
      <c r="K150" s="283">
        <f>IFERROR(VLOOKUP($A150&amp;IF($B150&lt;10,0&amp;$B150,$B150),'Staff Ranked NHDD'!$C$8:$F$374,4,FALSE),0)</f>
        <v>0</v>
      </c>
      <c r="M150" s="278"/>
    </row>
    <row r="151" spans="1:13" x14ac:dyDescent="0.25">
      <c r="A151" s="111">
        <f t="shared" si="8"/>
        <v>6</v>
      </c>
      <c r="B151" s="111">
        <f t="shared" si="9"/>
        <v>28</v>
      </c>
      <c r="C151" s="111">
        <f t="shared" si="10"/>
        <v>2021</v>
      </c>
      <c r="D151" s="75">
        <f t="shared" si="11"/>
        <v>44375</v>
      </c>
      <c r="E151" s="283">
        <f>IFERROR(VLOOKUP($D151,Actual_Kirk_HDD!$A$4:$F$471,6,FALSE),0)</f>
        <v>0</v>
      </c>
      <c r="F151" s="283">
        <f>IFERROR(VLOOKUP($A151&amp;IF($B151&lt;10,0&amp;$B151,$B151),'Staff Ranked NHDD'!$C$8:$F$374,2,FALSE),0)</f>
        <v>0</v>
      </c>
      <c r="H151" s="49"/>
      <c r="J151" s="74">
        <f>IFERROR(VLOOKUP($D151,Actual_CGI_HDD!$A$9:$E$532,5),0)</f>
        <v>0</v>
      </c>
      <c r="K151" s="283">
        <f>IFERROR(VLOOKUP($A151&amp;IF($B151&lt;10,0&amp;$B151,$B151),'Staff Ranked NHDD'!$C$8:$F$374,4,FALSE),0)</f>
        <v>0</v>
      </c>
      <c r="M151" s="278"/>
    </row>
    <row r="152" spans="1:13" x14ac:dyDescent="0.25">
      <c r="A152" s="111">
        <f t="shared" si="8"/>
        <v>6</v>
      </c>
      <c r="B152" s="111">
        <f t="shared" si="9"/>
        <v>29</v>
      </c>
      <c r="C152" s="111">
        <f t="shared" si="10"/>
        <v>2021</v>
      </c>
      <c r="D152" s="75">
        <f t="shared" si="11"/>
        <v>44376</v>
      </c>
      <c r="E152" s="283">
        <f>IFERROR(VLOOKUP($D152,Actual_Kirk_HDD!$A$4:$F$471,6,FALSE),0)</f>
        <v>0</v>
      </c>
      <c r="F152" s="283">
        <f>IFERROR(VLOOKUP($A152&amp;IF($B152&lt;10,0&amp;$B152,$B152),'Staff Ranked NHDD'!$C$8:$F$374,2,FALSE),0)</f>
        <v>0</v>
      </c>
      <c r="H152" s="49"/>
      <c r="J152" s="74">
        <f>IFERROR(VLOOKUP($D152,Actual_CGI_HDD!$A$9:$E$532,5),0)</f>
        <v>0</v>
      </c>
      <c r="K152" s="283">
        <f>IFERROR(VLOOKUP($A152&amp;IF($B152&lt;10,0&amp;$B152,$B152),'Staff Ranked NHDD'!$C$8:$F$374,4,FALSE),0)</f>
        <v>0</v>
      </c>
      <c r="M152" s="278"/>
    </row>
    <row r="153" spans="1:13" x14ac:dyDescent="0.25">
      <c r="A153" s="111">
        <f t="shared" si="8"/>
        <v>6</v>
      </c>
      <c r="B153" s="111">
        <f t="shared" si="9"/>
        <v>30</v>
      </c>
      <c r="C153" s="111">
        <f t="shared" si="10"/>
        <v>2021</v>
      </c>
      <c r="D153" s="75">
        <f t="shared" si="11"/>
        <v>44377</v>
      </c>
      <c r="E153" s="283">
        <f>IFERROR(VLOOKUP($D153,Actual_Kirk_HDD!$A$4:$F$471,6,FALSE),0)</f>
        <v>0</v>
      </c>
      <c r="F153" s="283">
        <f>IFERROR(VLOOKUP($A153&amp;IF($B153&lt;10,0&amp;$B153,$B153),'Staff Ranked NHDD'!$C$8:$F$374,2,FALSE),0)</f>
        <v>0</v>
      </c>
      <c r="H153" s="49"/>
      <c r="J153" s="74">
        <f>IFERROR(VLOOKUP($D153,Actual_CGI_HDD!$A$9:$E$532,5),0)</f>
        <v>0</v>
      </c>
      <c r="K153" s="283">
        <f>IFERROR(VLOOKUP($A153&amp;IF($B153&lt;10,0&amp;$B153,$B153),'Staff Ranked NHDD'!$C$8:$F$374,4,FALSE),0)</f>
        <v>0</v>
      </c>
      <c r="M153" s="278"/>
    </row>
    <row r="154" spans="1:13" x14ac:dyDescent="0.25">
      <c r="A154" s="111">
        <f t="shared" si="8"/>
        <v>7</v>
      </c>
      <c r="B154" s="111">
        <f t="shared" si="9"/>
        <v>1</v>
      </c>
      <c r="C154" s="111">
        <f t="shared" si="10"/>
        <v>2021</v>
      </c>
      <c r="D154" s="75">
        <f t="shared" si="11"/>
        <v>44378</v>
      </c>
      <c r="E154" s="283">
        <f>IFERROR(VLOOKUP($D154,Actual_Kirk_HDD!$A$4:$F$471,6,FALSE),0)</f>
        <v>0</v>
      </c>
      <c r="F154" s="283">
        <f>IFERROR(VLOOKUP($A154&amp;IF($B154&lt;10,0&amp;$B154,$B154),'Staff Ranked NHDD'!$C$8:$F$374,2,FALSE),0)</f>
        <v>0</v>
      </c>
      <c r="H154" s="49"/>
      <c r="J154" s="74">
        <f>IFERROR(VLOOKUP($D154,Actual_CGI_HDD!$A$9:$E$532,5),0)</f>
        <v>0</v>
      </c>
      <c r="K154" s="283">
        <f>IFERROR(VLOOKUP($A154&amp;IF($B154&lt;10,0&amp;$B154,$B154),'Staff Ranked NHDD'!$C$8:$F$374,4,FALSE),0)</f>
        <v>0</v>
      </c>
      <c r="M154" s="278"/>
    </row>
    <row r="155" spans="1:13" x14ac:dyDescent="0.25">
      <c r="A155" s="111">
        <f t="shared" si="8"/>
        <v>7</v>
      </c>
      <c r="B155" s="111">
        <f t="shared" si="9"/>
        <v>2</v>
      </c>
      <c r="C155" s="111">
        <f t="shared" si="10"/>
        <v>2021</v>
      </c>
      <c r="D155" s="75">
        <f t="shared" si="11"/>
        <v>44379</v>
      </c>
      <c r="E155" s="283">
        <f>IFERROR(VLOOKUP($D155,Actual_Kirk_HDD!$A$4:$F$471,6,FALSE),0)</f>
        <v>0</v>
      </c>
      <c r="F155" s="283">
        <f>IFERROR(VLOOKUP($A155&amp;IF($B155&lt;10,0&amp;$B155,$B155),'Staff Ranked NHDD'!$C$8:$F$374,2,FALSE),0)</f>
        <v>0</v>
      </c>
      <c r="H155" s="49"/>
      <c r="J155" s="74">
        <f>IFERROR(VLOOKUP($D155,Actual_CGI_HDD!$A$9:$E$532,5),0)</f>
        <v>0</v>
      </c>
      <c r="K155" s="283">
        <f>IFERROR(VLOOKUP($A155&amp;IF($B155&lt;10,0&amp;$B155,$B155),'Staff Ranked NHDD'!$C$8:$F$374,4,FALSE),0)</f>
        <v>0</v>
      </c>
      <c r="M155" s="278"/>
    </row>
    <row r="156" spans="1:13" x14ac:dyDescent="0.25">
      <c r="A156" s="111">
        <f t="shared" si="8"/>
        <v>7</v>
      </c>
      <c r="B156" s="111">
        <f t="shared" si="9"/>
        <v>3</v>
      </c>
      <c r="C156" s="111">
        <f t="shared" si="10"/>
        <v>2021</v>
      </c>
      <c r="D156" s="75">
        <f t="shared" si="11"/>
        <v>44380</v>
      </c>
      <c r="E156" s="283">
        <f>IFERROR(VLOOKUP($D156,Actual_Kirk_HDD!$A$4:$F$471,6,FALSE),0)</f>
        <v>0</v>
      </c>
      <c r="F156" s="283">
        <f>IFERROR(VLOOKUP($A156&amp;IF($B156&lt;10,0&amp;$B156,$B156),'Staff Ranked NHDD'!$C$8:$F$374,2,FALSE),0)</f>
        <v>0</v>
      </c>
      <c r="H156" s="49"/>
      <c r="J156" s="74">
        <f>IFERROR(VLOOKUP($D156,Actual_CGI_HDD!$A$9:$E$532,5),0)</f>
        <v>0</v>
      </c>
      <c r="K156" s="283">
        <f>IFERROR(VLOOKUP($A156&amp;IF($B156&lt;10,0&amp;$B156,$B156),'Staff Ranked NHDD'!$C$8:$F$374,4,FALSE),0)</f>
        <v>0.1</v>
      </c>
      <c r="M156" s="278"/>
    </row>
    <row r="157" spans="1:13" x14ac:dyDescent="0.25">
      <c r="A157" s="111">
        <f t="shared" si="8"/>
        <v>7</v>
      </c>
      <c r="B157" s="111">
        <f t="shared" si="9"/>
        <v>4</v>
      </c>
      <c r="C157" s="111">
        <f t="shared" si="10"/>
        <v>2021</v>
      </c>
      <c r="D157" s="75">
        <f t="shared" si="11"/>
        <v>44381</v>
      </c>
      <c r="E157" s="283">
        <f>IFERROR(VLOOKUP($D157,Actual_Kirk_HDD!$A$4:$F$471,6,FALSE),0)</f>
        <v>0</v>
      </c>
      <c r="F157" s="283">
        <f>IFERROR(VLOOKUP($A157&amp;IF($B157&lt;10,0&amp;$B157,$B157),'Staff Ranked NHDD'!$C$8:$F$374,2,FALSE),0)</f>
        <v>0</v>
      </c>
      <c r="H157" s="49"/>
      <c r="J157" s="74">
        <f>IFERROR(VLOOKUP($D157,Actual_CGI_HDD!$A$9:$E$532,5),0)</f>
        <v>0</v>
      </c>
      <c r="K157" s="283">
        <f>IFERROR(VLOOKUP($A157&amp;IF($B157&lt;10,0&amp;$B157,$B157),'Staff Ranked NHDD'!$C$8:$F$374,4,FALSE),0)</f>
        <v>0</v>
      </c>
      <c r="M157" s="278"/>
    </row>
    <row r="158" spans="1:13" x14ac:dyDescent="0.25">
      <c r="A158" s="111">
        <f t="shared" si="8"/>
        <v>7</v>
      </c>
      <c r="B158" s="111">
        <f t="shared" si="9"/>
        <v>5</v>
      </c>
      <c r="C158" s="111">
        <f t="shared" si="10"/>
        <v>2021</v>
      </c>
      <c r="D158" s="75">
        <f t="shared" si="11"/>
        <v>44382</v>
      </c>
      <c r="E158" s="283">
        <f>IFERROR(VLOOKUP($D158,Actual_Kirk_HDD!$A$4:$F$471,6,FALSE),0)</f>
        <v>0</v>
      </c>
      <c r="F158" s="283">
        <f>IFERROR(VLOOKUP($A158&amp;IF($B158&lt;10,0&amp;$B158,$B158),'Staff Ranked NHDD'!$C$8:$F$374,2,FALSE),0)</f>
        <v>0</v>
      </c>
      <c r="H158" s="49"/>
      <c r="J158" s="74">
        <f>IFERROR(VLOOKUP($D158,Actual_CGI_HDD!$A$9:$E$532,5),0)</f>
        <v>0</v>
      </c>
      <c r="K158" s="283">
        <f>IFERROR(VLOOKUP($A158&amp;IF($B158&lt;10,0&amp;$B158,$B158),'Staff Ranked NHDD'!$C$8:$F$374,4,FALSE),0)</f>
        <v>0</v>
      </c>
      <c r="M158" s="278"/>
    </row>
    <row r="159" spans="1:13" x14ac:dyDescent="0.25">
      <c r="A159" s="111">
        <f t="shared" si="8"/>
        <v>7</v>
      </c>
      <c r="B159" s="111">
        <f t="shared" si="9"/>
        <v>6</v>
      </c>
      <c r="C159" s="111">
        <f t="shared" si="10"/>
        <v>2021</v>
      </c>
      <c r="D159" s="75">
        <f t="shared" si="11"/>
        <v>44383</v>
      </c>
      <c r="E159" s="283">
        <f>IFERROR(VLOOKUP($D159,Actual_Kirk_HDD!$A$4:$F$471,6,FALSE),0)</f>
        <v>0</v>
      </c>
      <c r="F159" s="283">
        <f>IFERROR(VLOOKUP($A159&amp;IF($B159&lt;10,0&amp;$B159,$B159),'Staff Ranked NHDD'!$C$8:$F$374,2,FALSE),0)</f>
        <v>0</v>
      </c>
      <c r="H159" s="49"/>
      <c r="J159" s="74">
        <f>IFERROR(VLOOKUP($D159,Actual_CGI_HDD!$A$9:$E$532,5),0)</f>
        <v>0</v>
      </c>
      <c r="K159" s="283">
        <f>IFERROR(VLOOKUP($A159&amp;IF($B159&lt;10,0&amp;$B159,$B159),'Staff Ranked NHDD'!$C$8:$F$374,4,FALSE),0)</f>
        <v>0</v>
      </c>
      <c r="M159" s="278"/>
    </row>
    <row r="160" spans="1:13" x14ac:dyDescent="0.25">
      <c r="A160" s="111">
        <f t="shared" si="8"/>
        <v>7</v>
      </c>
      <c r="B160" s="111">
        <f t="shared" si="9"/>
        <v>7</v>
      </c>
      <c r="C160" s="111">
        <f t="shared" si="10"/>
        <v>2021</v>
      </c>
      <c r="D160" s="75">
        <f t="shared" si="11"/>
        <v>44384</v>
      </c>
      <c r="E160" s="283">
        <f>IFERROR(VLOOKUP($D160,Actual_Kirk_HDD!$A$4:$F$471,6,FALSE),0)</f>
        <v>0</v>
      </c>
      <c r="F160" s="283">
        <f>IFERROR(VLOOKUP($A160&amp;IF($B160&lt;10,0&amp;$B160,$B160),'Staff Ranked NHDD'!$C$8:$F$374,2,FALSE),0)</f>
        <v>0</v>
      </c>
      <c r="H160" s="49"/>
      <c r="J160" s="74">
        <f>IFERROR(VLOOKUP($D160,Actual_CGI_HDD!$A$9:$E$532,5),0)</f>
        <v>0</v>
      </c>
      <c r="K160" s="283">
        <f>IFERROR(VLOOKUP($A160&amp;IF($B160&lt;10,0&amp;$B160,$B160),'Staff Ranked NHDD'!$C$8:$F$374,4,FALSE),0)</f>
        <v>0</v>
      </c>
      <c r="M160" s="278"/>
    </row>
    <row r="161" spans="1:13" x14ac:dyDescent="0.25">
      <c r="A161" s="111">
        <f t="shared" si="8"/>
        <v>7</v>
      </c>
      <c r="B161" s="111">
        <f t="shared" si="9"/>
        <v>8</v>
      </c>
      <c r="C161" s="111">
        <f t="shared" si="10"/>
        <v>2021</v>
      </c>
      <c r="D161" s="75">
        <f t="shared" si="11"/>
        <v>44385</v>
      </c>
      <c r="E161" s="283">
        <f>IFERROR(VLOOKUP($D161,Actual_Kirk_HDD!$A$4:$F$471,6,FALSE),0)</f>
        <v>0</v>
      </c>
      <c r="F161" s="283">
        <f>IFERROR(VLOOKUP($A161&amp;IF($B161&lt;10,0&amp;$B161,$B161),'Staff Ranked NHDD'!$C$8:$F$374,2,FALSE),0)</f>
        <v>0</v>
      </c>
      <c r="H161" s="49"/>
      <c r="J161" s="74">
        <f>IFERROR(VLOOKUP($D161,Actual_CGI_HDD!$A$9:$E$532,5),0)</f>
        <v>0</v>
      </c>
      <c r="K161" s="283">
        <f>IFERROR(VLOOKUP($A161&amp;IF($B161&lt;10,0&amp;$B161,$B161),'Staff Ranked NHDD'!$C$8:$F$374,4,FALSE),0)</f>
        <v>0</v>
      </c>
      <c r="M161" s="278"/>
    </row>
    <row r="162" spans="1:13" x14ac:dyDescent="0.25">
      <c r="A162" s="111">
        <f t="shared" si="8"/>
        <v>7</v>
      </c>
      <c r="B162" s="111">
        <f t="shared" si="9"/>
        <v>9</v>
      </c>
      <c r="C162" s="111">
        <f t="shared" si="10"/>
        <v>2021</v>
      </c>
      <c r="D162" s="75">
        <f t="shared" si="11"/>
        <v>44386</v>
      </c>
      <c r="E162" s="283">
        <f>IFERROR(VLOOKUP($D162,Actual_Kirk_HDD!$A$4:$F$471,6,FALSE),0)</f>
        <v>0</v>
      </c>
      <c r="F162" s="283">
        <f>IFERROR(VLOOKUP($A162&amp;IF($B162&lt;10,0&amp;$B162,$B162),'Staff Ranked NHDD'!$C$8:$F$374,2,FALSE),0)</f>
        <v>0</v>
      </c>
      <c r="H162" s="49"/>
      <c r="J162" s="74">
        <f>IFERROR(VLOOKUP($D162,Actual_CGI_HDD!$A$9:$E$532,5),0)</f>
        <v>0</v>
      </c>
      <c r="K162" s="283">
        <f>IFERROR(VLOOKUP($A162&amp;IF($B162&lt;10,0&amp;$B162,$B162),'Staff Ranked NHDD'!$C$8:$F$374,4,FALSE),0)</f>
        <v>0</v>
      </c>
      <c r="M162" s="278"/>
    </row>
    <row r="163" spans="1:13" x14ac:dyDescent="0.25">
      <c r="A163" s="111">
        <f t="shared" si="8"/>
        <v>7</v>
      </c>
      <c r="B163" s="111">
        <f t="shared" si="9"/>
        <v>10</v>
      </c>
      <c r="C163" s="111">
        <f t="shared" si="10"/>
        <v>2021</v>
      </c>
      <c r="D163" s="75">
        <f t="shared" si="11"/>
        <v>44387</v>
      </c>
      <c r="E163" s="283">
        <f>IFERROR(VLOOKUP($D163,Actual_Kirk_HDD!$A$4:$F$471,6,FALSE),0)</f>
        <v>0</v>
      </c>
      <c r="F163" s="283">
        <f>IFERROR(VLOOKUP($A163&amp;IF($B163&lt;10,0&amp;$B163,$B163),'Staff Ranked NHDD'!$C$8:$F$374,2,FALSE),0)</f>
        <v>0</v>
      </c>
      <c r="H163" s="49"/>
      <c r="J163" s="74">
        <f>IFERROR(VLOOKUP($D163,Actual_CGI_HDD!$A$9:$E$532,5),0)</f>
        <v>0</v>
      </c>
      <c r="K163" s="283">
        <f>IFERROR(VLOOKUP($A163&amp;IF($B163&lt;10,0&amp;$B163,$B163),'Staff Ranked NHDD'!$C$8:$F$374,4,FALSE),0)</f>
        <v>0</v>
      </c>
      <c r="M163" s="278"/>
    </row>
    <row r="164" spans="1:13" x14ac:dyDescent="0.25">
      <c r="A164" s="111">
        <f t="shared" si="8"/>
        <v>7</v>
      </c>
      <c r="B164" s="111">
        <f t="shared" si="9"/>
        <v>11</v>
      </c>
      <c r="C164" s="111">
        <f t="shared" si="10"/>
        <v>2021</v>
      </c>
      <c r="D164" s="75">
        <f t="shared" si="11"/>
        <v>44388</v>
      </c>
      <c r="E164" s="283">
        <f>IFERROR(VLOOKUP($D164,Actual_Kirk_HDD!$A$4:$F$471,6,FALSE),0)</f>
        <v>0</v>
      </c>
      <c r="F164" s="283">
        <f>IFERROR(VLOOKUP($A164&amp;IF($B164&lt;10,0&amp;$B164,$B164),'Staff Ranked NHDD'!$C$8:$F$374,2,FALSE),0)</f>
        <v>0</v>
      </c>
      <c r="H164" s="49"/>
      <c r="J164" s="74">
        <f>IFERROR(VLOOKUP($D164,Actual_CGI_HDD!$A$9:$E$532,5),0)</f>
        <v>0</v>
      </c>
      <c r="K164" s="283">
        <f>IFERROR(VLOOKUP($A164&amp;IF($B164&lt;10,0&amp;$B164,$B164),'Staff Ranked NHDD'!$C$8:$F$374,4,FALSE),0)</f>
        <v>0</v>
      </c>
      <c r="M164" s="278"/>
    </row>
    <row r="165" spans="1:13" x14ac:dyDescent="0.25">
      <c r="A165" s="111">
        <f t="shared" si="8"/>
        <v>7</v>
      </c>
      <c r="B165" s="111">
        <f t="shared" si="9"/>
        <v>12</v>
      </c>
      <c r="C165" s="111">
        <f t="shared" si="10"/>
        <v>2021</v>
      </c>
      <c r="D165" s="75">
        <f t="shared" si="11"/>
        <v>44389</v>
      </c>
      <c r="E165" s="283">
        <f>IFERROR(VLOOKUP($D165,Actual_Kirk_HDD!$A$4:$F$471,6,FALSE),0)</f>
        <v>0</v>
      </c>
      <c r="F165" s="283">
        <f>IFERROR(VLOOKUP($A165&amp;IF($B165&lt;10,0&amp;$B165,$B165),'Staff Ranked NHDD'!$C$8:$F$374,2,FALSE),0)</f>
        <v>1.9386200716845867</v>
      </c>
      <c r="H165" s="49"/>
      <c r="J165" s="74">
        <f>IFERROR(VLOOKUP($D165,Actual_CGI_HDD!$A$9:$E$532,5),0)</f>
        <v>0</v>
      </c>
      <c r="K165" s="283">
        <f>IFERROR(VLOOKUP($A165&amp;IF($B165&lt;10,0&amp;$B165,$B165),'Staff Ranked NHDD'!$C$8:$F$374,4,FALSE),0)</f>
        <v>0</v>
      </c>
      <c r="M165" s="278"/>
    </row>
    <row r="166" spans="1:13" x14ac:dyDescent="0.25">
      <c r="A166" s="111">
        <f t="shared" si="8"/>
        <v>7</v>
      </c>
      <c r="B166" s="111">
        <f t="shared" si="9"/>
        <v>13</v>
      </c>
      <c r="C166" s="111">
        <f t="shared" si="10"/>
        <v>2021</v>
      </c>
      <c r="D166" s="75">
        <f t="shared" si="11"/>
        <v>44390</v>
      </c>
      <c r="E166" s="283">
        <f>IFERROR(VLOOKUP($D166,Actual_Kirk_HDD!$A$4:$F$471,6,FALSE),0)</f>
        <v>0</v>
      </c>
      <c r="F166" s="283">
        <f>IFERROR(VLOOKUP($A166&amp;IF($B166&lt;10,0&amp;$B166,$B166),'Staff Ranked NHDD'!$C$8:$F$374,2,FALSE),0)</f>
        <v>0</v>
      </c>
      <c r="H166" s="49"/>
      <c r="J166" s="74">
        <f>IFERROR(VLOOKUP($D166,Actual_CGI_HDD!$A$9:$E$532,5),0)</f>
        <v>0</v>
      </c>
      <c r="K166" s="283">
        <f>IFERROR(VLOOKUP($A166&amp;IF($B166&lt;10,0&amp;$B166,$B166),'Staff Ranked NHDD'!$C$8:$F$374,4,FALSE),0)</f>
        <v>0</v>
      </c>
      <c r="M166" s="278"/>
    </row>
    <row r="167" spans="1:13" x14ac:dyDescent="0.25">
      <c r="A167" s="111">
        <f t="shared" si="8"/>
        <v>7</v>
      </c>
      <c r="B167" s="111">
        <f t="shared" si="9"/>
        <v>14</v>
      </c>
      <c r="C167" s="111">
        <f t="shared" si="10"/>
        <v>2021</v>
      </c>
      <c r="D167" s="75">
        <f t="shared" si="11"/>
        <v>44391</v>
      </c>
      <c r="E167" s="283">
        <f>IFERROR(VLOOKUP($D167,Actual_Kirk_HDD!$A$4:$F$471,6,FALSE),0)</f>
        <v>0</v>
      </c>
      <c r="F167" s="283">
        <f>IFERROR(VLOOKUP($A167&amp;IF($B167&lt;10,0&amp;$B167,$B167),'Staff Ranked NHDD'!$C$8:$F$374,2,FALSE),0)</f>
        <v>0</v>
      </c>
      <c r="H167" s="49"/>
      <c r="J167" s="74">
        <f>IFERROR(VLOOKUP($D167,Actual_CGI_HDD!$A$9:$E$532,5),0)</f>
        <v>0</v>
      </c>
      <c r="K167" s="283">
        <f>IFERROR(VLOOKUP($A167&amp;IF($B167&lt;10,0&amp;$B167,$B167),'Staff Ranked NHDD'!$C$8:$F$374,4,FALSE),0)</f>
        <v>0</v>
      </c>
      <c r="M167" s="278"/>
    </row>
    <row r="168" spans="1:13" x14ac:dyDescent="0.25">
      <c r="A168" s="111">
        <f t="shared" si="8"/>
        <v>7</v>
      </c>
      <c r="B168" s="111">
        <f t="shared" si="9"/>
        <v>15</v>
      </c>
      <c r="C168" s="111">
        <f t="shared" si="10"/>
        <v>2021</v>
      </c>
      <c r="D168" s="75">
        <f t="shared" si="11"/>
        <v>44392</v>
      </c>
      <c r="E168" s="283">
        <f>IFERROR(VLOOKUP($D168,Actual_Kirk_HDD!$A$4:$F$471,6,FALSE),0)</f>
        <v>0</v>
      </c>
      <c r="F168" s="283">
        <f>IFERROR(VLOOKUP($A168&amp;IF($B168&lt;10,0&amp;$B168,$B168),'Staff Ranked NHDD'!$C$8:$F$374,2,FALSE),0)</f>
        <v>0</v>
      </c>
      <c r="H168" s="49"/>
      <c r="J168" s="74">
        <f>IFERROR(VLOOKUP($D168,Actual_CGI_HDD!$A$9:$E$532,5),0)</f>
        <v>0</v>
      </c>
      <c r="K168" s="283">
        <f>IFERROR(VLOOKUP($A168&amp;IF($B168&lt;10,0&amp;$B168,$B168),'Staff Ranked NHDD'!$C$8:$F$374,4,FALSE),0)</f>
        <v>0</v>
      </c>
      <c r="M168" s="278"/>
    </row>
    <row r="169" spans="1:13" x14ac:dyDescent="0.25">
      <c r="A169" s="111">
        <f t="shared" si="8"/>
        <v>7</v>
      </c>
      <c r="B169" s="111">
        <f t="shared" si="9"/>
        <v>16</v>
      </c>
      <c r="C169" s="111">
        <f t="shared" si="10"/>
        <v>2021</v>
      </c>
      <c r="D169" s="75">
        <f t="shared" si="11"/>
        <v>44393</v>
      </c>
      <c r="E169" s="283">
        <f>IFERROR(VLOOKUP($D169,Actual_Kirk_HDD!$A$4:$F$471,6,FALSE),0)</f>
        <v>0</v>
      </c>
      <c r="F169" s="283">
        <f>IFERROR(VLOOKUP($A169&amp;IF($B169&lt;10,0&amp;$B169,$B169),'Staff Ranked NHDD'!$C$8:$F$374,2,FALSE),0)</f>
        <v>0</v>
      </c>
      <c r="H169" s="49"/>
      <c r="J169" s="74">
        <f>IFERROR(VLOOKUP($D169,Actual_CGI_HDD!$A$9:$E$532,5),0)</f>
        <v>0</v>
      </c>
      <c r="K169" s="283">
        <f>IFERROR(VLOOKUP($A169&amp;IF($B169&lt;10,0&amp;$B169,$B169),'Staff Ranked NHDD'!$C$8:$F$374,4,FALSE),0)</f>
        <v>0</v>
      </c>
      <c r="M169" s="278"/>
    </row>
    <row r="170" spans="1:13" x14ac:dyDescent="0.25">
      <c r="A170" s="111">
        <f t="shared" si="8"/>
        <v>7</v>
      </c>
      <c r="B170" s="111">
        <f t="shared" si="9"/>
        <v>17</v>
      </c>
      <c r="C170" s="111">
        <f t="shared" si="10"/>
        <v>2021</v>
      </c>
      <c r="D170" s="75">
        <f t="shared" si="11"/>
        <v>44394</v>
      </c>
      <c r="E170" s="283">
        <f>IFERROR(VLOOKUP($D170,Actual_Kirk_HDD!$A$4:$F$471,6,FALSE),0)</f>
        <v>0</v>
      </c>
      <c r="F170" s="283">
        <f>IFERROR(VLOOKUP($A170&amp;IF($B170&lt;10,0&amp;$B170,$B170),'Staff Ranked NHDD'!$C$8:$F$374,2,FALSE),0)</f>
        <v>0</v>
      </c>
      <c r="H170" s="49"/>
      <c r="J170" s="74">
        <f>IFERROR(VLOOKUP($D170,Actual_CGI_HDD!$A$9:$E$532,5),0)</f>
        <v>0</v>
      </c>
      <c r="K170" s="283">
        <f>IFERROR(VLOOKUP($A170&amp;IF($B170&lt;10,0&amp;$B170,$B170),'Staff Ranked NHDD'!$C$8:$F$374,4,FALSE),0)</f>
        <v>0</v>
      </c>
      <c r="M170" s="278"/>
    </row>
    <row r="171" spans="1:13" x14ac:dyDescent="0.25">
      <c r="A171" s="111">
        <f t="shared" si="8"/>
        <v>7</v>
      </c>
      <c r="B171" s="111">
        <f t="shared" si="9"/>
        <v>18</v>
      </c>
      <c r="C171" s="111">
        <f t="shared" si="10"/>
        <v>2021</v>
      </c>
      <c r="D171" s="75">
        <f t="shared" si="11"/>
        <v>44395</v>
      </c>
      <c r="E171" s="283">
        <f>IFERROR(VLOOKUP($D171,Actual_Kirk_HDD!$A$4:$F$471,6,FALSE),0)</f>
        <v>0</v>
      </c>
      <c r="F171" s="283">
        <f>IFERROR(VLOOKUP($A171&amp;IF($B171&lt;10,0&amp;$B171,$B171),'Staff Ranked NHDD'!$C$8:$F$374,2,FALSE),0)</f>
        <v>0</v>
      </c>
      <c r="H171" s="49"/>
      <c r="J171" s="74">
        <f>IFERROR(VLOOKUP($D171,Actual_CGI_HDD!$A$9:$E$532,5),0)</f>
        <v>0</v>
      </c>
      <c r="K171" s="283">
        <f>IFERROR(VLOOKUP($A171&amp;IF($B171&lt;10,0&amp;$B171,$B171),'Staff Ranked NHDD'!$C$8:$F$374,4,FALSE),0)</f>
        <v>0</v>
      </c>
      <c r="M171" s="278"/>
    </row>
    <row r="172" spans="1:13" x14ac:dyDescent="0.25">
      <c r="A172" s="111">
        <f t="shared" si="8"/>
        <v>7</v>
      </c>
      <c r="B172" s="111">
        <f t="shared" si="9"/>
        <v>19</v>
      </c>
      <c r="C172" s="111">
        <f t="shared" si="10"/>
        <v>2021</v>
      </c>
      <c r="D172" s="75">
        <f t="shared" si="11"/>
        <v>44396</v>
      </c>
      <c r="E172" s="283">
        <f>IFERROR(VLOOKUP($D172,Actual_Kirk_HDD!$A$4:$F$471,6,FALSE),0)</f>
        <v>0</v>
      </c>
      <c r="F172" s="283">
        <f>IFERROR(VLOOKUP($A172&amp;IF($B172&lt;10,0&amp;$B172,$B172),'Staff Ranked NHDD'!$C$8:$F$374,2,FALSE),0)</f>
        <v>0</v>
      </c>
      <c r="H172" s="49"/>
      <c r="J172" s="74">
        <f>IFERROR(VLOOKUP($D172,Actual_CGI_HDD!$A$9:$E$532,5),0)</f>
        <v>0</v>
      </c>
      <c r="K172" s="283">
        <f>IFERROR(VLOOKUP($A172&amp;IF($B172&lt;10,0&amp;$B172,$B172),'Staff Ranked NHDD'!$C$8:$F$374,4,FALSE),0)</f>
        <v>0</v>
      </c>
      <c r="M172" s="278"/>
    </row>
    <row r="173" spans="1:13" x14ac:dyDescent="0.25">
      <c r="A173" s="111">
        <f t="shared" si="8"/>
        <v>7</v>
      </c>
      <c r="B173" s="111">
        <f t="shared" si="9"/>
        <v>20</v>
      </c>
      <c r="C173" s="111">
        <f t="shared" si="10"/>
        <v>2021</v>
      </c>
      <c r="D173" s="75">
        <f t="shared" si="11"/>
        <v>44397</v>
      </c>
      <c r="E173" s="283">
        <f>IFERROR(VLOOKUP($D173,Actual_Kirk_HDD!$A$4:$F$471,6,FALSE),0)</f>
        <v>0</v>
      </c>
      <c r="F173" s="283">
        <f>IFERROR(VLOOKUP($A173&amp;IF($B173&lt;10,0&amp;$B173,$B173),'Staff Ranked NHDD'!$C$8:$F$374,2,FALSE),0)</f>
        <v>0</v>
      </c>
      <c r="H173" s="49"/>
      <c r="J173" s="74">
        <f>IFERROR(VLOOKUP($D173,Actual_CGI_HDD!$A$9:$E$532,5),0)</f>
        <v>0</v>
      </c>
      <c r="K173" s="283">
        <f>IFERROR(VLOOKUP($A173&amp;IF($B173&lt;10,0&amp;$B173,$B173),'Staff Ranked NHDD'!$C$8:$F$374,4,FALSE),0)</f>
        <v>0</v>
      </c>
      <c r="M173" s="278"/>
    </row>
    <row r="174" spans="1:13" x14ac:dyDescent="0.25">
      <c r="A174" s="111">
        <f t="shared" si="8"/>
        <v>7</v>
      </c>
      <c r="B174" s="111">
        <f t="shared" si="9"/>
        <v>21</v>
      </c>
      <c r="C174" s="111">
        <f t="shared" si="10"/>
        <v>2021</v>
      </c>
      <c r="D174" s="75">
        <f t="shared" si="11"/>
        <v>44398</v>
      </c>
      <c r="E174" s="283">
        <f>IFERROR(VLOOKUP($D174,Actual_Kirk_HDD!$A$4:$F$471,6,FALSE),0)</f>
        <v>0</v>
      </c>
      <c r="F174" s="283">
        <f>IFERROR(VLOOKUP($A174&amp;IF($B174&lt;10,0&amp;$B174,$B174),'Staff Ranked NHDD'!$C$8:$F$374,2,FALSE),0)</f>
        <v>0</v>
      </c>
      <c r="H174" s="49"/>
      <c r="J174" s="74">
        <f>IFERROR(VLOOKUP($D174,Actual_CGI_HDD!$A$9:$E$532,5),0)</f>
        <v>0</v>
      </c>
      <c r="K174" s="283">
        <f>IFERROR(VLOOKUP($A174&amp;IF($B174&lt;10,0&amp;$B174,$B174),'Staff Ranked NHDD'!$C$8:$F$374,4,FALSE),0)</f>
        <v>0</v>
      </c>
      <c r="M174" s="278"/>
    </row>
    <row r="175" spans="1:13" x14ac:dyDescent="0.25">
      <c r="A175" s="111">
        <f t="shared" si="8"/>
        <v>7</v>
      </c>
      <c r="B175" s="111">
        <f t="shared" si="9"/>
        <v>22</v>
      </c>
      <c r="C175" s="111">
        <f t="shared" si="10"/>
        <v>2021</v>
      </c>
      <c r="D175" s="75">
        <f t="shared" si="11"/>
        <v>44399</v>
      </c>
      <c r="E175" s="283">
        <f>IFERROR(VLOOKUP($D175,Actual_Kirk_HDD!$A$4:$F$471,6,FALSE),0)</f>
        <v>0</v>
      </c>
      <c r="F175" s="283">
        <f>IFERROR(VLOOKUP($A175&amp;IF($B175&lt;10,0&amp;$B175,$B175),'Staff Ranked NHDD'!$C$8:$F$374,2,FALSE),0)</f>
        <v>0</v>
      </c>
      <c r="H175" s="49"/>
      <c r="J175" s="74">
        <f>IFERROR(VLOOKUP($D175,Actual_CGI_HDD!$A$9:$E$532,5),0)</f>
        <v>0</v>
      </c>
      <c r="K175" s="283">
        <f>IFERROR(VLOOKUP($A175&amp;IF($B175&lt;10,0&amp;$B175,$B175),'Staff Ranked NHDD'!$C$8:$F$374,4,FALSE),0)</f>
        <v>0</v>
      </c>
      <c r="M175" s="278"/>
    </row>
    <row r="176" spans="1:13" x14ac:dyDescent="0.25">
      <c r="A176" s="111">
        <f t="shared" si="8"/>
        <v>7</v>
      </c>
      <c r="B176" s="111">
        <f t="shared" si="9"/>
        <v>23</v>
      </c>
      <c r="C176" s="111">
        <f t="shared" si="10"/>
        <v>2021</v>
      </c>
      <c r="D176" s="75">
        <f t="shared" si="11"/>
        <v>44400</v>
      </c>
      <c r="E176" s="283">
        <f>IFERROR(VLOOKUP($D176,Actual_Kirk_HDD!$A$4:$F$471,6,FALSE),0)</f>
        <v>0</v>
      </c>
      <c r="F176" s="283">
        <f>IFERROR(VLOOKUP($A176&amp;IF($B176&lt;10,0&amp;$B176,$B176),'Staff Ranked NHDD'!$C$8:$F$374,2,FALSE),0)</f>
        <v>0</v>
      </c>
      <c r="H176" s="49"/>
      <c r="J176" s="74">
        <f>IFERROR(VLOOKUP($D176,Actual_CGI_HDD!$A$9:$E$532,5),0)</f>
        <v>0</v>
      </c>
      <c r="K176" s="283">
        <f>IFERROR(VLOOKUP($A176&amp;IF($B176&lt;10,0&amp;$B176,$B176),'Staff Ranked NHDD'!$C$8:$F$374,4,FALSE),0)</f>
        <v>0</v>
      </c>
      <c r="M176" s="278"/>
    </row>
    <row r="177" spans="1:13" x14ac:dyDescent="0.25">
      <c r="A177" s="111">
        <f t="shared" si="8"/>
        <v>7</v>
      </c>
      <c r="B177" s="111">
        <f t="shared" si="9"/>
        <v>24</v>
      </c>
      <c r="C177" s="111">
        <f t="shared" si="10"/>
        <v>2021</v>
      </c>
      <c r="D177" s="75">
        <f t="shared" si="11"/>
        <v>44401</v>
      </c>
      <c r="E177" s="283">
        <f>IFERROR(VLOOKUP($D177,Actual_Kirk_HDD!$A$4:$F$471,6,FALSE),0)</f>
        <v>0</v>
      </c>
      <c r="F177" s="283">
        <f>IFERROR(VLOOKUP($A177&amp;IF($B177&lt;10,0&amp;$B177,$B177),'Staff Ranked NHDD'!$C$8:$F$374,2,FALSE),0)</f>
        <v>0</v>
      </c>
      <c r="H177" s="49"/>
      <c r="J177" s="74">
        <f>IFERROR(VLOOKUP($D177,Actual_CGI_HDD!$A$9:$E$532,5),0)</f>
        <v>0</v>
      </c>
      <c r="K177" s="283">
        <f>IFERROR(VLOOKUP($A177&amp;IF($B177&lt;10,0&amp;$B177,$B177),'Staff Ranked NHDD'!$C$8:$F$374,4,FALSE),0)</f>
        <v>0</v>
      </c>
      <c r="M177" s="278"/>
    </row>
    <row r="178" spans="1:13" x14ac:dyDescent="0.25">
      <c r="A178" s="111">
        <f t="shared" si="8"/>
        <v>7</v>
      </c>
      <c r="B178" s="111">
        <f t="shared" si="9"/>
        <v>25</v>
      </c>
      <c r="C178" s="111">
        <f t="shared" si="10"/>
        <v>2021</v>
      </c>
      <c r="D178" s="75">
        <f t="shared" si="11"/>
        <v>44402</v>
      </c>
      <c r="E178" s="283">
        <f>IFERROR(VLOOKUP($D178,Actual_Kirk_HDD!$A$4:$F$471,6,FALSE),0)</f>
        <v>0</v>
      </c>
      <c r="F178" s="283">
        <f>IFERROR(VLOOKUP($A178&amp;IF($B178&lt;10,0&amp;$B178,$B178),'Staff Ranked NHDD'!$C$8:$F$374,2,FALSE),0)</f>
        <v>0</v>
      </c>
      <c r="H178" s="49"/>
      <c r="J178" s="74">
        <f>IFERROR(VLOOKUP($D178,Actual_CGI_HDD!$A$9:$E$532,5),0)</f>
        <v>0</v>
      </c>
      <c r="K178" s="283">
        <f>IFERROR(VLOOKUP($A178&amp;IF($B178&lt;10,0&amp;$B178,$B178),'Staff Ranked NHDD'!$C$8:$F$374,4,FALSE),0)</f>
        <v>0</v>
      </c>
      <c r="M178" s="278"/>
    </row>
    <row r="179" spans="1:13" x14ac:dyDescent="0.25">
      <c r="A179" s="111">
        <f t="shared" si="8"/>
        <v>7</v>
      </c>
      <c r="B179" s="111">
        <f t="shared" si="9"/>
        <v>26</v>
      </c>
      <c r="C179" s="111">
        <f t="shared" si="10"/>
        <v>2021</v>
      </c>
      <c r="D179" s="75">
        <f t="shared" si="11"/>
        <v>44403</v>
      </c>
      <c r="E179" s="283">
        <f>IFERROR(VLOOKUP($D179,Actual_Kirk_HDD!$A$4:$F$471,6,FALSE),0)</f>
        <v>0</v>
      </c>
      <c r="F179" s="283">
        <f>IFERROR(VLOOKUP($A179&amp;IF($B179&lt;10,0&amp;$B179,$B179),'Staff Ranked NHDD'!$C$8:$F$374,2,FALSE),0)</f>
        <v>0</v>
      </c>
      <c r="H179" s="49"/>
      <c r="J179" s="74">
        <f>IFERROR(VLOOKUP($D179,Actual_CGI_HDD!$A$9:$E$532,5),0)</f>
        <v>0</v>
      </c>
      <c r="K179" s="283">
        <f>IFERROR(VLOOKUP($A179&amp;IF($B179&lt;10,0&amp;$B179,$B179),'Staff Ranked NHDD'!$C$8:$F$374,4,FALSE),0)</f>
        <v>0</v>
      </c>
      <c r="M179" s="278"/>
    </row>
    <row r="180" spans="1:13" x14ac:dyDescent="0.25">
      <c r="A180" s="111">
        <f t="shared" si="8"/>
        <v>7</v>
      </c>
      <c r="B180" s="111">
        <f t="shared" si="9"/>
        <v>27</v>
      </c>
      <c r="C180" s="111">
        <f t="shared" si="10"/>
        <v>2021</v>
      </c>
      <c r="D180" s="75">
        <f t="shared" si="11"/>
        <v>44404</v>
      </c>
      <c r="E180" s="283">
        <f>IFERROR(VLOOKUP($D180,Actual_Kirk_HDD!$A$4:$F$471,6,FALSE),0)</f>
        <v>0</v>
      </c>
      <c r="F180" s="283">
        <f>IFERROR(VLOOKUP($A180&amp;IF($B180&lt;10,0&amp;$B180,$B180),'Staff Ranked NHDD'!$C$8:$F$374,2,FALSE),0)</f>
        <v>0</v>
      </c>
      <c r="H180" s="49"/>
      <c r="J180" s="74">
        <f>IFERROR(VLOOKUP($D180,Actual_CGI_HDD!$A$9:$E$532,5),0)</f>
        <v>0</v>
      </c>
      <c r="K180" s="283">
        <f>IFERROR(VLOOKUP($A180&amp;IF($B180&lt;10,0&amp;$B180,$B180),'Staff Ranked NHDD'!$C$8:$F$374,4,FALSE),0)</f>
        <v>0</v>
      </c>
      <c r="M180" s="278"/>
    </row>
    <row r="181" spans="1:13" x14ac:dyDescent="0.25">
      <c r="A181" s="111">
        <f t="shared" si="8"/>
        <v>7</v>
      </c>
      <c r="B181" s="111">
        <f t="shared" si="9"/>
        <v>28</v>
      </c>
      <c r="C181" s="111">
        <f t="shared" si="10"/>
        <v>2021</v>
      </c>
      <c r="D181" s="75">
        <f t="shared" si="11"/>
        <v>44405</v>
      </c>
      <c r="E181" s="283">
        <f>IFERROR(VLOOKUP($D181,Actual_Kirk_HDD!$A$4:$F$471,6,FALSE),0)</f>
        <v>0</v>
      </c>
      <c r="F181" s="283">
        <f>IFERROR(VLOOKUP($A181&amp;IF($B181&lt;10,0&amp;$B181,$B181),'Staff Ranked NHDD'!$C$8:$F$374,2,FALSE),0)</f>
        <v>0</v>
      </c>
      <c r="H181" s="49"/>
      <c r="J181" s="74">
        <f>IFERROR(VLOOKUP($D181,Actual_CGI_HDD!$A$9:$E$532,5),0)</f>
        <v>0</v>
      </c>
      <c r="K181" s="283">
        <f>IFERROR(VLOOKUP($A181&amp;IF($B181&lt;10,0&amp;$B181,$B181),'Staff Ranked NHDD'!$C$8:$F$374,4,FALSE),0)</f>
        <v>0</v>
      </c>
      <c r="M181" s="278"/>
    </row>
    <row r="182" spans="1:13" x14ac:dyDescent="0.25">
      <c r="A182" s="111">
        <f t="shared" si="8"/>
        <v>7</v>
      </c>
      <c r="B182" s="111">
        <f t="shared" si="9"/>
        <v>29</v>
      </c>
      <c r="C182" s="111">
        <f t="shared" si="10"/>
        <v>2021</v>
      </c>
      <c r="D182" s="75">
        <f t="shared" si="11"/>
        <v>44406</v>
      </c>
      <c r="E182" s="283">
        <f>IFERROR(VLOOKUP($D182,Actual_Kirk_HDD!$A$4:$F$471,6,FALSE),0)</f>
        <v>0</v>
      </c>
      <c r="F182" s="283">
        <f>IFERROR(VLOOKUP($A182&amp;IF($B182&lt;10,0&amp;$B182,$B182),'Staff Ranked NHDD'!$C$8:$F$374,2,FALSE),0)</f>
        <v>0</v>
      </c>
      <c r="H182" s="49"/>
      <c r="J182" s="74">
        <f>IFERROR(VLOOKUP($D182,Actual_CGI_HDD!$A$9:$E$532,5),0)</f>
        <v>0</v>
      </c>
      <c r="K182" s="283">
        <f>IFERROR(VLOOKUP($A182&amp;IF($B182&lt;10,0&amp;$B182,$B182),'Staff Ranked NHDD'!$C$8:$F$374,4,FALSE),0)</f>
        <v>0</v>
      </c>
      <c r="M182" s="278"/>
    </row>
    <row r="183" spans="1:13" x14ac:dyDescent="0.25">
      <c r="A183" s="111">
        <f t="shared" si="8"/>
        <v>7</v>
      </c>
      <c r="B183" s="111">
        <f t="shared" si="9"/>
        <v>30</v>
      </c>
      <c r="C183" s="111">
        <f t="shared" si="10"/>
        <v>2021</v>
      </c>
      <c r="D183" s="75">
        <f t="shared" si="11"/>
        <v>44407</v>
      </c>
      <c r="E183" s="283">
        <f>IFERROR(VLOOKUP($D183,Actual_Kirk_HDD!$A$4:$F$471,6,FALSE),0)</f>
        <v>0</v>
      </c>
      <c r="F183" s="283">
        <f>IFERROR(VLOOKUP($A183&amp;IF($B183&lt;10,0&amp;$B183,$B183),'Staff Ranked NHDD'!$C$8:$F$374,2,FALSE),0)</f>
        <v>0</v>
      </c>
      <c r="H183" s="49"/>
      <c r="J183" s="74">
        <f>IFERROR(VLOOKUP($D183,Actual_CGI_HDD!$A$9:$E$532,5),0)</f>
        <v>0</v>
      </c>
      <c r="K183" s="283">
        <f>IFERROR(VLOOKUP($A183&amp;IF($B183&lt;10,0&amp;$B183,$B183),'Staff Ranked NHDD'!$C$8:$F$374,4,FALSE),0)</f>
        <v>0</v>
      </c>
      <c r="M183" s="278"/>
    </row>
    <row r="184" spans="1:13" x14ac:dyDescent="0.25">
      <c r="A184" s="111">
        <f t="shared" si="8"/>
        <v>7</v>
      </c>
      <c r="B184" s="111">
        <f t="shared" si="9"/>
        <v>31</v>
      </c>
      <c r="C184" s="111">
        <f t="shared" si="10"/>
        <v>2021</v>
      </c>
      <c r="D184" s="75">
        <f t="shared" si="11"/>
        <v>44408</v>
      </c>
      <c r="E184" s="283">
        <f>IFERROR(VLOOKUP($D184,Actual_Kirk_HDD!$A$4:$F$471,6,FALSE),0)</f>
        <v>0</v>
      </c>
      <c r="F184" s="283">
        <f>IFERROR(VLOOKUP($A184&amp;IF($B184&lt;10,0&amp;$B184,$B184),'Staff Ranked NHDD'!$C$8:$F$374,2,FALSE),0)</f>
        <v>0</v>
      </c>
      <c r="H184" s="49"/>
      <c r="J184" s="74">
        <f>IFERROR(VLOOKUP($D184,Actual_CGI_HDD!$A$9:$E$532,5),0)</f>
        <v>0</v>
      </c>
      <c r="K184" s="283">
        <f>IFERROR(VLOOKUP($A184&amp;IF($B184&lt;10,0&amp;$B184,$B184),'Staff Ranked NHDD'!$C$8:$F$374,4,FALSE),0)</f>
        <v>0</v>
      </c>
      <c r="M184" s="278"/>
    </row>
    <row r="185" spans="1:13" x14ac:dyDescent="0.25">
      <c r="A185" s="111">
        <f t="shared" si="8"/>
        <v>8</v>
      </c>
      <c r="B185" s="111">
        <f t="shared" si="9"/>
        <v>1</v>
      </c>
      <c r="C185" s="111">
        <f t="shared" si="10"/>
        <v>2021</v>
      </c>
      <c r="D185" s="75">
        <f t="shared" si="11"/>
        <v>44409</v>
      </c>
      <c r="E185" s="283">
        <f>IFERROR(VLOOKUP($D185,Actual_Kirk_HDD!$A$4:$F$471,6,FALSE),0)</f>
        <v>0</v>
      </c>
      <c r="F185" s="283">
        <f>IFERROR(VLOOKUP($A185&amp;IF($B185&lt;10,0&amp;$B185,$B185),'Staff Ranked NHDD'!$C$8:$F$374,2,FALSE),0)</f>
        <v>4.2473118279569157E-2</v>
      </c>
      <c r="H185" s="49"/>
      <c r="J185" s="74">
        <f>IFERROR(VLOOKUP($D185,Actual_CGI_HDD!$A$9:$E$532,5),0)</f>
        <v>0</v>
      </c>
      <c r="K185" s="283">
        <f>IFERROR(VLOOKUP($A185&amp;IF($B185&lt;10,0&amp;$B185,$B185),'Staff Ranked NHDD'!$C$8:$F$374,4,FALSE),0)</f>
        <v>0</v>
      </c>
      <c r="M185" s="278"/>
    </row>
    <row r="186" spans="1:13" x14ac:dyDescent="0.25">
      <c r="A186" s="111">
        <f t="shared" si="8"/>
        <v>8</v>
      </c>
      <c r="B186" s="111">
        <f t="shared" si="9"/>
        <v>2</v>
      </c>
      <c r="C186" s="111">
        <f t="shared" si="10"/>
        <v>2021</v>
      </c>
      <c r="D186" s="75">
        <f t="shared" si="11"/>
        <v>44410</v>
      </c>
      <c r="E186" s="283">
        <f>IFERROR(VLOOKUP($D186,Actual_Kirk_HDD!$A$4:$F$471,6,FALSE),0)</f>
        <v>0</v>
      </c>
      <c r="F186" s="283">
        <f>IFERROR(VLOOKUP($A186&amp;IF($B186&lt;10,0&amp;$B186,$B186),'Staff Ranked NHDD'!$C$8:$F$374,2,FALSE),0)</f>
        <v>0</v>
      </c>
      <c r="H186" s="49"/>
      <c r="J186" s="74">
        <f>IFERROR(VLOOKUP($D186,Actual_CGI_HDD!$A$9:$E$532,5),0)</f>
        <v>0</v>
      </c>
      <c r="K186" s="283">
        <f>IFERROR(VLOOKUP($A186&amp;IF($B186&lt;10,0&amp;$B186,$B186),'Staff Ranked NHDD'!$C$8:$F$374,4,FALSE),0)</f>
        <v>0</v>
      </c>
      <c r="M186" s="278"/>
    </row>
    <row r="187" spans="1:13" x14ac:dyDescent="0.25">
      <c r="A187" s="111">
        <f t="shared" si="8"/>
        <v>8</v>
      </c>
      <c r="B187" s="111">
        <f t="shared" si="9"/>
        <v>3</v>
      </c>
      <c r="C187" s="111">
        <f t="shared" si="10"/>
        <v>2021</v>
      </c>
      <c r="D187" s="75">
        <f t="shared" si="11"/>
        <v>44411</v>
      </c>
      <c r="E187" s="283">
        <f>IFERROR(VLOOKUP($D187,Actual_Kirk_HDD!$A$4:$F$471,6,FALSE),0)</f>
        <v>0</v>
      </c>
      <c r="F187" s="283">
        <f>IFERROR(VLOOKUP($A187&amp;IF($B187&lt;10,0&amp;$B187,$B187),'Staff Ranked NHDD'!$C$8:$F$374,2,FALSE),0)</f>
        <v>4.868709677419349</v>
      </c>
      <c r="H187" s="49"/>
      <c r="J187" s="74">
        <f>IFERROR(VLOOKUP($D187,Actual_CGI_HDD!$A$9:$E$532,5),0)</f>
        <v>0</v>
      </c>
      <c r="K187" s="283">
        <f>IFERROR(VLOOKUP($A187&amp;IF($B187&lt;10,0&amp;$B187,$B187),'Staff Ranked NHDD'!$C$8:$F$374,4,FALSE),0)</f>
        <v>0</v>
      </c>
      <c r="M187" s="278"/>
    </row>
    <row r="188" spans="1:13" x14ac:dyDescent="0.25">
      <c r="A188" s="111">
        <f t="shared" si="8"/>
        <v>8</v>
      </c>
      <c r="B188" s="111">
        <f t="shared" si="9"/>
        <v>4</v>
      </c>
      <c r="C188" s="111">
        <f t="shared" si="10"/>
        <v>2021</v>
      </c>
      <c r="D188" s="75">
        <f t="shared" si="11"/>
        <v>44412</v>
      </c>
      <c r="E188" s="283">
        <f>IFERROR(VLOOKUP($D188,Actual_Kirk_HDD!$A$4:$F$471,6,FALSE),0)</f>
        <v>0</v>
      </c>
      <c r="F188" s="283">
        <f>IFERROR(VLOOKUP($A188&amp;IF($B188&lt;10,0&amp;$B188,$B188),'Staff Ranked NHDD'!$C$8:$F$374,2,FALSE),0)</f>
        <v>1.5306989247311804</v>
      </c>
      <c r="H188" s="49"/>
      <c r="J188" s="74">
        <f>IFERROR(VLOOKUP($D188,Actual_CGI_HDD!$A$9:$E$532,5),0)</f>
        <v>0</v>
      </c>
      <c r="K188" s="283">
        <f>IFERROR(VLOOKUP($A188&amp;IF($B188&lt;10,0&amp;$B188,$B188),'Staff Ranked NHDD'!$C$8:$F$374,4,FALSE),0)</f>
        <v>0</v>
      </c>
      <c r="M188" s="278"/>
    </row>
    <row r="189" spans="1:13" x14ac:dyDescent="0.25">
      <c r="A189" s="111">
        <f t="shared" si="8"/>
        <v>8</v>
      </c>
      <c r="B189" s="111">
        <f t="shared" si="9"/>
        <v>5</v>
      </c>
      <c r="C189" s="111">
        <f t="shared" si="10"/>
        <v>2021</v>
      </c>
      <c r="D189" s="75">
        <f t="shared" si="11"/>
        <v>44413</v>
      </c>
      <c r="E189" s="283">
        <f>IFERROR(VLOOKUP($D189,Actual_Kirk_HDD!$A$4:$F$471,6,FALSE),0)</f>
        <v>0</v>
      </c>
      <c r="F189" s="283">
        <f>IFERROR(VLOOKUP($A189&amp;IF($B189&lt;10,0&amp;$B189,$B189),'Staff Ranked NHDD'!$C$8:$F$374,2,FALSE),0)</f>
        <v>0</v>
      </c>
      <c r="H189" s="49"/>
      <c r="J189" s="74">
        <f>IFERROR(VLOOKUP($D189,Actual_CGI_HDD!$A$9:$E$532,5),0)</f>
        <v>0</v>
      </c>
      <c r="K189" s="283">
        <f>IFERROR(VLOOKUP($A189&amp;IF($B189&lt;10,0&amp;$B189,$B189),'Staff Ranked NHDD'!$C$8:$F$374,4,FALSE),0)</f>
        <v>0.9</v>
      </c>
      <c r="M189" s="278"/>
    </row>
    <row r="190" spans="1:13" x14ac:dyDescent="0.25">
      <c r="A190" s="111">
        <f t="shared" si="8"/>
        <v>8</v>
      </c>
      <c r="B190" s="111">
        <f t="shared" si="9"/>
        <v>6</v>
      </c>
      <c r="C190" s="111">
        <f t="shared" si="10"/>
        <v>2021</v>
      </c>
      <c r="D190" s="75">
        <f t="shared" si="11"/>
        <v>44414</v>
      </c>
      <c r="E190" s="283">
        <f>IFERROR(VLOOKUP($D190,Actual_Kirk_HDD!$A$4:$F$471,6,FALSE),0)</f>
        <v>0</v>
      </c>
      <c r="F190" s="283">
        <f>IFERROR(VLOOKUP($A190&amp;IF($B190&lt;10,0&amp;$B190,$B190),'Staff Ranked NHDD'!$C$8:$F$374,2,FALSE),0)</f>
        <v>0</v>
      </c>
      <c r="H190" s="49"/>
      <c r="J190" s="74">
        <f>IFERROR(VLOOKUP($D190,Actual_CGI_HDD!$A$9:$E$532,5),0)</f>
        <v>0</v>
      </c>
      <c r="K190" s="283">
        <f>IFERROR(VLOOKUP($A190&amp;IF($B190&lt;10,0&amp;$B190,$B190),'Staff Ranked NHDD'!$C$8:$F$374,4,FALSE),0)</f>
        <v>0</v>
      </c>
      <c r="M190" s="278"/>
    </row>
    <row r="191" spans="1:13" x14ac:dyDescent="0.25">
      <c r="A191" s="111">
        <f t="shared" si="8"/>
        <v>8</v>
      </c>
      <c r="B191" s="111">
        <f t="shared" si="9"/>
        <v>7</v>
      </c>
      <c r="C191" s="111">
        <f t="shared" si="10"/>
        <v>2021</v>
      </c>
      <c r="D191" s="75">
        <f t="shared" si="11"/>
        <v>44415</v>
      </c>
      <c r="E191" s="283">
        <f>IFERROR(VLOOKUP($D191,Actual_Kirk_HDD!$A$4:$F$471,6,FALSE),0)</f>
        <v>0</v>
      </c>
      <c r="F191" s="283">
        <f>IFERROR(VLOOKUP($A191&amp;IF($B191&lt;10,0&amp;$B191,$B191),'Staff Ranked NHDD'!$C$8:$F$374,2,FALSE),0)</f>
        <v>0</v>
      </c>
      <c r="H191" s="49"/>
      <c r="J191" s="74">
        <f>IFERROR(VLOOKUP($D191,Actual_CGI_HDD!$A$9:$E$532,5),0)</f>
        <v>0</v>
      </c>
      <c r="K191" s="283">
        <f>IFERROR(VLOOKUP($A191&amp;IF($B191&lt;10,0&amp;$B191,$B191),'Staff Ranked NHDD'!$C$8:$F$374,4,FALSE),0)</f>
        <v>0</v>
      </c>
      <c r="M191" s="278"/>
    </row>
    <row r="192" spans="1:13" x14ac:dyDescent="0.25">
      <c r="A192" s="111">
        <f t="shared" si="8"/>
        <v>8</v>
      </c>
      <c r="B192" s="111">
        <f t="shared" si="9"/>
        <v>8</v>
      </c>
      <c r="C192" s="111">
        <f t="shared" si="10"/>
        <v>2021</v>
      </c>
      <c r="D192" s="75">
        <f t="shared" si="11"/>
        <v>44416</v>
      </c>
      <c r="E192" s="283">
        <f>IFERROR(VLOOKUP($D192,Actual_Kirk_HDD!$A$4:$F$471,6,FALSE),0)</f>
        <v>0</v>
      </c>
      <c r="F192" s="283">
        <f>IFERROR(VLOOKUP($A192&amp;IF($B192&lt;10,0&amp;$B192,$B192),'Staff Ranked NHDD'!$C$8:$F$374,2,FALSE),0)</f>
        <v>0</v>
      </c>
      <c r="H192" s="49"/>
      <c r="J192" s="74">
        <f>IFERROR(VLOOKUP($D192,Actual_CGI_HDD!$A$9:$E$532,5),0)</f>
        <v>0</v>
      </c>
      <c r="K192" s="283">
        <f>IFERROR(VLOOKUP($A192&amp;IF($B192&lt;10,0&amp;$B192,$B192),'Staff Ranked NHDD'!$C$8:$F$374,4,FALSE),0)</f>
        <v>0</v>
      </c>
      <c r="M192" s="278"/>
    </row>
    <row r="193" spans="1:13" x14ac:dyDescent="0.25">
      <c r="A193" s="111">
        <f t="shared" si="8"/>
        <v>8</v>
      </c>
      <c r="B193" s="111">
        <f t="shared" si="9"/>
        <v>9</v>
      </c>
      <c r="C193" s="111">
        <f t="shared" si="10"/>
        <v>2021</v>
      </c>
      <c r="D193" s="75">
        <f t="shared" si="11"/>
        <v>44417</v>
      </c>
      <c r="E193" s="283">
        <f>IFERROR(VLOOKUP($D193,Actual_Kirk_HDD!$A$4:$F$471,6,FALSE),0)</f>
        <v>0</v>
      </c>
      <c r="F193" s="283">
        <f>IFERROR(VLOOKUP($A193&amp;IF($B193&lt;10,0&amp;$B193,$B193),'Staff Ranked NHDD'!$C$8:$F$374,2,FALSE),0)</f>
        <v>0</v>
      </c>
      <c r="H193" s="49"/>
      <c r="J193" s="74">
        <f>IFERROR(VLOOKUP($D193,Actual_CGI_HDD!$A$9:$E$532,5),0)</f>
        <v>0</v>
      </c>
      <c r="K193" s="283">
        <f>IFERROR(VLOOKUP($A193&amp;IF($B193&lt;10,0&amp;$B193,$B193),'Staff Ranked NHDD'!$C$8:$F$374,4,FALSE),0)</f>
        <v>0</v>
      </c>
      <c r="M193" s="278"/>
    </row>
    <row r="194" spans="1:13" x14ac:dyDescent="0.25">
      <c r="A194" s="111">
        <f t="shared" si="8"/>
        <v>8</v>
      </c>
      <c r="B194" s="111">
        <f t="shared" si="9"/>
        <v>10</v>
      </c>
      <c r="C194" s="111">
        <f t="shared" si="10"/>
        <v>2021</v>
      </c>
      <c r="D194" s="75">
        <f t="shared" si="11"/>
        <v>44418</v>
      </c>
      <c r="E194" s="283">
        <f>IFERROR(VLOOKUP($D194,Actual_Kirk_HDD!$A$4:$F$471,6,FALSE),0)</f>
        <v>0</v>
      </c>
      <c r="F194" s="283">
        <f>IFERROR(VLOOKUP($A194&amp;IF($B194&lt;10,0&amp;$B194,$B194),'Staff Ranked NHDD'!$C$8:$F$374,2,FALSE),0)</f>
        <v>0</v>
      </c>
      <c r="H194" s="49"/>
      <c r="J194" s="74">
        <f>IFERROR(VLOOKUP($D194,Actual_CGI_HDD!$A$9:$E$532,5),0)</f>
        <v>0</v>
      </c>
      <c r="K194" s="283">
        <f>IFERROR(VLOOKUP($A194&amp;IF($B194&lt;10,0&amp;$B194,$B194),'Staff Ranked NHDD'!$C$8:$F$374,4,FALSE),0)</f>
        <v>0</v>
      </c>
      <c r="M194" s="278"/>
    </row>
    <row r="195" spans="1:13" x14ac:dyDescent="0.25">
      <c r="A195" s="111">
        <f t="shared" si="8"/>
        <v>8</v>
      </c>
      <c r="B195" s="111">
        <f t="shared" si="9"/>
        <v>11</v>
      </c>
      <c r="C195" s="111">
        <f t="shared" si="10"/>
        <v>2021</v>
      </c>
      <c r="D195" s="75">
        <f t="shared" si="11"/>
        <v>44419</v>
      </c>
      <c r="E195" s="283">
        <f>IFERROR(VLOOKUP($D195,Actual_Kirk_HDD!$A$4:$F$471,6,FALSE),0)</f>
        <v>0</v>
      </c>
      <c r="F195" s="283">
        <f>IFERROR(VLOOKUP($A195&amp;IF($B195&lt;10,0&amp;$B195,$B195),'Staff Ranked NHDD'!$C$8:$F$374,2,FALSE),0)</f>
        <v>0</v>
      </c>
      <c r="H195" s="49"/>
      <c r="J195" s="74">
        <f>IFERROR(VLOOKUP($D195,Actual_CGI_HDD!$A$9:$E$532,5),0)</f>
        <v>0</v>
      </c>
      <c r="K195" s="283">
        <f>IFERROR(VLOOKUP($A195&amp;IF($B195&lt;10,0&amp;$B195,$B195),'Staff Ranked NHDD'!$C$8:$F$374,4,FALSE),0)</f>
        <v>0</v>
      </c>
      <c r="M195" s="278"/>
    </row>
    <row r="196" spans="1:13" x14ac:dyDescent="0.25">
      <c r="A196" s="111">
        <f t="shared" si="8"/>
        <v>8</v>
      </c>
      <c r="B196" s="111">
        <f t="shared" si="9"/>
        <v>12</v>
      </c>
      <c r="C196" s="111">
        <f t="shared" si="10"/>
        <v>2021</v>
      </c>
      <c r="D196" s="75">
        <f t="shared" si="11"/>
        <v>44420</v>
      </c>
      <c r="E196" s="283">
        <f>IFERROR(VLOOKUP($D196,Actual_Kirk_HDD!$A$4:$F$471,6,FALSE),0)</f>
        <v>0</v>
      </c>
      <c r="F196" s="283">
        <f>IFERROR(VLOOKUP($A196&amp;IF($B196&lt;10,0&amp;$B196,$B196),'Staff Ranked NHDD'!$C$8:$F$374,2,FALSE),0)</f>
        <v>0</v>
      </c>
      <c r="H196" s="49"/>
      <c r="J196" s="74">
        <f>IFERROR(VLOOKUP($D196,Actual_CGI_HDD!$A$9:$E$532,5),0)</f>
        <v>0</v>
      </c>
      <c r="K196" s="283">
        <f>IFERROR(VLOOKUP($A196&amp;IF($B196&lt;10,0&amp;$B196,$B196),'Staff Ranked NHDD'!$C$8:$F$374,4,FALSE),0)</f>
        <v>0</v>
      </c>
      <c r="M196" s="278"/>
    </row>
    <row r="197" spans="1:13" x14ac:dyDescent="0.25">
      <c r="A197" s="111">
        <f t="shared" si="8"/>
        <v>8</v>
      </c>
      <c r="B197" s="111">
        <f t="shared" si="9"/>
        <v>13</v>
      </c>
      <c r="C197" s="111">
        <f t="shared" si="10"/>
        <v>2021</v>
      </c>
      <c r="D197" s="75">
        <f t="shared" si="11"/>
        <v>44421</v>
      </c>
      <c r="E197" s="283">
        <f>IFERROR(VLOOKUP($D197,Actual_Kirk_HDD!$A$4:$F$471,6,FALSE),0)</f>
        <v>0</v>
      </c>
      <c r="F197" s="283">
        <f>IFERROR(VLOOKUP($A197&amp;IF($B197&lt;10,0&amp;$B197,$B197),'Staff Ranked NHDD'!$C$8:$F$374,2,FALSE),0)</f>
        <v>0</v>
      </c>
      <c r="H197" s="49"/>
      <c r="J197" s="74">
        <f>IFERROR(VLOOKUP($D197,Actual_CGI_HDD!$A$9:$E$532,5),0)</f>
        <v>0</v>
      </c>
      <c r="K197" s="283">
        <f>IFERROR(VLOOKUP($A197&amp;IF($B197&lt;10,0&amp;$B197,$B197),'Staff Ranked NHDD'!$C$8:$F$374,4,FALSE),0)</f>
        <v>0</v>
      </c>
      <c r="M197" s="278"/>
    </row>
    <row r="198" spans="1:13" x14ac:dyDescent="0.25">
      <c r="A198" s="111">
        <f t="shared" ref="A198:A261" si="12">MONTH(D198)</f>
        <v>8</v>
      </c>
      <c r="B198" s="111">
        <f t="shared" ref="B198:B261" si="13">+DAY(D198)</f>
        <v>14</v>
      </c>
      <c r="C198" s="111">
        <f t="shared" ref="C198:C261" si="14">YEAR(D198)</f>
        <v>2021</v>
      </c>
      <c r="D198" s="75">
        <f t="shared" ref="D198:D261" si="15">D197+1</f>
        <v>44422</v>
      </c>
      <c r="E198" s="283">
        <f>IFERROR(VLOOKUP($D198,Actual_Kirk_HDD!$A$4:$F$471,6,FALSE),0)</f>
        <v>0</v>
      </c>
      <c r="F198" s="283">
        <f>IFERROR(VLOOKUP($A198&amp;IF($B198&lt;10,0&amp;$B198,$B198),'Staff Ranked NHDD'!$C$8:$F$374,2,FALSE),0)</f>
        <v>0</v>
      </c>
      <c r="H198" s="49"/>
      <c r="J198" s="74">
        <f>IFERROR(VLOOKUP($D198,Actual_CGI_HDD!$A$9:$E$532,5),0)</f>
        <v>0</v>
      </c>
      <c r="K198" s="283">
        <f>IFERROR(VLOOKUP($A198&amp;IF($B198&lt;10,0&amp;$B198,$B198),'Staff Ranked NHDD'!$C$8:$F$374,4,FALSE),0)</f>
        <v>0</v>
      </c>
      <c r="M198" s="278"/>
    </row>
    <row r="199" spans="1:13" x14ac:dyDescent="0.25">
      <c r="A199" s="111">
        <f t="shared" si="12"/>
        <v>8</v>
      </c>
      <c r="B199" s="111">
        <f t="shared" si="13"/>
        <v>15</v>
      </c>
      <c r="C199" s="111">
        <f t="shared" si="14"/>
        <v>2021</v>
      </c>
      <c r="D199" s="75">
        <f t="shared" si="15"/>
        <v>44423</v>
      </c>
      <c r="E199" s="283">
        <f>IFERROR(VLOOKUP($D199,Actual_Kirk_HDD!$A$4:$F$471,6,FALSE),0)</f>
        <v>0</v>
      </c>
      <c r="F199" s="283">
        <f>IFERROR(VLOOKUP($A199&amp;IF($B199&lt;10,0&amp;$B199,$B199),'Staff Ranked NHDD'!$C$8:$F$374,2,FALSE),0)</f>
        <v>0</v>
      </c>
      <c r="H199" s="49"/>
      <c r="J199" s="74">
        <f>IFERROR(VLOOKUP($D199,Actual_CGI_HDD!$A$9:$E$532,5),0)</f>
        <v>0</v>
      </c>
      <c r="K199" s="283">
        <f>IFERROR(VLOOKUP($A199&amp;IF($B199&lt;10,0&amp;$B199,$B199),'Staff Ranked NHDD'!$C$8:$F$374,4,FALSE),0)</f>
        <v>0</v>
      </c>
      <c r="M199" s="278"/>
    </row>
    <row r="200" spans="1:13" x14ac:dyDescent="0.25">
      <c r="A200" s="111">
        <f t="shared" si="12"/>
        <v>8</v>
      </c>
      <c r="B200" s="111">
        <f t="shared" si="13"/>
        <v>16</v>
      </c>
      <c r="C200" s="111">
        <f t="shared" si="14"/>
        <v>2021</v>
      </c>
      <c r="D200" s="75">
        <f t="shared" si="15"/>
        <v>44424</v>
      </c>
      <c r="E200" s="283">
        <f>IFERROR(VLOOKUP($D200,Actual_Kirk_HDD!$A$4:$F$471,6,FALSE),0)</f>
        <v>0</v>
      </c>
      <c r="F200" s="283">
        <f>IFERROR(VLOOKUP($A200&amp;IF($B200&lt;10,0&amp;$B200,$B200),'Staff Ranked NHDD'!$C$8:$F$374,2,FALSE),0)</f>
        <v>0</v>
      </c>
      <c r="H200" s="49"/>
      <c r="J200" s="74">
        <f>IFERROR(VLOOKUP($D200,Actual_CGI_HDD!$A$9:$E$532,5),0)</f>
        <v>0</v>
      </c>
      <c r="K200" s="283">
        <f>IFERROR(VLOOKUP($A200&amp;IF($B200&lt;10,0&amp;$B200,$B200),'Staff Ranked NHDD'!$C$8:$F$374,4,FALSE),0)</f>
        <v>0</v>
      </c>
      <c r="M200" s="278"/>
    </row>
    <row r="201" spans="1:13" x14ac:dyDescent="0.25">
      <c r="A201" s="111">
        <f t="shared" si="12"/>
        <v>8</v>
      </c>
      <c r="B201" s="111">
        <f t="shared" si="13"/>
        <v>17</v>
      </c>
      <c r="C201" s="111">
        <f t="shared" si="14"/>
        <v>2021</v>
      </c>
      <c r="D201" s="75">
        <f t="shared" si="15"/>
        <v>44425</v>
      </c>
      <c r="E201" s="283">
        <f>IFERROR(VLOOKUP($D201,Actual_Kirk_HDD!$A$4:$F$471,6,FALSE),0)</f>
        <v>0</v>
      </c>
      <c r="F201" s="283">
        <f>IFERROR(VLOOKUP($A201&amp;IF($B201&lt;10,0&amp;$B201,$B201),'Staff Ranked NHDD'!$C$8:$F$374,2,FALSE),0)</f>
        <v>0</v>
      </c>
      <c r="H201" s="49"/>
      <c r="J201" s="74">
        <f>IFERROR(VLOOKUP($D201,Actual_CGI_HDD!$A$9:$E$532,5),0)</f>
        <v>0</v>
      </c>
      <c r="K201" s="283">
        <f>IFERROR(VLOOKUP($A201&amp;IF($B201&lt;10,0&amp;$B201,$B201),'Staff Ranked NHDD'!$C$8:$F$374,4,FALSE),0)</f>
        <v>0</v>
      </c>
      <c r="M201" s="278"/>
    </row>
    <row r="202" spans="1:13" x14ac:dyDescent="0.25">
      <c r="A202" s="111">
        <f t="shared" si="12"/>
        <v>8</v>
      </c>
      <c r="B202" s="111">
        <f t="shared" si="13"/>
        <v>18</v>
      </c>
      <c r="C202" s="111">
        <f t="shared" si="14"/>
        <v>2021</v>
      </c>
      <c r="D202" s="75">
        <f t="shared" si="15"/>
        <v>44426</v>
      </c>
      <c r="E202" s="283">
        <f>IFERROR(VLOOKUP($D202,Actual_Kirk_HDD!$A$4:$F$471,6,FALSE),0)</f>
        <v>0</v>
      </c>
      <c r="F202" s="283">
        <f>IFERROR(VLOOKUP($A202&amp;IF($B202&lt;10,0&amp;$B202,$B202),'Staff Ranked NHDD'!$C$8:$F$374,2,FALSE),0)</f>
        <v>0</v>
      </c>
      <c r="H202" s="49"/>
      <c r="J202" s="74">
        <f>IFERROR(VLOOKUP($D202,Actual_CGI_HDD!$A$9:$E$532,5),0)</f>
        <v>0</v>
      </c>
      <c r="K202" s="283">
        <f>IFERROR(VLOOKUP($A202&amp;IF($B202&lt;10,0&amp;$B202,$B202),'Staff Ranked NHDD'!$C$8:$F$374,4,FALSE),0)</f>
        <v>0</v>
      </c>
      <c r="M202" s="278"/>
    </row>
    <row r="203" spans="1:13" x14ac:dyDescent="0.25">
      <c r="A203" s="111">
        <f t="shared" si="12"/>
        <v>8</v>
      </c>
      <c r="B203" s="111">
        <f t="shared" si="13"/>
        <v>19</v>
      </c>
      <c r="C203" s="111">
        <f t="shared" si="14"/>
        <v>2021</v>
      </c>
      <c r="D203" s="75">
        <f t="shared" si="15"/>
        <v>44427</v>
      </c>
      <c r="E203" s="283">
        <f>IFERROR(VLOOKUP($D203,Actual_Kirk_HDD!$A$4:$F$471,6,FALSE),0)</f>
        <v>0</v>
      </c>
      <c r="F203" s="283">
        <f>IFERROR(VLOOKUP($A203&amp;IF($B203&lt;10,0&amp;$B203,$B203),'Staff Ranked NHDD'!$C$8:$F$374,2,FALSE),0)</f>
        <v>0</v>
      </c>
      <c r="H203" s="49"/>
      <c r="J203" s="74">
        <f>IFERROR(VLOOKUP($D203,Actual_CGI_HDD!$A$9:$E$532,5),0)</f>
        <v>0</v>
      </c>
      <c r="K203" s="283">
        <f>IFERROR(VLOOKUP($A203&amp;IF($B203&lt;10,0&amp;$B203,$B203),'Staff Ranked NHDD'!$C$8:$F$374,4,FALSE),0)</f>
        <v>0</v>
      </c>
      <c r="M203" s="278"/>
    </row>
    <row r="204" spans="1:13" x14ac:dyDescent="0.25">
      <c r="A204" s="111">
        <f t="shared" si="12"/>
        <v>8</v>
      </c>
      <c r="B204" s="111">
        <f t="shared" si="13"/>
        <v>20</v>
      </c>
      <c r="C204" s="111">
        <f t="shared" si="14"/>
        <v>2021</v>
      </c>
      <c r="D204" s="75">
        <f t="shared" si="15"/>
        <v>44428</v>
      </c>
      <c r="E204" s="283">
        <f>IFERROR(VLOOKUP($D204,Actual_Kirk_HDD!$A$4:$F$471,6,FALSE),0)</f>
        <v>0</v>
      </c>
      <c r="F204" s="283">
        <f>IFERROR(VLOOKUP($A204&amp;IF($B204&lt;10,0&amp;$B204,$B204),'Staff Ranked NHDD'!$C$8:$F$374,2,FALSE),0)</f>
        <v>0</v>
      </c>
      <c r="H204" s="49"/>
      <c r="J204" s="74">
        <f>IFERROR(VLOOKUP($D204,Actual_CGI_HDD!$A$9:$E$532,5),0)</f>
        <v>0</v>
      </c>
      <c r="K204" s="283">
        <f>IFERROR(VLOOKUP($A204&amp;IF($B204&lt;10,0&amp;$B204,$B204),'Staff Ranked NHDD'!$C$8:$F$374,4,FALSE),0)</f>
        <v>0</v>
      </c>
      <c r="M204" s="278"/>
    </row>
    <row r="205" spans="1:13" x14ac:dyDescent="0.25">
      <c r="A205" s="111">
        <f t="shared" si="12"/>
        <v>8</v>
      </c>
      <c r="B205" s="111">
        <f t="shared" si="13"/>
        <v>21</v>
      </c>
      <c r="C205" s="111">
        <f t="shared" si="14"/>
        <v>2021</v>
      </c>
      <c r="D205" s="75">
        <f t="shared" si="15"/>
        <v>44429</v>
      </c>
      <c r="E205" s="283">
        <f>IFERROR(VLOOKUP($D205,Actual_Kirk_HDD!$A$4:$F$471,6,FALSE),0)</f>
        <v>0</v>
      </c>
      <c r="F205" s="283">
        <f>IFERROR(VLOOKUP($A205&amp;IF($B205&lt;10,0&amp;$B205,$B205),'Staff Ranked NHDD'!$C$8:$F$374,2,FALSE),0)</f>
        <v>0</v>
      </c>
      <c r="H205" s="49"/>
      <c r="J205" s="74">
        <f>IFERROR(VLOOKUP($D205,Actual_CGI_HDD!$A$9:$E$532,5),0)</f>
        <v>0</v>
      </c>
      <c r="K205" s="283">
        <f>IFERROR(VLOOKUP($A205&amp;IF($B205&lt;10,0&amp;$B205,$B205),'Staff Ranked NHDD'!$C$8:$F$374,4,FALSE),0)</f>
        <v>0</v>
      </c>
      <c r="M205" s="278"/>
    </row>
    <row r="206" spans="1:13" x14ac:dyDescent="0.25">
      <c r="A206" s="111">
        <f t="shared" si="12"/>
        <v>8</v>
      </c>
      <c r="B206" s="111">
        <f t="shared" si="13"/>
        <v>22</v>
      </c>
      <c r="C206" s="111">
        <f t="shared" si="14"/>
        <v>2021</v>
      </c>
      <c r="D206" s="75">
        <f t="shared" si="15"/>
        <v>44430</v>
      </c>
      <c r="E206" s="283">
        <f>IFERROR(VLOOKUP($D206,Actual_Kirk_HDD!$A$4:$F$471,6,FALSE),0)</f>
        <v>0</v>
      </c>
      <c r="F206" s="283">
        <f>IFERROR(VLOOKUP($A206&amp;IF($B206&lt;10,0&amp;$B206,$B206),'Staff Ranked NHDD'!$C$8:$F$374,2,FALSE),0)</f>
        <v>0</v>
      </c>
      <c r="H206" s="49"/>
      <c r="J206" s="74">
        <f>IFERROR(VLOOKUP($D206,Actual_CGI_HDD!$A$9:$E$532,5),0)</f>
        <v>0</v>
      </c>
      <c r="K206" s="283">
        <f>IFERROR(VLOOKUP($A206&amp;IF($B206&lt;10,0&amp;$B206,$B206),'Staff Ranked NHDD'!$C$8:$F$374,4,FALSE),0)</f>
        <v>0</v>
      </c>
      <c r="M206" s="278"/>
    </row>
    <row r="207" spans="1:13" x14ac:dyDescent="0.25">
      <c r="A207" s="111">
        <f t="shared" si="12"/>
        <v>8</v>
      </c>
      <c r="B207" s="111">
        <f t="shared" si="13"/>
        <v>23</v>
      </c>
      <c r="C207" s="111">
        <f t="shared" si="14"/>
        <v>2021</v>
      </c>
      <c r="D207" s="75">
        <f t="shared" si="15"/>
        <v>44431</v>
      </c>
      <c r="E207" s="283">
        <f>IFERROR(VLOOKUP($D207,Actual_Kirk_HDD!$A$4:$F$471,6,FALSE),0)</f>
        <v>0</v>
      </c>
      <c r="F207" s="283">
        <f>IFERROR(VLOOKUP($A207&amp;IF($B207&lt;10,0&amp;$B207,$B207),'Staff Ranked NHDD'!$C$8:$F$374,2,FALSE),0)</f>
        <v>0</v>
      </c>
      <c r="H207" s="49"/>
      <c r="J207" s="74">
        <f>IFERROR(VLOOKUP($D207,Actual_CGI_HDD!$A$9:$E$532,5),0)</f>
        <v>0</v>
      </c>
      <c r="K207" s="283">
        <f>IFERROR(VLOOKUP($A207&amp;IF($B207&lt;10,0&amp;$B207,$B207),'Staff Ranked NHDD'!$C$8:$F$374,4,FALSE),0)</f>
        <v>0</v>
      </c>
      <c r="M207" s="278"/>
    </row>
    <row r="208" spans="1:13" x14ac:dyDescent="0.25">
      <c r="A208" s="111">
        <f t="shared" si="12"/>
        <v>8</v>
      </c>
      <c r="B208" s="111">
        <f t="shared" si="13"/>
        <v>24</v>
      </c>
      <c r="C208" s="111">
        <f t="shared" si="14"/>
        <v>2021</v>
      </c>
      <c r="D208" s="75">
        <f t="shared" si="15"/>
        <v>44432</v>
      </c>
      <c r="E208" s="283">
        <f>IFERROR(VLOOKUP($D208,Actual_Kirk_HDD!$A$4:$F$471,6,FALSE),0)</f>
        <v>0</v>
      </c>
      <c r="F208" s="283">
        <f>IFERROR(VLOOKUP($A208&amp;IF($B208&lt;10,0&amp;$B208,$B208),'Staff Ranked NHDD'!$C$8:$F$374,2,FALSE),0)</f>
        <v>0</v>
      </c>
      <c r="H208" s="49"/>
      <c r="J208" s="74">
        <f>IFERROR(VLOOKUP($D208,Actual_CGI_HDD!$A$9:$E$532,5),0)</f>
        <v>0</v>
      </c>
      <c r="K208" s="283">
        <f>IFERROR(VLOOKUP($A208&amp;IF($B208&lt;10,0&amp;$B208,$B208),'Staff Ranked NHDD'!$C$8:$F$374,4,FALSE),0)</f>
        <v>0</v>
      </c>
      <c r="M208" s="278"/>
    </row>
    <row r="209" spans="1:13" x14ac:dyDescent="0.25">
      <c r="A209" s="111">
        <f t="shared" si="12"/>
        <v>8</v>
      </c>
      <c r="B209" s="111">
        <f t="shared" si="13"/>
        <v>25</v>
      </c>
      <c r="C209" s="111">
        <f t="shared" si="14"/>
        <v>2021</v>
      </c>
      <c r="D209" s="75">
        <f t="shared" si="15"/>
        <v>44433</v>
      </c>
      <c r="E209" s="283">
        <f>IFERROR(VLOOKUP($D209,Actual_Kirk_HDD!$A$4:$F$471,6,FALSE),0)</f>
        <v>0</v>
      </c>
      <c r="F209" s="283">
        <f>IFERROR(VLOOKUP($A209&amp;IF($B209&lt;10,0&amp;$B209,$B209),'Staff Ranked NHDD'!$C$8:$F$374,2,FALSE),0)</f>
        <v>0</v>
      </c>
      <c r="H209" s="49"/>
      <c r="J209" s="74">
        <f>IFERROR(VLOOKUP($D209,Actual_CGI_HDD!$A$9:$E$532,5),0)</f>
        <v>0</v>
      </c>
      <c r="K209" s="283">
        <f>IFERROR(VLOOKUP($A209&amp;IF($B209&lt;10,0&amp;$B209,$B209),'Staff Ranked NHDD'!$C$8:$F$374,4,FALSE),0)</f>
        <v>0</v>
      </c>
      <c r="M209" s="278"/>
    </row>
    <row r="210" spans="1:13" x14ac:dyDescent="0.25">
      <c r="A210" s="111">
        <f t="shared" si="12"/>
        <v>8</v>
      </c>
      <c r="B210" s="111">
        <f t="shared" si="13"/>
        <v>26</v>
      </c>
      <c r="C210" s="111">
        <f t="shared" si="14"/>
        <v>2021</v>
      </c>
      <c r="D210" s="75">
        <f t="shared" si="15"/>
        <v>44434</v>
      </c>
      <c r="E210" s="283">
        <f>IFERROR(VLOOKUP($D210,Actual_Kirk_HDD!$A$4:$F$471,6,FALSE),0)</f>
        <v>0</v>
      </c>
      <c r="F210" s="283">
        <f>IFERROR(VLOOKUP($A210&amp;IF($B210&lt;10,0&amp;$B210,$B210),'Staff Ranked NHDD'!$C$8:$F$374,2,FALSE),0)</f>
        <v>0</v>
      </c>
      <c r="H210" s="49"/>
      <c r="J210" s="74">
        <f>IFERROR(VLOOKUP($D210,Actual_CGI_HDD!$A$9:$E$532,5),0)</f>
        <v>0</v>
      </c>
      <c r="K210" s="283">
        <f>IFERROR(VLOOKUP($A210&amp;IF($B210&lt;10,0&amp;$B210,$B210),'Staff Ranked NHDD'!$C$8:$F$374,4,FALSE),0)</f>
        <v>0</v>
      </c>
      <c r="M210" s="278"/>
    </row>
    <row r="211" spans="1:13" x14ac:dyDescent="0.25">
      <c r="A211" s="111">
        <f t="shared" si="12"/>
        <v>8</v>
      </c>
      <c r="B211" s="111">
        <f t="shared" si="13"/>
        <v>27</v>
      </c>
      <c r="C211" s="111">
        <f t="shared" si="14"/>
        <v>2021</v>
      </c>
      <c r="D211" s="75">
        <f t="shared" si="15"/>
        <v>44435</v>
      </c>
      <c r="E211" s="283">
        <f>IFERROR(VLOOKUP($D211,Actual_Kirk_HDD!$A$4:$F$471,6,FALSE),0)</f>
        <v>0</v>
      </c>
      <c r="F211" s="283">
        <f>IFERROR(VLOOKUP($A211&amp;IF($B211&lt;10,0&amp;$B211,$B211),'Staff Ranked NHDD'!$C$8:$F$374,2,FALSE),0)</f>
        <v>0</v>
      </c>
      <c r="H211" s="49"/>
      <c r="J211" s="74">
        <f>IFERROR(VLOOKUP($D211,Actual_CGI_HDD!$A$9:$E$532,5),0)</f>
        <v>0</v>
      </c>
      <c r="K211" s="283">
        <f>IFERROR(VLOOKUP($A211&amp;IF($B211&lt;10,0&amp;$B211,$B211),'Staff Ranked NHDD'!$C$8:$F$374,4,FALSE),0)</f>
        <v>0</v>
      </c>
      <c r="M211" s="278"/>
    </row>
    <row r="212" spans="1:13" x14ac:dyDescent="0.25">
      <c r="A212" s="111">
        <f t="shared" si="12"/>
        <v>8</v>
      </c>
      <c r="B212" s="111">
        <f t="shared" si="13"/>
        <v>28</v>
      </c>
      <c r="C212" s="111">
        <f t="shared" si="14"/>
        <v>2021</v>
      </c>
      <c r="D212" s="75">
        <f t="shared" si="15"/>
        <v>44436</v>
      </c>
      <c r="E212" s="283">
        <f>IFERROR(VLOOKUP($D212,Actual_Kirk_HDD!$A$4:$F$471,6,FALSE),0)</f>
        <v>0</v>
      </c>
      <c r="F212" s="283">
        <f>IFERROR(VLOOKUP($A212&amp;IF($B212&lt;10,0&amp;$B212,$B212),'Staff Ranked NHDD'!$C$8:$F$374,2,FALSE),0)</f>
        <v>0</v>
      </c>
      <c r="H212" s="49"/>
      <c r="J212" s="74">
        <f>IFERROR(VLOOKUP($D212,Actual_CGI_HDD!$A$9:$E$532,5),0)</f>
        <v>0</v>
      </c>
      <c r="K212" s="283">
        <f>IFERROR(VLOOKUP($A212&amp;IF($B212&lt;10,0&amp;$B212,$B212),'Staff Ranked NHDD'!$C$8:$F$374,4,FALSE),0)</f>
        <v>0</v>
      </c>
      <c r="M212" s="278"/>
    </row>
    <row r="213" spans="1:13" x14ac:dyDescent="0.25">
      <c r="A213" s="111">
        <f t="shared" si="12"/>
        <v>8</v>
      </c>
      <c r="B213" s="111">
        <f t="shared" si="13"/>
        <v>29</v>
      </c>
      <c r="C213" s="111">
        <f t="shared" si="14"/>
        <v>2021</v>
      </c>
      <c r="D213" s="75">
        <f t="shared" si="15"/>
        <v>44437</v>
      </c>
      <c r="E213" s="283">
        <f>IFERROR(VLOOKUP($D213,Actual_Kirk_HDD!$A$4:$F$471,6,FALSE),0)</f>
        <v>0</v>
      </c>
      <c r="F213" s="283">
        <f>IFERROR(VLOOKUP($A213&amp;IF($B213&lt;10,0&amp;$B213,$B213),'Staff Ranked NHDD'!$C$8:$F$374,2,FALSE),0)</f>
        <v>0</v>
      </c>
      <c r="H213" s="49"/>
      <c r="J213" s="74">
        <f>IFERROR(VLOOKUP($D213,Actual_CGI_HDD!$A$9:$E$532,5),0)</f>
        <v>0</v>
      </c>
      <c r="K213" s="283">
        <f>IFERROR(VLOOKUP($A213&amp;IF($B213&lt;10,0&amp;$B213,$B213),'Staff Ranked NHDD'!$C$8:$F$374,4,FALSE),0)</f>
        <v>0</v>
      </c>
      <c r="M213" s="278"/>
    </row>
    <row r="214" spans="1:13" x14ac:dyDescent="0.25">
      <c r="A214" s="111">
        <f t="shared" si="12"/>
        <v>8</v>
      </c>
      <c r="B214" s="111">
        <f t="shared" si="13"/>
        <v>30</v>
      </c>
      <c r="C214" s="111">
        <f t="shared" si="14"/>
        <v>2021</v>
      </c>
      <c r="D214" s="75">
        <f t="shared" si="15"/>
        <v>44438</v>
      </c>
      <c r="E214" s="283">
        <f>IFERROR(VLOOKUP($D214,Actual_Kirk_HDD!$A$4:$F$471,6,FALSE),0)</f>
        <v>0</v>
      </c>
      <c r="F214" s="283">
        <f>IFERROR(VLOOKUP($A214&amp;IF($B214&lt;10,0&amp;$B214,$B214),'Staff Ranked NHDD'!$C$8:$F$374,2,FALSE),0)</f>
        <v>0</v>
      </c>
      <c r="H214" s="49"/>
      <c r="J214" s="74">
        <f>IFERROR(VLOOKUP($D214,Actual_CGI_HDD!$A$9:$E$532,5),0)</f>
        <v>0</v>
      </c>
      <c r="K214" s="283">
        <f>IFERROR(VLOOKUP($A214&amp;IF($B214&lt;10,0&amp;$B214,$B214),'Staff Ranked NHDD'!$C$8:$F$374,4,FALSE),0)</f>
        <v>0</v>
      </c>
      <c r="M214" s="278"/>
    </row>
    <row r="215" spans="1:13" x14ac:dyDescent="0.25">
      <c r="A215" s="111">
        <f t="shared" si="12"/>
        <v>8</v>
      </c>
      <c r="B215" s="111">
        <f t="shared" si="13"/>
        <v>31</v>
      </c>
      <c r="C215" s="111">
        <f t="shared" si="14"/>
        <v>2021</v>
      </c>
      <c r="D215" s="75">
        <f t="shared" si="15"/>
        <v>44439</v>
      </c>
      <c r="E215" s="283">
        <f>IFERROR(VLOOKUP($D215,Actual_Kirk_HDD!$A$4:$F$471,6,FALSE),0)</f>
        <v>0</v>
      </c>
      <c r="F215" s="283">
        <f>IFERROR(VLOOKUP($A215&amp;IF($B215&lt;10,0&amp;$B215,$B215),'Staff Ranked NHDD'!$C$8:$F$374,2,FALSE),0)</f>
        <v>0</v>
      </c>
      <c r="H215" s="49"/>
      <c r="J215" s="74">
        <f>IFERROR(VLOOKUP($D215,Actual_CGI_HDD!$A$9:$E$532,5),0)</f>
        <v>0</v>
      </c>
      <c r="K215" s="283">
        <f>IFERROR(VLOOKUP($A215&amp;IF($B215&lt;10,0&amp;$B215,$B215),'Staff Ranked NHDD'!$C$8:$F$374,4,FALSE),0)</f>
        <v>0</v>
      </c>
      <c r="M215" s="278"/>
    </row>
    <row r="216" spans="1:13" x14ac:dyDescent="0.25">
      <c r="A216" s="111">
        <f t="shared" si="12"/>
        <v>9</v>
      </c>
      <c r="B216" s="111">
        <f t="shared" si="13"/>
        <v>1</v>
      </c>
      <c r="C216" s="111">
        <f t="shared" si="14"/>
        <v>2021</v>
      </c>
      <c r="D216" s="75">
        <f t="shared" si="15"/>
        <v>44440</v>
      </c>
      <c r="E216" s="283">
        <f>IFERROR(VLOOKUP($D216,Actual_Kirk_HDD!$A$4:$F$471,6,FALSE),0)</f>
        <v>0</v>
      </c>
      <c r="F216" s="283">
        <f>IFERROR(VLOOKUP($A216&amp;IF($B216&lt;10,0&amp;$B216,$B216),'Staff Ranked NHDD'!$C$8:$F$374,2,FALSE),0)</f>
        <v>0</v>
      </c>
      <c r="H216" s="49"/>
      <c r="J216" s="74">
        <f>IFERROR(VLOOKUP($D216,Actual_CGI_HDD!$A$9:$E$532,5),0)</f>
        <v>0</v>
      </c>
      <c r="K216" s="283">
        <f>IFERROR(VLOOKUP($A216&amp;IF($B216&lt;10,0&amp;$B216,$B216),'Staff Ranked NHDD'!$C$8:$F$374,4,FALSE),0)</f>
        <v>0</v>
      </c>
      <c r="M216" s="278"/>
    </row>
    <row r="217" spans="1:13" x14ac:dyDescent="0.25">
      <c r="A217" s="111">
        <f t="shared" si="12"/>
        <v>9</v>
      </c>
      <c r="B217" s="111">
        <f t="shared" si="13"/>
        <v>2</v>
      </c>
      <c r="C217" s="111">
        <f t="shared" si="14"/>
        <v>2021</v>
      </c>
      <c r="D217" s="75">
        <f t="shared" si="15"/>
        <v>44441</v>
      </c>
      <c r="E217" s="283">
        <f>IFERROR(VLOOKUP($D217,Actual_Kirk_HDD!$A$4:$F$471,6,FALSE),0)</f>
        <v>0</v>
      </c>
      <c r="F217" s="283">
        <f>IFERROR(VLOOKUP($A217&amp;IF($B217&lt;10,0&amp;$B217,$B217),'Staff Ranked NHDD'!$C$8:$F$374,2,FALSE),0)</f>
        <v>0</v>
      </c>
      <c r="H217" s="49"/>
      <c r="J217" s="74">
        <f>IFERROR(VLOOKUP($D217,Actual_CGI_HDD!$A$9:$E$532,5),0)</f>
        <v>0</v>
      </c>
      <c r="K217" s="283">
        <f>IFERROR(VLOOKUP($A217&amp;IF($B217&lt;10,0&amp;$B217,$B217),'Staff Ranked NHDD'!$C$8:$F$374,4,FALSE),0)</f>
        <v>0</v>
      </c>
      <c r="M217" s="278"/>
    </row>
    <row r="218" spans="1:13" x14ac:dyDescent="0.25">
      <c r="A218" s="111">
        <f t="shared" si="12"/>
        <v>9</v>
      </c>
      <c r="B218" s="111">
        <f t="shared" si="13"/>
        <v>3</v>
      </c>
      <c r="C218" s="111">
        <f t="shared" si="14"/>
        <v>2021</v>
      </c>
      <c r="D218" s="75">
        <f t="shared" si="15"/>
        <v>44442</v>
      </c>
      <c r="E218" s="283">
        <f>IFERROR(VLOOKUP($D218,Actual_Kirk_HDD!$A$4:$F$471,6,FALSE),0)</f>
        <v>0</v>
      </c>
      <c r="F218" s="283">
        <f>IFERROR(VLOOKUP($A218&amp;IF($B218&lt;10,0&amp;$B218,$B218),'Staff Ranked NHDD'!$C$8:$F$374,2,FALSE),0)</f>
        <v>3.8581481481481479</v>
      </c>
      <c r="H218" s="49"/>
      <c r="J218" s="74">
        <f>IFERROR(VLOOKUP($D218,Actual_CGI_HDD!$A$9:$E$532,5),0)</f>
        <v>0</v>
      </c>
      <c r="K218" s="283">
        <f>IFERROR(VLOOKUP($A218&amp;IF($B218&lt;10,0&amp;$B218,$B218),'Staff Ranked NHDD'!$C$8:$F$374,4,FALSE),0)</f>
        <v>0</v>
      </c>
      <c r="M218" s="278"/>
    </row>
    <row r="219" spans="1:13" x14ac:dyDescent="0.25">
      <c r="A219" s="111">
        <f t="shared" si="12"/>
        <v>9</v>
      </c>
      <c r="B219" s="111">
        <f t="shared" si="13"/>
        <v>4</v>
      </c>
      <c r="C219" s="111">
        <f t="shared" si="14"/>
        <v>2021</v>
      </c>
      <c r="D219" s="75">
        <f t="shared" si="15"/>
        <v>44443</v>
      </c>
      <c r="E219" s="283">
        <f>IFERROR(VLOOKUP($D219,Actual_Kirk_HDD!$A$4:$F$471,6,FALSE),0)</f>
        <v>0</v>
      </c>
      <c r="F219" s="283">
        <f>IFERROR(VLOOKUP($A219&amp;IF($B219&lt;10,0&amp;$B219,$B219),'Staff Ranked NHDD'!$C$8:$F$374,2,FALSE),0)</f>
        <v>0</v>
      </c>
      <c r="H219" s="49"/>
      <c r="J219" s="74">
        <f>IFERROR(VLOOKUP($D219,Actual_CGI_HDD!$A$9:$E$532,5),0)</f>
        <v>0</v>
      </c>
      <c r="K219" s="283">
        <f>IFERROR(VLOOKUP($A219&amp;IF($B219&lt;10,0&amp;$B219,$B219),'Staff Ranked NHDD'!$C$8:$F$374,4,FALSE),0)</f>
        <v>0</v>
      </c>
      <c r="M219" s="278"/>
    </row>
    <row r="220" spans="1:13" x14ac:dyDescent="0.25">
      <c r="A220" s="111">
        <f t="shared" si="12"/>
        <v>9</v>
      </c>
      <c r="B220" s="111">
        <f t="shared" si="13"/>
        <v>5</v>
      </c>
      <c r="C220" s="111">
        <f t="shared" si="14"/>
        <v>2021</v>
      </c>
      <c r="D220" s="75">
        <f t="shared" si="15"/>
        <v>44444</v>
      </c>
      <c r="E220" s="283">
        <f>IFERROR(VLOOKUP($D220,Actual_Kirk_HDD!$A$4:$F$471,6,FALSE),0)</f>
        <v>0</v>
      </c>
      <c r="F220" s="283">
        <f>IFERROR(VLOOKUP($A220&amp;IF($B220&lt;10,0&amp;$B220,$B220),'Staff Ranked NHDD'!$C$8:$F$374,2,FALSE),0)</f>
        <v>7.2085185185185194</v>
      </c>
      <c r="H220" s="49"/>
      <c r="J220" s="74">
        <f>IFERROR(VLOOKUP($D220,Actual_CGI_HDD!$A$9:$E$532,5),0)</f>
        <v>0</v>
      </c>
      <c r="K220" s="283">
        <f>IFERROR(VLOOKUP($A220&amp;IF($B220&lt;10,0&amp;$B220,$B220),'Staff Ranked NHDD'!$C$8:$F$374,4,FALSE),0)</f>
        <v>0.2</v>
      </c>
      <c r="M220" s="278"/>
    </row>
    <row r="221" spans="1:13" x14ac:dyDescent="0.25">
      <c r="A221" s="111">
        <f t="shared" si="12"/>
        <v>9</v>
      </c>
      <c r="B221" s="111">
        <f t="shared" si="13"/>
        <v>6</v>
      </c>
      <c r="C221" s="111">
        <f t="shared" si="14"/>
        <v>2021</v>
      </c>
      <c r="D221" s="75">
        <f t="shared" si="15"/>
        <v>44445</v>
      </c>
      <c r="E221" s="283">
        <f>IFERROR(VLOOKUP($D221,Actual_Kirk_HDD!$A$4:$F$471,6,FALSE),0)</f>
        <v>0</v>
      </c>
      <c r="F221" s="283">
        <f>IFERROR(VLOOKUP($A221&amp;IF($B221&lt;10,0&amp;$B221,$B221),'Staff Ranked NHDD'!$C$8:$F$374,2,FALSE),0)</f>
        <v>2.9318518518518517</v>
      </c>
      <c r="H221" s="49"/>
      <c r="J221" s="74">
        <f>IFERROR(VLOOKUP($D221,Actual_CGI_HDD!$A$9:$E$532,5),0)</f>
        <v>0</v>
      </c>
      <c r="K221" s="283">
        <f>IFERROR(VLOOKUP($A221&amp;IF($B221&lt;10,0&amp;$B221,$B221),'Staff Ranked NHDD'!$C$8:$F$374,4,FALSE),0)</f>
        <v>0</v>
      </c>
      <c r="M221" s="278"/>
    </row>
    <row r="222" spans="1:13" x14ac:dyDescent="0.25">
      <c r="A222" s="111">
        <f t="shared" si="12"/>
        <v>9</v>
      </c>
      <c r="B222" s="111">
        <f t="shared" si="13"/>
        <v>7</v>
      </c>
      <c r="C222" s="111">
        <f t="shared" si="14"/>
        <v>2021</v>
      </c>
      <c r="D222" s="75">
        <f t="shared" si="15"/>
        <v>44446</v>
      </c>
      <c r="E222" s="283">
        <f>IFERROR(VLOOKUP($D222,Actual_Kirk_HDD!$A$4:$F$471,6,FALSE),0)</f>
        <v>0</v>
      </c>
      <c r="F222" s="283">
        <f>IFERROR(VLOOKUP($A222&amp;IF($B222&lt;10,0&amp;$B222,$B222),'Staff Ranked NHDD'!$C$8:$F$374,2,FALSE),0)</f>
        <v>0</v>
      </c>
      <c r="H222" s="49"/>
      <c r="J222" s="74">
        <f>IFERROR(VLOOKUP($D222,Actual_CGI_HDD!$A$9:$E$532,5),0)</f>
        <v>0</v>
      </c>
      <c r="K222" s="283">
        <f>IFERROR(VLOOKUP($A222&amp;IF($B222&lt;10,0&amp;$B222,$B222),'Staff Ranked NHDD'!$C$8:$F$374,4,FALSE),0)</f>
        <v>0</v>
      </c>
      <c r="M222" s="278"/>
    </row>
    <row r="223" spans="1:13" x14ac:dyDescent="0.25">
      <c r="A223" s="111">
        <f t="shared" si="12"/>
        <v>9</v>
      </c>
      <c r="B223" s="111">
        <f t="shared" si="13"/>
        <v>8</v>
      </c>
      <c r="C223" s="111">
        <f t="shared" si="14"/>
        <v>2021</v>
      </c>
      <c r="D223" s="75">
        <f t="shared" si="15"/>
        <v>44447</v>
      </c>
      <c r="E223" s="283">
        <f>IFERROR(VLOOKUP($D223,Actual_Kirk_HDD!$A$4:$F$471,6,FALSE),0)</f>
        <v>0</v>
      </c>
      <c r="F223" s="283">
        <f>IFERROR(VLOOKUP($A223&amp;IF($B223&lt;10,0&amp;$B223,$B223),'Staff Ranked NHDD'!$C$8:$F$374,2,FALSE),0)</f>
        <v>0</v>
      </c>
      <c r="H223" s="49"/>
      <c r="J223" s="74">
        <f>IFERROR(VLOOKUP($D223,Actual_CGI_HDD!$A$9:$E$532,5),0)</f>
        <v>0</v>
      </c>
      <c r="K223" s="283">
        <f>IFERROR(VLOOKUP($A223&amp;IF($B223&lt;10,0&amp;$B223,$B223),'Staff Ranked NHDD'!$C$8:$F$374,4,FALSE),0)</f>
        <v>0</v>
      </c>
      <c r="M223" s="278"/>
    </row>
    <row r="224" spans="1:13" x14ac:dyDescent="0.25">
      <c r="A224" s="111">
        <f t="shared" si="12"/>
        <v>9</v>
      </c>
      <c r="B224" s="111">
        <f t="shared" si="13"/>
        <v>9</v>
      </c>
      <c r="C224" s="111">
        <f t="shared" si="14"/>
        <v>2021</v>
      </c>
      <c r="D224" s="75">
        <f t="shared" si="15"/>
        <v>44448</v>
      </c>
      <c r="E224" s="283">
        <f>IFERROR(VLOOKUP($D224,Actual_Kirk_HDD!$A$4:$F$471,6,FALSE),0)</f>
        <v>0</v>
      </c>
      <c r="F224" s="283">
        <f>IFERROR(VLOOKUP($A224&amp;IF($B224&lt;10,0&amp;$B224,$B224),'Staff Ranked NHDD'!$C$8:$F$374,2,FALSE),0)</f>
        <v>6.1688888888888895</v>
      </c>
      <c r="H224" s="49"/>
      <c r="J224" s="74">
        <f>IFERROR(VLOOKUP($D224,Actual_CGI_HDD!$A$9:$E$532,5),0)</f>
        <v>0</v>
      </c>
      <c r="K224" s="283">
        <f>IFERROR(VLOOKUP($A224&amp;IF($B224&lt;10,0&amp;$B224,$B224),'Staff Ranked NHDD'!$C$8:$F$374,4,FALSE),0)</f>
        <v>2.7</v>
      </c>
      <c r="M224" s="278"/>
    </row>
    <row r="225" spans="1:13" x14ac:dyDescent="0.25">
      <c r="A225" s="111">
        <f t="shared" si="12"/>
        <v>9</v>
      </c>
      <c r="B225" s="111">
        <f t="shared" si="13"/>
        <v>10</v>
      </c>
      <c r="C225" s="111">
        <f t="shared" si="14"/>
        <v>2021</v>
      </c>
      <c r="D225" s="75">
        <f t="shared" si="15"/>
        <v>44449</v>
      </c>
      <c r="E225" s="283">
        <f>IFERROR(VLOOKUP($D225,Actual_Kirk_HDD!$A$4:$F$471,6,FALSE),0)</f>
        <v>0</v>
      </c>
      <c r="F225" s="283">
        <f>IFERROR(VLOOKUP($A225&amp;IF($B225&lt;10,0&amp;$B225,$B225),'Staff Ranked NHDD'!$C$8:$F$374,2,FALSE),0)</f>
        <v>5.2650000000000006</v>
      </c>
      <c r="H225" s="49"/>
      <c r="J225" s="74">
        <f>IFERROR(VLOOKUP($D225,Actual_CGI_HDD!$A$9:$E$532,5),0)</f>
        <v>0</v>
      </c>
      <c r="K225" s="283">
        <f>IFERROR(VLOOKUP($A225&amp;IF($B225&lt;10,0&amp;$B225,$B225),'Staff Ranked NHDD'!$C$8:$F$374,4,FALSE),0)</f>
        <v>1.7</v>
      </c>
      <c r="M225" s="278"/>
    </row>
    <row r="226" spans="1:13" x14ac:dyDescent="0.25">
      <c r="A226" s="111">
        <f t="shared" si="12"/>
        <v>9</v>
      </c>
      <c r="B226" s="111">
        <f t="shared" si="13"/>
        <v>11</v>
      </c>
      <c r="C226" s="111">
        <f t="shared" si="14"/>
        <v>2021</v>
      </c>
      <c r="D226" s="75">
        <f t="shared" si="15"/>
        <v>44450</v>
      </c>
      <c r="E226" s="283">
        <f>IFERROR(VLOOKUP($D226,Actual_Kirk_HDD!$A$4:$F$471,6,FALSE),0)</f>
        <v>0</v>
      </c>
      <c r="F226" s="283">
        <f>IFERROR(VLOOKUP($A226&amp;IF($B226&lt;10,0&amp;$B226,$B226),'Staff Ranked NHDD'!$C$8:$F$374,2,FALSE),0)</f>
        <v>0</v>
      </c>
      <c r="H226" s="49"/>
      <c r="J226" s="74">
        <f>IFERROR(VLOOKUP($D226,Actual_CGI_HDD!$A$9:$E$532,5),0)</f>
        <v>0</v>
      </c>
      <c r="K226" s="283">
        <f>IFERROR(VLOOKUP($A226&amp;IF($B226&lt;10,0&amp;$B226,$B226),'Staff Ranked NHDD'!$C$8:$F$374,4,FALSE),0)</f>
        <v>0</v>
      </c>
      <c r="M226" s="278"/>
    </row>
    <row r="227" spans="1:13" x14ac:dyDescent="0.25">
      <c r="A227" s="111">
        <f t="shared" si="12"/>
        <v>9</v>
      </c>
      <c r="B227" s="111">
        <f t="shared" si="13"/>
        <v>12</v>
      </c>
      <c r="C227" s="111">
        <f t="shared" si="14"/>
        <v>2021</v>
      </c>
      <c r="D227" s="75">
        <f t="shared" si="15"/>
        <v>44451</v>
      </c>
      <c r="E227" s="283">
        <f>IFERROR(VLOOKUP($D227,Actual_Kirk_HDD!$A$4:$F$471,6,FALSE),0)</f>
        <v>0</v>
      </c>
      <c r="F227" s="283">
        <f>IFERROR(VLOOKUP($A227&amp;IF($B227&lt;10,0&amp;$B227,$B227),'Staff Ranked NHDD'!$C$8:$F$374,2,FALSE),0)</f>
        <v>0</v>
      </c>
      <c r="H227" s="49"/>
      <c r="J227" s="74">
        <f>IFERROR(VLOOKUP($D227,Actual_CGI_HDD!$A$9:$E$532,5),0)</f>
        <v>0</v>
      </c>
      <c r="K227" s="283">
        <f>IFERROR(VLOOKUP($A227&amp;IF($B227&lt;10,0&amp;$B227,$B227),'Staff Ranked NHDD'!$C$8:$F$374,4,FALSE),0)</f>
        <v>0</v>
      </c>
      <c r="M227" s="278"/>
    </row>
    <row r="228" spans="1:13" x14ac:dyDescent="0.25">
      <c r="A228" s="111">
        <f t="shared" si="12"/>
        <v>9</v>
      </c>
      <c r="B228" s="111">
        <f t="shared" si="13"/>
        <v>13</v>
      </c>
      <c r="C228" s="111">
        <f t="shared" si="14"/>
        <v>2021</v>
      </c>
      <c r="D228" s="75">
        <f t="shared" si="15"/>
        <v>44452</v>
      </c>
      <c r="E228" s="283">
        <f>IFERROR(VLOOKUP($D228,Actual_Kirk_HDD!$A$4:$F$471,6,FALSE),0)</f>
        <v>0</v>
      </c>
      <c r="F228" s="283">
        <f>IFERROR(VLOOKUP($A228&amp;IF($B228&lt;10,0&amp;$B228,$B228),'Staff Ranked NHDD'!$C$8:$F$374,2,FALSE),0)</f>
        <v>0</v>
      </c>
      <c r="H228" s="49"/>
      <c r="J228" s="74">
        <f>IFERROR(VLOOKUP($D228,Actual_CGI_HDD!$A$9:$E$532,5),0)</f>
        <v>0</v>
      </c>
      <c r="K228" s="283">
        <f>IFERROR(VLOOKUP($A228&amp;IF($B228&lt;10,0&amp;$B228,$B228),'Staff Ranked NHDD'!$C$8:$F$374,4,FALSE),0)</f>
        <v>0</v>
      </c>
      <c r="M228" s="278"/>
    </row>
    <row r="229" spans="1:13" x14ac:dyDescent="0.25">
      <c r="A229" s="111">
        <f t="shared" si="12"/>
        <v>9</v>
      </c>
      <c r="B229" s="111">
        <f t="shared" si="13"/>
        <v>14</v>
      </c>
      <c r="C229" s="111">
        <f t="shared" si="14"/>
        <v>2021</v>
      </c>
      <c r="D229" s="75">
        <f t="shared" si="15"/>
        <v>44453</v>
      </c>
      <c r="E229" s="283">
        <f>IFERROR(VLOOKUP($D229,Actual_Kirk_HDD!$A$4:$F$471,6,FALSE),0)</f>
        <v>0</v>
      </c>
      <c r="F229" s="283">
        <f>IFERROR(VLOOKUP($A229&amp;IF($B229&lt;10,0&amp;$B229,$B229),'Staff Ranked NHDD'!$C$8:$F$374,2,FALSE),0)</f>
        <v>0</v>
      </c>
      <c r="H229" s="49"/>
      <c r="J229" s="74">
        <f>IFERROR(VLOOKUP($D229,Actual_CGI_HDD!$A$9:$E$532,5),0)</f>
        <v>0</v>
      </c>
      <c r="K229" s="283">
        <f>IFERROR(VLOOKUP($A229&amp;IF($B229&lt;10,0&amp;$B229,$B229),'Staff Ranked NHDD'!$C$8:$F$374,4,FALSE),0)</f>
        <v>0</v>
      </c>
      <c r="M229" s="278"/>
    </row>
    <row r="230" spans="1:13" x14ac:dyDescent="0.25">
      <c r="A230" s="111">
        <f t="shared" si="12"/>
        <v>9</v>
      </c>
      <c r="B230" s="111">
        <f t="shared" si="13"/>
        <v>15</v>
      </c>
      <c r="C230" s="111">
        <f t="shared" si="14"/>
        <v>2021</v>
      </c>
      <c r="D230" s="75">
        <f t="shared" si="15"/>
        <v>44454</v>
      </c>
      <c r="E230" s="283">
        <f>IFERROR(VLOOKUP($D230,Actual_Kirk_HDD!$A$4:$F$471,6,FALSE),0)</f>
        <v>0</v>
      </c>
      <c r="F230" s="283">
        <f>IFERROR(VLOOKUP($A230&amp;IF($B230&lt;10,0&amp;$B230,$B230),'Staff Ranked NHDD'!$C$8:$F$374,2,FALSE),0)</f>
        <v>1.3109259259259254</v>
      </c>
      <c r="H230" s="49"/>
      <c r="J230" s="74">
        <f>IFERROR(VLOOKUP($D230,Actual_CGI_HDD!$A$9:$E$532,5),0)</f>
        <v>0</v>
      </c>
      <c r="K230" s="283">
        <f>IFERROR(VLOOKUP($A230&amp;IF($B230&lt;10,0&amp;$B230,$B230),'Staff Ranked NHDD'!$C$8:$F$374,4,FALSE),0)</f>
        <v>0</v>
      </c>
      <c r="M230" s="278"/>
    </row>
    <row r="231" spans="1:13" x14ac:dyDescent="0.25">
      <c r="A231" s="111">
        <f t="shared" si="12"/>
        <v>9</v>
      </c>
      <c r="B231" s="111">
        <f t="shared" si="13"/>
        <v>16</v>
      </c>
      <c r="C231" s="111">
        <f t="shared" si="14"/>
        <v>2021</v>
      </c>
      <c r="D231" s="75">
        <f t="shared" si="15"/>
        <v>44455</v>
      </c>
      <c r="E231" s="283">
        <f>IFERROR(VLOOKUP($D231,Actual_Kirk_HDD!$A$4:$F$471,6,FALSE),0)</f>
        <v>0</v>
      </c>
      <c r="F231" s="283">
        <f>IFERROR(VLOOKUP($A231&amp;IF($B231&lt;10,0&amp;$B231,$B231),'Staff Ranked NHDD'!$C$8:$F$374,2,FALSE),0)</f>
        <v>4.532222222222221</v>
      </c>
      <c r="H231" s="49"/>
      <c r="J231" s="74">
        <f>IFERROR(VLOOKUP($D231,Actual_CGI_HDD!$A$9:$E$532,5),0)</f>
        <v>0</v>
      </c>
      <c r="K231" s="283">
        <f>IFERROR(VLOOKUP($A231&amp;IF($B231&lt;10,0&amp;$B231,$B231),'Staff Ranked NHDD'!$C$8:$F$374,4,FALSE),0)</f>
        <v>0</v>
      </c>
      <c r="M231" s="278"/>
    </row>
    <row r="232" spans="1:13" x14ac:dyDescent="0.25">
      <c r="A232" s="111">
        <f t="shared" si="12"/>
        <v>9</v>
      </c>
      <c r="B232" s="111">
        <f t="shared" si="13"/>
        <v>17</v>
      </c>
      <c r="C232" s="111">
        <f t="shared" si="14"/>
        <v>2021</v>
      </c>
      <c r="D232" s="75">
        <f t="shared" si="15"/>
        <v>44456</v>
      </c>
      <c r="E232" s="283">
        <f>IFERROR(VLOOKUP($D232,Actual_Kirk_HDD!$A$4:$F$471,6,FALSE),0)</f>
        <v>0</v>
      </c>
      <c r="F232" s="283">
        <f>IFERROR(VLOOKUP($A232&amp;IF($B232&lt;10,0&amp;$B232,$B232),'Staff Ranked NHDD'!$C$8:$F$374,2,FALSE),0)</f>
        <v>0</v>
      </c>
      <c r="H232" s="49"/>
      <c r="J232" s="74">
        <f>IFERROR(VLOOKUP($D232,Actual_CGI_HDD!$A$9:$E$532,5),0)</f>
        <v>0</v>
      </c>
      <c r="K232" s="283">
        <f>IFERROR(VLOOKUP($A232&amp;IF($B232&lt;10,0&amp;$B232,$B232),'Staff Ranked NHDD'!$C$8:$F$374,4,FALSE),0)</f>
        <v>0</v>
      </c>
      <c r="M232" s="278"/>
    </row>
    <row r="233" spans="1:13" x14ac:dyDescent="0.25">
      <c r="A233" s="111">
        <f t="shared" si="12"/>
        <v>9</v>
      </c>
      <c r="B233" s="111">
        <f t="shared" si="13"/>
        <v>18</v>
      </c>
      <c r="C233" s="111">
        <f t="shared" si="14"/>
        <v>2021</v>
      </c>
      <c r="D233" s="75">
        <f t="shared" si="15"/>
        <v>44457</v>
      </c>
      <c r="E233" s="283">
        <f>IFERROR(VLOOKUP($D233,Actual_Kirk_HDD!$A$4:$F$471,6,FALSE),0)</f>
        <v>0</v>
      </c>
      <c r="F233" s="283">
        <f>IFERROR(VLOOKUP($A233&amp;IF($B233&lt;10,0&amp;$B233,$B233),'Staff Ranked NHDD'!$C$8:$F$374,2,FALSE),0)</f>
        <v>0</v>
      </c>
      <c r="H233" s="49"/>
      <c r="J233" s="74">
        <f>IFERROR(VLOOKUP($D233,Actual_CGI_HDD!$A$9:$E$532,5),0)</f>
        <v>0</v>
      </c>
      <c r="K233" s="283">
        <f>IFERROR(VLOOKUP($A233&amp;IF($B233&lt;10,0&amp;$B233,$B233),'Staff Ranked NHDD'!$C$8:$F$374,4,FALSE),0)</f>
        <v>0</v>
      </c>
      <c r="M233" s="278"/>
    </row>
    <row r="234" spans="1:13" x14ac:dyDescent="0.25">
      <c r="A234" s="111">
        <f t="shared" si="12"/>
        <v>9</v>
      </c>
      <c r="B234" s="111">
        <f t="shared" si="13"/>
        <v>19</v>
      </c>
      <c r="C234" s="111">
        <f t="shared" si="14"/>
        <v>2021</v>
      </c>
      <c r="D234" s="75">
        <f t="shared" si="15"/>
        <v>44458</v>
      </c>
      <c r="E234" s="283">
        <f>IFERROR(VLOOKUP($D234,Actual_Kirk_HDD!$A$4:$F$471,6,FALSE),0)</f>
        <v>0</v>
      </c>
      <c r="F234" s="283">
        <f>IFERROR(VLOOKUP($A234&amp;IF($B234&lt;10,0&amp;$B234,$B234),'Staff Ranked NHDD'!$C$8:$F$374,2,FALSE),0)</f>
        <v>0</v>
      </c>
      <c r="H234" s="49"/>
      <c r="J234" s="74">
        <f>IFERROR(VLOOKUP($D234,Actual_CGI_HDD!$A$9:$E$532,5),0)</f>
        <v>0</v>
      </c>
      <c r="K234" s="283">
        <f>IFERROR(VLOOKUP($A234&amp;IF($B234&lt;10,0&amp;$B234,$B234),'Staff Ranked NHDD'!$C$8:$F$374,4,FALSE),0)</f>
        <v>0</v>
      </c>
      <c r="M234" s="278"/>
    </row>
    <row r="235" spans="1:13" x14ac:dyDescent="0.25">
      <c r="A235" s="111">
        <f t="shared" si="12"/>
        <v>9</v>
      </c>
      <c r="B235" s="111">
        <f t="shared" si="13"/>
        <v>20</v>
      </c>
      <c r="C235" s="111">
        <f t="shared" si="14"/>
        <v>2021</v>
      </c>
      <c r="D235" s="75">
        <f t="shared" si="15"/>
        <v>44459</v>
      </c>
      <c r="E235" s="283">
        <f>IFERROR(VLOOKUP($D235,Actual_Kirk_HDD!$A$4:$F$471,6,FALSE),0)</f>
        <v>0</v>
      </c>
      <c r="F235" s="283">
        <f>IFERROR(VLOOKUP($A235&amp;IF($B235&lt;10,0&amp;$B235,$B235),'Staff Ranked NHDD'!$C$8:$F$374,2,FALSE),0)</f>
        <v>0</v>
      </c>
      <c r="H235" s="49"/>
      <c r="J235" s="74">
        <f>IFERROR(VLOOKUP($D235,Actual_CGI_HDD!$A$9:$E$532,5),0)</f>
        <v>0</v>
      </c>
      <c r="K235" s="283">
        <f>IFERROR(VLOOKUP($A235&amp;IF($B235&lt;10,0&amp;$B235,$B235),'Staff Ranked NHDD'!$C$8:$F$374,4,FALSE),0)</f>
        <v>0</v>
      </c>
      <c r="M235" s="278"/>
    </row>
    <row r="236" spans="1:13" x14ac:dyDescent="0.25">
      <c r="A236" s="111">
        <f t="shared" si="12"/>
        <v>9</v>
      </c>
      <c r="B236" s="111">
        <f t="shared" si="13"/>
        <v>21</v>
      </c>
      <c r="C236" s="111">
        <f t="shared" si="14"/>
        <v>2021</v>
      </c>
      <c r="D236" s="75">
        <f t="shared" si="15"/>
        <v>44460</v>
      </c>
      <c r="E236" s="283">
        <f>IFERROR(VLOOKUP($D236,Actual_Kirk_HDD!$A$4:$F$471,6,FALSE),0)</f>
        <v>0</v>
      </c>
      <c r="F236" s="283">
        <f>IFERROR(VLOOKUP($A236&amp;IF($B236&lt;10,0&amp;$B236,$B236),'Staff Ranked NHDD'!$C$8:$F$374,2,FALSE),0)</f>
        <v>0</v>
      </c>
      <c r="H236" s="49"/>
      <c r="J236" s="74">
        <f>IFERROR(VLOOKUP($D236,Actual_CGI_HDD!$A$9:$E$532,5),0)</f>
        <v>0</v>
      </c>
      <c r="K236" s="283">
        <f>IFERROR(VLOOKUP($A236&amp;IF($B236&lt;10,0&amp;$B236,$B236),'Staff Ranked NHDD'!$C$8:$F$374,4,FALSE),0)</f>
        <v>0.9</v>
      </c>
      <c r="M236" s="278"/>
    </row>
    <row r="237" spans="1:13" x14ac:dyDescent="0.25">
      <c r="A237" s="111">
        <f t="shared" si="12"/>
        <v>9</v>
      </c>
      <c r="B237" s="111">
        <f t="shared" si="13"/>
        <v>22</v>
      </c>
      <c r="C237" s="111">
        <f t="shared" si="14"/>
        <v>2021</v>
      </c>
      <c r="D237" s="75">
        <f t="shared" si="15"/>
        <v>44461</v>
      </c>
      <c r="E237" s="283">
        <f>IFERROR(VLOOKUP($D237,Actual_Kirk_HDD!$A$4:$F$471,6,FALSE),0)</f>
        <v>13.747649999999998</v>
      </c>
      <c r="F237" s="283">
        <f>IFERROR(VLOOKUP($A237&amp;IF($B237&lt;10,0&amp;$B237,$B237),'Staff Ranked NHDD'!$C$8:$F$374,2,FALSE),0)</f>
        <v>17.450925925925926</v>
      </c>
      <c r="H237" s="49"/>
      <c r="J237" s="74">
        <f>IFERROR(VLOOKUP($D237,Actual_CGI_HDD!$A$9:$E$532,5),0)</f>
        <v>4</v>
      </c>
      <c r="K237" s="283">
        <f>IFERROR(VLOOKUP($A237&amp;IF($B237&lt;10,0&amp;$B237,$B237),'Staff Ranked NHDD'!$C$8:$F$374,4,FALSE),0)</f>
        <v>8.9</v>
      </c>
      <c r="M237" s="278"/>
    </row>
    <row r="238" spans="1:13" x14ac:dyDescent="0.25">
      <c r="A238" s="111">
        <f t="shared" si="12"/>
        <v>9</v>
      </c>
      <c r="B238" s="111">
        <f t="shared" si="13"/>
        <v>23</v>
      </c>
      <c r="C238" s="111">
        <f t="shared" si="14"/>
        <v>2021</v>
      </c>
      <c r="D238" s="75">
        <f t="shared" si="15"/>
        <v>44462</v>
      </c>
      <c r="E238" s="283">
        <f>IFERROR(VLOOKUP($D238,Actual_Kirk_HDD!$A$4:$F$471,6,FALSE),0)</f>
        <v>11.129049999999999</v>
      </c>
      <c r="F238" s="283">
        <f>IFERROR(VLOOKUP($A238&amp;IF($B238&lt;10,0&amp;$B238,$B238),'Staff Ranked NHDD'!$C$8:$F$374,2,FALSE),0)</f>
        <v>13.436296296296296</v>
      </c>
      <c r="H238" s="49"/>
      <c r="J238" s="74">
        <f>IFERROR(VLOOKUP($D238,Actual_CGI_HDD!$A$9:$E$532,5),0)</f>
        <v>6.5</v>
      </c>
      <c r="K238" s="283">
        <f>IFERROR(VLOOKUP($A238&amp;IF($B238&lt;10,0&amp;$B238,$B238),'Staff Ranked NHDD'!$C$8:$F$374,4,FALSE),0)</f>
        <v>12.6</v>
      </c>
      <c r="M238" s="278"/>
    </row>
    <row r="239" spans="1:13" x14ac:dyDescent="0.25">
      <c r="A239" s="111">
        <f t="shared" si="12"/>
        <v>9</v>
      </c>
      <c r="B239" s="111">
        <f t="shared" si="13"/>
        <v>24</v>
      </c>
      <c r="C239" s="111">
        <f t="shared" si="14"/>
        <v>2021</v>
      </c>
      <c r="D239" s="75">
        <f t="shared" si="15"/>
        <v>44463</v>
      </c>
      <c r="E239" s="283">
        <f>IFERROR(VLOOKUP($D239,Actual_Kirk_HDD!$A$4:$F$471,6,FALSE),0)</f>
        <v>7.2011499999999993</v>
      </c>
      <c r="F239" s="283">
        <f>IFERROR(VLOOKUP($A239&amp;IF($B239&lt;10,0&amp;$B239,$B239),'Staff Ranked NHDD'!$C$8:$F$374,2,FALSE),0)</f>
        <v>11.309259259259257</v>
      </c>
      <c r="H239" s="49"/>
      <c r="J239" s="74">
        <f>IFERROR(VLOOKUP($D239,Actual_CGI_HDD!$A$9:$E$532,5),0)</f>
        <v>2</v>
      </c>
      <c r="K239" s="283">
        <f>IFERROR(VLOOKUP($A239&amp;IF($B239&lt;10,0&amp;$B239,$B239),'Staff Ranked NHDD'!$C$8:$F$374,4,FALSE),0)</f>
        <v>5.2</v>
      </c>
      <c r="M239" s="278"/>
    </row>
    <row r="240" spans="1:13" x14ac:dyDescent="0.25">
      <c r="A240" s="111">
        <f t="shared" si="12"/>
        <v>9</v>
      </c>
      <c r="B240" s="111">
        <f t="shared" si="13"/>
        <v>25</v>
      </c>
      <c r="C240" s="111">
        <f t="shared" si="14"/>
        <v>2021</v>
      </c>
      <c r="D240" s="75">
        <f t="shared" si="15"/>
        <v>44464</v>
      </c>
      <c r="E240" s="283">
        <f>IFERROR(VLOOKUP($D240,Actual_Kirk_HDD!$A$4:$F$471,6,FALSE),0)</f>
        <v>5.8918499999999998</v>
      </c>
      <c r="F240" s="283">
        <f>IFERROR(VLOOKUP($A240&amp;IF($B240&lt;10,0&amp;$B240,$B240),'Staff Ranked NHDD'!$C$8:$F$374,2,FALSE),0)</f>
        <v>9.779814814814813</v>
      </c>
      <c r="H240" s="49"/>
      <c r="J240" s="74">
        <f>IFERROR(VLOOKUP($D240,Actual_CGI_HDD!$A$9:$E$532,5),0)</f>
        <v>3</v>
      </c>
      <c r="K240" s="283">
        <f>IFERROR(VLOOKUP($A240&amp;IF($B240&lt;10,0&amp;$B240,$B240),'Staff Ranked NHDD'!$C$8:$F$374,4,FALSE),0)</f>
        <v>6.7</v>
      </c>
      <c r="M240" s="278"/>
    </row>
    <row r="241" spans="1:13" x14ac:dyDescent="0.25">
      <c r="A241" s="111">
        <f t="shared" si="12"/>
        <v>9</v>
      </c>
      <c r="B241" s="111">
        <f t="shared" si="13"/>
        <v>26</v>
      </c>
      <c r="C241" s="111">
        <f t="shared" si="14"/>
        <v>2021</v>
      </c>
      <c r="D241" s="75">
        <f t="shared" si="15"/>
        <v>44465</v>
      </c>
      <c r="E241" s="283">
        <f>IFERROR(VLOOKUP($D241,Actual_Kirk_HDD!$A$4:$F$471,6,FALSE),0)</f>
        <v>4.5825499999999995</v>
      </c>
      <c r="F241" s="283">
        <f>IFERROR(VLOOKUP($A241&amp;IF($B241&lt;10,0&amp;$B241,$B241),'Staff Ranked NHDD'!$C$8:$F$374,2,FALSE),0)</f>
        <v>8.3977777777777796</v>
      </c>
      <c r="H241" s="49"/>
      <c r="J241" s="74">
        <f>IFERROR(VLOOKUP($D241,Actual_CGI_HDD!$A$9:$E$532,5),0)</f>
        <v>1</v>
      </c>
      <c r="K241" s="283">
        <f>IFERROR(VLOOKUP($A241&amp;IF($B241&lt;10,0&amp;$B241,$B241),'Staff Ranked NHDD'!$C$8:$F$374,4,FALSE),0)</f>
        <v>3.5</v>
      </c>
      <c r="M241" s="278"/>
    </row>
    <row r="242" spans="1:13" x14ac:dyDescent="0.25">
      <c r="A242" s="111">
        <f t="shared" si="12"/>
        <v>9</v>
      </c>
      <c r="B242" s="111">
        <f t="shared" si="13"/>
        <v>27</v>
      </c>
      <c r="C242" s="111">
        <f t="shared" si="14"/>
        <v>2021</v>
      </c>
      <c r="D242" s="75">
        <f t="shared" si="15"/>
        <v>44466</v>
      </c>
      <c r="E242" s="283">
        <f>IFERROR(VLOOKUP($D242,Actual_Kirk_HDD!$A$4:$F$471,6,FALSE),0)</f>
        <v>0</v>
      </c>
      <c r="F242" s="283">
        <f>IFERROR(VLOOKUP($A242&amp;IF($B242&lt;10,0&amp;$B242,$B242),'Staff Ranked NHDD'!$C$8:$F$374,2,FALSE),0)</f>
        <v>2.153703703703703</v>
      </c>
      <c r="H242" s="49"/>
      <c r="J242" s="74">
        <f>IFERROR(VLOOKUP($D242,Actual_CGI_HDD!$A$9:$E$532,5),0)</f>
        <v>0</v>
      </c>
      <c r="K242" s="283">
        <f>IFERROR(VLOOKUP($A242&amp;IF($B242&lt;10,0&amp;$B242,$B242),'Staff Ranked NHDD'!$C$8:$F$374,4,FALSE),0)</f>
        <v>0</v>
      </c>
      <c r="M242" s="278"/>
    </row>
    <row r="243" spans="1:13" x14ac:dyDescent="0.25">
      <c r="A243" s="111">
        <f t="shared" si="12"/>
        <v>9</v>
      </c>
      <c r="B243" s="111">
        <f t="shared" si="13"/>
        <v>28</v>
      </c>
      <c r="C243" s="111">
        <f t="shared" si="14"/>
        <v>2021</v>
      </c>
      <c r="D243" s="75">
        <f t="shared" si="15"/>
        <v>44467</v>
      </c>
      <c r="E243" s="283">
        <f>IFERROR(VLOOKUP($D243,Actual_Kirk_HDD!$A$4:$F$471,6,FALSE),0)</f>
        <v>0</v>
      </c>
      <c r="F243" s="283">
        <f>IFERROR(VLOOKUP($A243&amp;IF($B243&lt;10,0&amp;$B243,$B243),'Staff Ranked NHDD'!$C$8:$F$374,2,FALSE),0)</f>
        <v>0</v>
      </c>
      <c r="H243" s="49"/>
      <c r="J243" s="74">
        <f>IFERROR(VLOOKUP($D243,Actual_CGI_HDD!$A$9:$E$532,5),0)</f>
        <v>0</v>
      </c>
      <c r="K243" s="283">
        <f>IFERROR(VLOOKUP($A243&amp;IF($B243&lt;10,0&amp;$B243,$B243),'Staff Ranked NHDD'!$C$8:$F$374,4,FALSE),0)</f>
        <v>0</v>
      </c>
      <c r="M243" s="278"/>
    </row>
    <row r="244" spans="1:13" x14ac:dyDescent="0.25">
      <c r="A244" s="111">
        <f t="shared" si="12"/>
        <v>9</v>
      </c>
      <c r="B244" s="111">
        <f t="shared" si="13"/>
        <v>29</v>
      </c>
      <c r="C244" s="111">
        <f t="shared" si="14"/>
        <v>2021</v>
      </c>
      <c r="D244" s="75">
        <f t="shared" si="15"/>
        <v>44468</v>
      </c>
      <c r="E244" s="283">
        <f>IFERROR(VLOOKUP($D244,Actual_Kirk_HDD!$A$4:$F$471,6,FALSE),0)</f>
        <v>0</v>
      </c>
      <c r="F244" s="283">
        <f>IFERROR(VLOOKUP($A244&amp;IF($B244&lt;10,0&amp;$B244,$B244),'Staff Ranked NHDD'!$C$8:$F$374,2,FALSE),0)</f>
        <v>0</v>
      </c>
      <c r="H244" s="49"/>
      <c r="J244" s="74">
        <f>IFERROR(VLOOKUP($D244,Actual_CGI_HDD!$A$9:$E$532,5),0)</f>
        <v>0</v>
      </c>
      <c r="K244" s="283">
        <f>IFERROR(VLOOKUP($A244&amp;IF($B244&lt;10,0&amp;$B244,$B244),'Staff Ranked NHDD'!$C$8:$F$374,4,FALSE),0)</f>
        <v>0</v>
      </c>
      <c r="M244" s="278"/>
    </row>
    <row r="245" spans="1:13" x14ac:dyDescent="0.25">
      <c r="A245" s="111">
        <f t="shared" si="12"/>
        <v>9</v>
      </c>
      <c r="B245" s="111">
        <f t="shared" si="13"/>
        <v>30</v>
      </c>
      <c r="C245" s="111">
        <f t="shared" si="14"/>
        <v>2021</v>
      </c>
      <c r="D245" s="75">
        <f t="shared" si="15"/>
        <v>44469</v>
      </c>
      <c r="E245" s="283">
        <f>IFERROR(VLOOKUP($D245,Actual_Kirk_HDD!$A$4:$F$471,6,FALSE),0)</f>
        <v>0</v>
      </c>
      <c r="F245" s="283">
        <f>IFERROR(VLOOKUP($A245&amp;IF($B245&lt;10,0&amp;$B245,$B245),'Staff Ranked NHDD'!$C$8:$F$374,2,FALSE),0)</f>
        <v>0.40222222222222398</v>
      </c>
      <c r="H245" s="49"/>
      <c r="J245" s="74">
        <f>IFERROR(VLOOKUP($D245,Actual_CGI_HDD!$A$9:$E$532,5),0)</f>
        <v>0</v>
      </c>
      <c r="K245" s="283">
        <f>IFERROR(VLOOKUP($A245&amp;IF($B245&lt;10,0&amp;$B245,$B245),'Staff Ranked NHDD'!$C$8:$F$374,4,FALSE),0)</f>
        <v>0</v>
      </c>
      <c r="M245" s="278"/>
    </row>
    <row r="246" spans="1:13" x14ac:dyDescent="0.25">
      <c r="A246" s="111">
        <f t="shared" si="12"/>
        <v>10</v>
      </c>
      <c r="B246" s="111">
        <f t="shared" si="13"/>
        <v>1</v>
      </c>
      <c r="C246" s="111">
        <f t="shared" si="14"/>
        <v>2021</v>
      </c>
      <c r="D246" s="75">
        <f t="shared" si="15"/>
        <v>44470</v>
      </c>
      <c r="E246" s="283">
        <f>IFERROR(VLOOKUP($D246,Actual_Kirk_HDD!$A$4:$F$471,6,FALSE),0)</f>
        <v>0</v>
      </c>
      <c r="F246" s="283">
        <f>IFERROR(VLOOKUP($A246&amp;IF($B246&lt;10,0&amp;$B246,$B246),'Staff Ranked NHDD'!$C$8:$F$374,2,FALSE),0)</f>
        <v>0</v>
      </c>
      <c r="H246" s="49"/>
      <c r="J246" s="74">
        <f>IFERROR(VLOOKUP($D246,Actual_CGI_HDD!$A$9:$E$532,5),0)</f>
        <v>0</v>
      </c>
      <c r="K246" s="283">
        <f>IFERROR(VLOOKUP($A246&amp;IF($B246&lt;10,0&amp;$B246,$B246),'Staff Ranked NHDD'!$C$8:$F$374,4,FALSE),0)</f>
        <v>0</v>
      </c>
      <c r="M246" s="278"/>
    </row>
    <row r="247" spans="1:13" x14ac:dyDescent="0.25">
      <c r="A247" s="111">
        <f t="shared" si="12"/>
        <v>10</v>
      </c>
      <c r="B247" s="111">
        <f t="shared" si="13"/>
        <v>2</v>
      </c>
      <c r="C247" s="111">
        <f t="shared" si="14"/>
        <v>2021</v>
      </c>
      <c r="D247" s="75">
        <f t="shared" si="15"/>
        <v>44471</v>
      </c>
      <c r="E247" s="283">
        <f>IFERROR(VLOOKUP($D247,Actual_Kirk_HDD!$A$4:$F$471,6,FALSE),0)</f>
        <v>0</v>
      </c>
      <c r="F247" s="283">
        <f>IFERROR(VLOOKUP($A247&amp;IF($B247&lt;10,0&amp;$B247,$B247),'Staff Ranked NHDD'!$C$8:$F$374,2,FALSE),0)</f>
        <v>0.6302688172043015</v>
      </c>
      <c r="H247" s="49"/>
      <c r="J247" s="74">
        <f>IFERROR(VLOOKUP($D247,Actual_CGI_HDD!$A$9:$E$532,5),0)</f>
        <v>0</v>
      </c>
      <c r="K247" s="283">
        <f>IFERROR(VLOOKUP($A247&amp;IF($B247&lt;10,0&amp;$B247,$B247),'Staff Ranked NHDD'!$C$8:$F$374,4,FALSE),0)</f>
        <v>0.7</v>
      </c>
      <c r="M247" s="278"/>
    </row>
    <row r="248" spans="1:13" x14ac:dyDescent="0.25">
      <c r="A248" s="111">
        <f t="shared" si="12"/>
        <v>10</v>
      </c>
      <c r="B248" s="111">
        <f t="shared" si="13"/>
        <v>3</v>
      </c>
      <c r="C248" s="111">
        <f t="shared" si="14"/>
        <v>2021</v>
      </c>
      <c r="D248" s="75">
        <f t="shared" si="15"/>
        <v>44472</v>
      </c>
      <c r="E248" s="283">
        <f>IFERROR(VLOOKUP($D248,Actual_Kirk_HDD!$A$4:$F$471,6,FALSE),0)</f>
        <v>0</v>
      </c>
      <c r="F248" s="283">
        <f>IFERROR(VLOOKUP($A248&amp;IF($B248&lt;10,0&amp;$B248,$B248),'Staff Ranked NHDD'!$C$8:$F$374,2,FALSE),0)</f>
        <v>1.7708960573476709</v>
      </c>
      <c r="H248" s="49"/>
      <c r="J248" s="74">
        <f>IFERROR(VLOOKUP($D248,Actual_CGI_HDD!$A$9:$E$532,5),0)</f>
        <v>0</v>
      </c>
      <c r="K248" s="283">
        <f>IFERROR(VLOOKUP($A248&amp;IF($B248&lt;10,0&amp;$B248,$B248),'Staff Ranked NHDD'!$C$8:$F$374,4,FALSE),0)</f>
        <v>0</v>
      </c>
      <c r="M248" s="278"/>
    </row>
    <row r="249" spans="1:13" x14ac:dyDescent="0.25">
      <c r="A249" s="111">
        <f t="shared" si="12"/>
        <v>10</v>
      </c>
      <c r="B249" s="111">
        <f t="shared" si="13"/>
        <v>4</v>
      </c>
      <c r="C249" s="111">
        <f t="shared" si="14"/>
        <v>2021</v>
      </c>
      <c r="D249" s="75">
        <f t="shared" si="15"/>
        <v>44473</v>
      </c>
      <c r="E249" s="283">
        <f>IFERROR(VLOOKUP($D249,Actual_Kirk_HDD!$A$4:$F$471,6,FALSE),0)</f>
        <v>2.2227999999999999</v>
      </c>
      <c r="F249" s="283">
        <f>IFERROR(VLOOKUP($A249&amp;IF($B249&lt;10,0&amp;$B249,$B249),'Staff Ranked NHDD'!$C$8:$F$374,2,FALSE),0)</f>
        <v>8.1101612903225835</v>
      </c>
      <c r="H249" s="49"/>
      <c r="J249" s="74">
        <f>IFERROR(VLOOKUP($D249,Actual_CGI_HDD!$A$9:$E$532,5),0)</f>
        <v>0</v>
      </c>
      <c r="K249" s="283">
        <f>IFERROR(VLOOKUP($A249&amp;IF($B249&lt;10,0&amp;$B249,$B249),'Staff Ranked NHDD'!$C$8:$F$374,4,FALSE),0)</f>
        <v>5.0999999999999996</v>
      </c>
      <c r="M249" s="278"/>
    </row>
    <row r="250" spans="1:13" x14ac:dyDescent="0.25">
      <c r="A250" s="111">
        <f t="shared" si="12"/>
        <v>10</v>
      </c>
      <c r="B250" s="111">
        <f t="shared" si="13"/>
        <v>5</v>
      </c>
      <c r="C250" s="111">
        <f t="shared" si="14"/>
        <v>2021</v>
      </c>
      <c r="D250" s="75">
        <f t="shared" si="15"/>
        <v>44474</v>
      </c>
      <c r="E250" s="283">
        <f>IFERROR(VLOOKUP($D250,Actual_Kirk_HDD!$A$4:$F$471,6,FALSE),0)</f>
        <v>2.2227999999999999</v>
      </c>
      <c r="F250" s="283">
        <f>IFERROR(VLOOKUP($A250&amp;IF($B250&lt;10,0&amp;$B250,$B250),'Staff Ranked NHDD'!$C$8:$F$374,2,FALSE),0)</f>
        <v>7.2248387096774218</v>
      </c>
      <c r="H250" s="49"/>
      <c r="J250" s="74">
        <f>IFERROR(VLOOKUP($D250,Actual_CGI_HDD!$A$9:$E$532,5),0)</f>
        <v>0</v>
      </c>
      <c r="K250" s="283">
        <f>IFERROR(VLOOKUP($A250&amp;IF($B250&lt;10,0&amp;$B250,$B250),'Staff Ranked NHDD'!$C$8:$F$374,4,FALSE),0)</f>
        <v>5.9</v>
      </c>
      <c r="M250" s="278"/>
    </row>
    <row r="251" spans="1:13" x14ac:dyDescent="0.25">
      <c r="A251" s="111">
        <f t="shared" si="12"/>
        <v>10</v>
      </c>
      <c r="B251" s="111">
        <f t="shared" si="13"/>
        <v>6</v>
      </c>
      <c r="C251" s="111">
        <f t="shared" si="14"/>
        <v>2021</v>
      </c>
      <c r="D251" s="75">
        <f t="shared" si="15"/>
        <v>44475</v>
      </c>
      <c r="E251" s="283">
        <f>IFERROR(VLOOKUP($D251,Actual_Kirk_HDD!$A$4:$F$471,6,FALSE),0)</f>
        <v>2.7784999999999997</v>
      </c>
      <c r="F251" s="283">
        <f>IFERROR(VLOOKUP($A251&amp;IF($B251&lt;10,0&amp;$B251,$B251),'Staff Ranked NHDD'!$C$8:$F$374,2,FALSE),0)</f>
        <v>9.6870430107526921</v>
      </c>
      <c r="H251" s="49"/>
      <c r="J251" s="74">
        <f>IFERROR(VLOOKUP($D251,Actual_CGI_HDD!$A$9:$E$532,5),0)</f>
        <v>0</v>
      </c>
      <c r="K251" s="283">
        <f>IFERROR(VLOOKUP($A251&amp;IF($B251&lt;10,0&amp;$B251,$B251),'Staff Ranked NHDD'!$C$8:$F$374,4,FALSE),0)</f>
        <v>2.5</v>
      </c>
      <c r="M251" s="278"/>
    </row>
    <row r="252" spans="1:13" x14ac:dyDescent="0.25">
      <c r="A252" s="111">
        <f t="shared" si="12"/>
        <v>10</v>
      </c>
      <c r="B252" s="111">
        <f t="shared" si="13"/>
        <v>7</v>
      </c>
      <c r="C252" s="111">
        <f t="shared" si="14"/>
        <v>2021</v>
      </c>
      <c r="D252" s="75">
        <f t="shared" si="15"/>
        <v>44476</v>
      </c>
      <c r="E252" s="283">
        <f>IFERROR(VLOOKUP($D252,Actual_Kirk_HDD!$A$4:$F$471,6,FALSE),0)</f>
        <v>0</v>
      </c>
      <c r="F252" s="283">
        <f>IFERROR(VLOOKUP($A252&amp;IF($B252&lt;10,0&amp;$B252,$B252),'Staff Ranked NHDD'!$C$8:$F$374,2,FALSE),0)</f>
        <v>2.9795519713261664</v>
      </c>
      <c r="H252" s="49"/>
      <c r="J252" s="74">
        <f>IFERROR(VLOOKUP($D252,Actual_CGI_HDD!$A$9:$E$532,5),0)</f>
        <v>0</v>
      </c>
      <c r="K252" s="283">
        <f>IFERROR(VLOOKUP($A252&amp;IF($B252&lt;10,0&amp;$B252,$B252),'Staff Ranked NHDD'!$C$8:$F$374,4,FALSE),0)</f>
        <v>4.3</v>
      </c>
      <c r="M252" s="278"/>
    </row>
    <row r="253" spans="1:13" x14ac:dyDescent="0.25">
      <c r="A253" s="111">
        <f t="shared" si="12"/>
        <v>10</v>
      </c>
      <c r="B253" s="111">
        <f t="shared" si="13"/>
        <v>8</v>
      </c>
      <c r="C253" s="111">
        <f t="shared" si="14"/>
        <v>2021</v>
      </c>
      <c r="D253" s="75">
        <f t="shared" si="15"/>
        <v>44477</v>
      </c>
      <c r="E253" s="283">
        <f>IFERROR(VLOOKUP($D253,Actual_Kirk_HDD!$A$4:$F$471,6,FALSE),0)</f>
        <v>0</v>
      </c>
      <c r="F253" s="283">
        <f>IFERROR(VLOOKUP($A253&amp;IF($B253&lt;10,0&amp;$B253,$B253),'Staff Ranked NHDD'!$C$8:$F$374,2,FALSE),0)</f>
        <v>3.9418817204301084</v>
      </c>
      <c r="H253" s="49"/>
      <c r="J253" s="74">
        <f>IFERROR(VLOOKUP($D253,Actual_CGI_HDD!$A$9:$E$532,5),0)</f>
        <v>0</v>
      </c>
      <c r="K253" s="283">
        <f>IFERROR(VLOOKUP($A253&amp;IF($B253&lt;10,0&amp;$B253,$B253),'Staff Ranked NHDD'!$C$8:$F$374,4,FALSE),0)</f>
        <v>0</v>
      </c>
      <c r="M253" s="278"/>
    </row>
    <row r="254" spans="1:13" x14ac:dyDescent="0.25">
      <c r="A254" s="111">
        <f t="shared" si="12"/>
        <v>10</v>
      </c>
      <c r="B254" s="111">
        <f t="shared" si="13"/>
        <v>9</v>
      </c>
      <c r="C254" s="111">
        <f t="shared" si="14"/>
        <v>2021</v>
      </c>
      <c r="D254" s="75">
        <f t="shared" si="15"/>
        <v>44478</v>
      </c>
      <c r="E254" s="283">
        <f>IFERROR(VLOOKUP($D254,Actual_Kirk_HDD!$A$4:$F$471,6,FALSE),0)</f>
        <v>0</v>
      </c>
      <c r="F254" s="283">
        <f>IFERROR(VLOOKUP($A254&amp;IF($B254&lt;10,0&amp;$B254,$B254),'Staff Ranked NHDD'!$C$8:$F$374,2,FALSE),0)</f>
        <v>0</v>
      </c>
      <c r="H254" s="49"/>
      <c r="J254" s="74">
        <f>IFERROR(VLOOKUP($D254,Actual_CGI_HDD!$A$9:$E$532,5),0)</f>
        <v>0</v>
      </c>
      <c r="K254" s="283">
        <f>IFERROR(VLOOKUP($A254&amp;IF($B254&lt;10,0&amp;$B254,$B254),'Staff Ranked NHDD'!$C$8:$F$374,4,FALSE),0)</f>
        <v>0</v>
      </c>
      <c r="M254" s="278"/>
    </row>
    <row r="255" spans="1:13" x14ac:dyDescent="0.25">
      <c r="A255" s="111">
        <f t="shared" si="12"/>
        <v>10</v>
      </c>
      <c r="B255" s="111">
        <f t="shared" si="13"/>
        <v>10</v>
      </c>
      <c r="C255" s="111">
        <f t="shared" si="14"/>
        <v>2021</v>
      </c>
      <c r="D255" s="75">
        <f t="shared" si="15"/>
        <v>44479</v>
      </c>
      <c r="E255" s="283">
        <f>IFERROR(VLOOKUP($D255,Actual_Kirk_HDD!$A$4:$F$471,6,FALSE),0)</f>
        <v>0</v>
      </c>
      <c r="F255" s="283">
        <f>IFERROR(VLOOKUP($A255&amp;IF($B255&lt;10,0&amp;$B255,$B255),'Staff Ranked NHDD'!$C$8:$F$374,2,FALSE),0)</f>
        <v>0</v>
      </c>
      <c r="H255" s="49"/>
      <c r="J255" s="74">
        <f>IFERROR(VLOOKUP($D255,Actual_CGI_HDD!$A$9:$E$532,5),0)</f>
        <v>0</v>
      </c>
      <c r="K255" s="283">
        <f>IFERROR(VLOOKUP($A255&amp;IF($B255&lt;10,0&amp;$B255,$B255),'Staff Ranked NHDD'!$C$8:$F$374,4,FALSE),0)</f>
        <v>0</v>
      </c>
      <c r="M255" s="278"/>
    </row>
    <row r="256" spans="1:13" x14ac:dyDescent="0.25">
      <c r="A256" s="111">
        <f t="shared" si="12"/>
        <v>10</v>
      </c>
      <c r="B256" s="111">
        <f t="shared" si="13"/>
        <v>11</v>
      </c>
      <c r="C256" s="111">
        <f t="shared" si="14"/>
        <v>2021</v>
      </c>
      <c r="D256" s="75">
        <f t="shared" si="15"/>
        <v>44480</v>
      </c>
      <c r="E256" s="283">
        <f>IFERROR(VLOOKUP($D256,Actual_Kirk_HDD!$A$4:$F$471,6,FALSE),0)</f>
        <v>0</v>
      </c>
      <c r="F256" s="283">
        <f>IFERROR(VLOOKUP($A256&amp;IF($B256&lt;10,0&amp;$B256,$B256),'Staff Ranked NHDD'!$C$8:$F$374,2,FALSE),0)</f>
        <v>0</v>
      </c>
      <c r="H256" s="49"/>
      <c r="J256" s="74">
        <f>IFERROR(VLOOKUP($D256,Actual_CGI_HDD!$A$9:$E$532,5),0)</f>
        <v>0</v>
      </c>
      <c r="K256" s="283">
        <f>IFERROR(VLOOKUP($A256&amp;IF($B256&lt;10,0&amp;$B256,$B256),'Staff Ranked NHDD'!$C$8:$F$374,4,FALSE),0)</f>
        <v>1.6</v>
      </c>
      <c r="M256" s="278"/>
    </row>
    <row r="257" spans="1:13" x14ac:dyDescent="0.25">
      <c r="A257" s="111">
        <f t="shared" si="12"/>
        <v>10</v>
      </c>
      <c r="B257" s="111">
        <f t="shared" si="13"/>
        <v>12</v>
      </c>
      <c r="C257" s="111">
        <f t="shared" si="14"/>
        <v>2021</v>
      </c>
      <c r="D257" s="75">
        <f t="shared" si="15"/>
        <v>44481</v>
      </c>
      <c r="E257" s="283">
        <f>IFERROR(VLOOKUP($D257,Actual_Kirk_HDD!$A$4:$F$471,6,FALSE),0)</f>
        <v>18.893799999999999</v>
      </c>
      <c r="F257" s="283">
        <f>IFERROR(VLOOKUP($A257&amp;IF($B257&lt;10,0&amp;$B257,$B257),'Staff Ranked NHDD'!$C$8:$F$374,2,FALSE),0)</f>
        <v>20.623530465949823</v>
      </c>
      <c r="H257" s="49"/>
      <c r="J257" s="74">
        <f>IFERROR(VLOOKUP($D257,Actual_CGI_HDD!$A$9:$E$532,5),0)</f>
        <v>0</v>
      </c>
      <c r="K257" s="283">
        <f>IFERROR(VLOOKUP($A257&amp;IF($B257&lt;10,0&amp;$B257,$B257),'Staff Ranked NHDD'!$C$8:$F$374,4,FALSE),0)</f>
        <v>6.9</v>
      </c>
      <c r="M257" s="278"/>
    </row>
    <row r="258" spans="1:13" x14ac:dyDescent="0.25">
      <c r="A258" s="111">
        <f t="shared" si="12"/>
        <v>10</v>
      </c>
      <c r="B258" s="111">
        <f t="shared" si="13"/>
        <v>13</v>
      </c>
      <c r="C258" s="111">
        <f t="shared" si="14"/>
        <v>2021</v>
      </c>
      <c r="D258" s="75">
        <f t="shared" si="15"/>
        <v>44482</v>
      </c>
      <c r="E258" s="283">
        <f>IFERROR(VLOOKUP($D258,Actual_Kirk_HDD!$A$4:$F$471,6,FALSE),0)</f>
        <v>2.2227999999999999</v>
      </c>
      <c r="F258" s="283">
        <f>IFERROR(VLOOKUP($A258&amp;IF($B258&lt;10,0&amp;$B258,$B258),'Staff Ranked NHDD'!$C$8:$F$374,2,FALSE),0)</f>
        <v>6.0353942652329762</v>
      </c>
      <c r="H258" s="49"/>
      <c r="J258" s="74">
        <f>IFERROR(VLOOKUP($D258,Actual_CGI_HDD!$A$9:$E$532,5),0)</f>
        <v>0</v>
      </c>
      <c r="K258" s="283">
        <f>IFERROR(VLOOKUP($A258&amp;IF($B258&lt;10,0&amp;$B258,$B258),'Staff Ranked NHDD'!$C$8:$F$374,4,FALSE),0)</f>
        <v>0</v>
      </c>
      <c r="M258" s="278"/>
    </row>
    <row r="259" spans="1:13" x14ac:dyDescent="0.25">
      <c r="A259" s="111">
        <f t="shared" si="12"/>
        <v>10</v>
      </c>
      <c r="B259" s="111">
        <f t="shared" si="13"/>
        <v>14</v>
      </c>
      <c r="C259" s="111">
        <f t="shared" si="14"/>
        <v>2021</v>
      </c>
      <c r="D259" s="75">
        <f t="shared" si="15"/>
        <v>44483</v>
      </c>
      <c r="E259" s="283">
        <f>IFERROR(VLOOKUP($D259,Actual_Kirk_HDD!$A$4:$F$471,6,FALSE),0)</f>
        <v>0</v>
      </c>
      <c r="F259" s="283">
        <f>IFERROR(VLOOKUP($A259&amp;IF($B259&lt;10,0&amp;$B259,$B259),'Staff Ranked NHDD'!$C$8:$F$374,2,FALSE),0)</f>
        <v>5.0546057347670255</v>
      </c>
      <c r="H259" s="49"/>
      <c r="J259" s="74">
        <f>IFERROR(VLOOKUP($D259,Actual_CGI_HDD!$A$9:$E$532,5),0)</f>
        <v>0</v>
      </c>
      <c r="K259" s="283">
        <f>IFERROR(VLOOKUP($A259&amp;IF($B259&lt;10,0&amp;$B259,$B259),'Staff Ranked NHDD'!$C$8:$F$374,4,FALSE),0)</f>
        <v>0</v>
      </c>
      <c r="M259" s="278"/>
    </row>
    <row r="260" spans="1:13" x14ac:dyDescent="0.25">
      <c r="A260" s="111">
        <f t="shared" si="12"/>
        <v>10</v>
      </c>
      <c r="B260" s="111">
        <f t="shared" si="13"/>
        <v>15</v>
      </c>
      <c r="C260" s="111">
        <f t="shared" si="14"/>
        <v>2021</v>
      </c>
      <c r="D260" s="75">
        <f t="shared" si="15"/>
        <v>44484</v>
      </c>
      <c r="E260" s="283">
        <f>IFERROR(VLOOKUP($D260,Actual_Kirk_HDD!$A$4:$F$471,6,FALSE),0)</f>
        <v>2.7784999999999997</v>
      </c>
      <c r="F260" s="283">
        <f>IFERROR(VLOOKUP($A260&amp;IF($B260&lt;10,0&amp;$B260,$B260),'Staff Ranked NHDD'!$C$8:$F$374,2,FALSE),0)</f>
        <v>8.9029928315412192</v>
      </c>
      <c r="H260" s="49"/>
      <c r="J260" s="74">
        <f>IFERROR(VLOOKUP($D260,Actual_CGI_HDD!$A$9:$E$532,5),0)</f>
        <v>1.5</v>
      </c>
      <c r="K260" s="283">
        <f>IFERROR(VLOOKUP($A260&amp;IF($B260&lt;10,0&amp;$B260,$B260),'Staff Ranked NHDD'!$C$8:$F$374,4,FALSE),0)</f>
        <v>7.7</v>
      </c>
      <c r="M260" s="278"/>
    </row>
    <row r="261" spans="1:13" x14ac:dyDescent="0.25">
      <c r="A261" s="111">
        <f t="shared" si="12"/>
        <v>10</v>
      </c>
      <c r="B261" s="111">
        <f t="shared" si="13"/>
        <v>16</v>
      </c>
      <c r="C261" s="111">
        <f t="shared" si="14"/>
        <v>2021</v>
      </c>
      <c r="D261" s="75">
        <f t="shared" si="15"/>
        <v>44485</v>
      </c>
      <c r="E261" s="283">
        <f>IFERROR(VLOOKUP($D261,Actual_Kirk_HDD!$A$4:$F$471,6,FALSE),0)</f>
        <v>16.115299999999998</v>
      </c>
      <c r="F261" s="283">
        <f>IFERROR(VLOOKUP($A261&amp;IF($B261&lt;10,0&amp;$B261,$B261),'Staff Ranked NHDD'!$C$8:$F$374,2,FALSE),0)</f>
        <v>18.662240143369175</v>
      </c>
      <c r="H261" s="49"/>
      <c r="J261" s="74">
        <f>IFERROR(VLOOKUP($D261,Actual_CGI_HDD!$A$9:$E$532,5),0)</f>
        <v>10.5</v>
      </c>
      <c r="K261" s="283">
        <f>IFERROR(VLOOKUP($A261&amp;IF($B261&lt;10,0&amp;$B261,$B261),'Staff Ranked NHDD'!$C$8:$F$374,4,FALSE),0)</f>
        <v>16</v>
      </c>
      <c r="M261" s="278"/>
    </row>
    <row r="262" spans="1:13" x14ac:dyDescent="0.25">
      <c r="A262" s="111">
        <f t="shared" ref="A262:A325" si="16">MONTH(D262)</f>
        <v>10</v>
      </c>
      <c r="B262" s="111">
        <f t="shared" ref="B262:B325" si="17">+DAY(D262)</f>
        <v>17</v>
      </c>
      <c r="C262" s="111">
        <f t="shared" ref="C262:C325" si="18">YEAR(D262)</f>
        <v>2021</v>
      </c>
      <c r="D262" s="75">
        <f t="shared" ref="D262:D325" si="19">D261+1</f>
        <v>44486</v>
      </c>
      <c r="E262" s="283">
        <f>IFERROR(VLOOKUP($D262,Actual_Kirk_HDD!$A$4:$F$471,6,FALSE),0)</f>
        <v>14.4482</v>
      </c>
      <c r="F262" s="283">
        <f>IFERROR(VLOOKUP($A262&amp;IF($B262&lt;10,0&amp;$B262,$B262),'Staff Ranked NHDD'!$C$8:$F$374,2,FALSE),0)</f>
        <v>15.821451612903227</v>
      </c>
      <c r="H262" s="49"/>
      <c r="J262" s="74">
        <f>IFERROR(VLOOKUP($D262,Actual_CGI_HDD!$A$9:$E$532,5),0)</f>
        <v>11.5</v>
      </c>
      <c r="K262" s="283">
        <f>IFERROR(VLOOKUP($A262&amp;IF($B262&lt;10,0&amp;$B262,$B262),'Staff Ranked NHDD'!$C$8:$F$374,4,FALSE),0)</f>
        <v>18</v>
      </c>
      <c r="M262" s="278"/>
    </row>
    <row r="263" spans="1:13" x14ac:dyDescent="0.25">
      <c r="A263" s="111">
        <f t="shared" si="16"/>
        <v>10</v>
      </c>
      <c r="B263" s="111">
        <f t="shared" si="17"/>
        <v>18</v>
      </c>
      <c r="C263" s="111">
        <f t="shared" si="18"/>
        <v>2021</v>
      </c>
      <c r="D263" s="75">
        <f t="shared" si="19"/>
        <v>44487</v>
      </c>
      <c r="E263" s="283">
        <f>IFERROR(VLOOKUP($D263,Actual_Kirk_HDD!$A$4:$F$471,6,FALSE),0)</f>
        <v>10.002599999999999</v>
      </c>
      <c r="F263" s="283">
        <f>IFERROR(VLOOKUP($A263&amp;IF($B263&lt;10,0&amp;$B263,$B263),'Staff Ranked NHDD'!$C$8:$F$374,2,FALSE),0)</f>
        <v>13.884193548387097</v>
      </c>
      <c r="H263" s="49"/>
      <c r="J263" s="74">
        <f>IFERROR(VLOOKUP($D263,Actual_CGI_HDD!$A$9:$E$532,5),0)</f>
        <v>10.5</v>
      </c>
      <c r="K263" s="283">
        <f>IFERROR(VLOOKUP($A263&amp;IF($B263&lt;10,0&amp;$B263,$B263),'Staff Ranked NHDD'!$C$8:$F$374,4,FALSE),0)</f>
        <v>15.2</v>
      </c>
      <c r="M263" s="278"/>
    </row>
    <row r="264" spans="1:13" x14ac:dyDescent="0.25">
      <c r="A264" s="111">
        <f t="shared" si="16"/>
        <v>10</v>
      </c>
      <c r="B264" s="111">
        <f t="shared" si="17"/>
        <v>19</v>
      </c>
      <c r="C264" s="111">
        <f t="shared" si="18"/>
        <v>2021</v>
      </c>
      <c r="D264" s="75">
        <f t="shared" si="19"/>
        <v>44488</v>
      </c>
      <c r="E264" s="283">
        <f>IFERROR(VLOOKUP($D264,Actual_Kirk_HDD!$A$4:$F$471,6,FALSE),0)</f>
        <v>6.6684000000000001</v>
      </c>
      <c r="F264" s="283">
        <f>IFERROR(VLOOKUP($A264&amp;IF($B264&lt;10,0&amp;$B264,$B264),'Staff Ranked NHDD'!$C$8:$F$374,2,FALSE),0)</f>
        <v>12.091738351254483</v>
      </c>
      <c r="H264" s="49"/>
      <c r="J264" s="74">
        <f>IFERROR(VLOOKUP($D264,Actual_CGI_HDD!$A$9:$E$532,5),0)</f>
        <v>9</v>
      </c>
      <c r="K264" s="283">
        <f>IFERROR(VLOOKUP($A264&amp;IF($B264&lt;10,0&amp;$B264,$B264),'Staff Ranked NHDD'!$C$8:$F$374,4,FALSE),0)</f>
        <v>12.2</v>
      </c>
      <c r="M264" s="278"/>
    </row>
    <row r="265" spans="1:13" x14ac:dyDescent="0.25">
      <c r="A265" s="111">
        <f t="shared" si="16"/>
        <v>10</v>
      </c>
      <c r="B265" s="111">
        <f t="shared" si="17"/>
        <v>20</v>
      </c>
      <c r="C265" s="111">
        <f t="shared" si="18"/>
        <v>2021</v>
      </c>
      <c r="D265" s="75">
        <f t="shared" si="19"/>
        <v>44489</v>
      </c>
      <c r="E265" s="283">
        <f>IFERROR(VLOOKUP($D265,Actual_Kirk_HDD!$A$4:$F$471,6,FALSE),0)</f>
        <v>6.6684000000000001</v>
      </c>
      <c r="F265" s="283">
        <f>IFERROR(VLOOKUP($A265&amp;IF($B265&lt;10,0&amp;$B265,$B265),'Staff Ranked NHDD'!$C$8:$F$374,2,FALSE),0)</f>
        <v>11.306774193548389</v>
      </c>
      <c r="H265" s="49"/>
      <c r="J265" s="74">
        <f>IFERROR(VLOOKUP($D265,Actual_CGI_HDD!$A$9:$E$532,5),0)</f>
        <v>3</v>
      </c>
      <c r="K265" s="283">
        <f>IFERROR(VLOOKUP($A265&amp;IF($B265&lt;10,0&amp;$B265,$B265),'Staff Ranked NHDD'!$C$8:$F$374,4,FALSE),0)</f>
        <v>8.3000000000000007</v>
      </c>
      <c r="M265" s="278"/>
    </row>
    <row r="266" spans="1:13" x14ac:dyDescent="0.25">
      <c r="A266" s="111">
        <f t="shared" si="16"/>
        <v>10</v>
      </c>
      <c r="B266" s="111">
        <f t="shared" si="17"/>
        <v>21</v>
      </c>
      <c r="C266" s="111">
        <f t="shared" si="18"/>
        <v>2021</v>
      </c>
      <c r="D266" s="75">
        <f t="shared" si="19"/>
        <v>44490</v>
      </c>
      <c r="E266" s="283">
        <f>IFERROR(VLOOKUP($D266,Actual_Kirk_HDD!$A$4:$F$471,6,FALSE),0)</f>
        <v>8.8911999999999995</v>
      </c>
      <c r="F266" s="283">
        <f>IFERROR(VLOOKUP($A266&amp;IF($B266&lt;10,0&amp;$B266,$B266),'Staff Ranked NHDD'!$C$8:$F$374,2,FALSE),0)</f>
        <v>12.987240143369178</v>
      </c>
      <c r="H266" s="49"/>
      <c r="J266" s="74">
        <f>IFERROR(VLOOKUP($D266,Actual_CGI_HDD!$A$9:$E$532,5),0)</f>
        <v>4</v>
      </c>
      <c r="K266" s="283">
        <f>IFERROR(VLOOKUP($A266&amp;IF($B266&lt;10,0&amp;$B266,$B266),'Staff Ranked NHDD'!$C$8:$F$374,4,FALSE),0)</f>
        <v>8.9</v>
      </c>
      <c r="M266" s="278"/>
    </row>
    <row r="267" spans="1:13" x14ac:dyDescent="0.25">
      <c r="A267" s="111">
        <f t="shared" si="16"/>
        <v>10</v>
      </c>
      <c r="B267" s="111">
        <f t="shared" si="17"/>
        <v>22</v>
      </c>
      <c r="C267" s="111">
        <f t="shared" si="18"/>
        <v>2021</v>
      </c>
      <c r="D267" s="75">
        <f t="shared" si="19"/>
        <v>44491</v>
      </c>
      <c r="E267" s="283">
        <f>IFERROR(VLOOKUP($D267,Actual_Kirk_HDD!$A$4:$F$471,6,FALSE),0)</f>
        <v>21.6723</v>
      </c>
      <c r="F267" s="283">
        <f>IFERROR(VLOOKUP($A267&amp;IF($B267&lt;10,0&amp;$B267,$B267),'Staff Ranked NHDD'!$C$8:$F$374,2,FALSE),0)</f>
        <v>24.451899641577064</v>
      </c>
      <c r="H267" s="49"/>
      <c r="J267" s="74">
        <f>IFERROR(VLOOKUP($D267,Actual_CGI_HDD!$A$9:$E$532,5),0)</f>
        <v>10.5</v>
      </c>
      <c r="K267" s="283">
        <f>IFERROR(VLOOKUP($A267&amp;IF($B267&lt;10,0&amp;$B267,$B267),'Staff Ranked NHDD'!$C$8:$F$374,4,FALSE),0)</f>
        <v>14</v>
      </c>
      <c r="M267" s="278"/>
    </row>
    <row r="268" spans="1:13" x14ac:dyDescent="0.25">
      <c r="A268" s="111">
        <f t="shared" si="16"/>
        <v>10</v>
      </c>
      <c r="B268" s="111">
        <f t="shared" si="17"/>
        <v>23</v>
      </c>
      <c r="C268" s="111">
        <f t="shared" si="18"/>
        <v>2021</v>
      </c>
      <c r="D268" s="75">
        <f t="shared" si="19"/>
        <v>44492</v>
      </c>
      <c r="E268" s="283">
        <f>IFERROR(VLOOKUP($D268,Actual_Kirk_HDD!$A$4:$F$471,6,FALSE),0)</f>
        <v>20.005199999999999</v>
      </c>
      <c r="F268" s="283">
        <f>IFERROR(VLOOKUP($A268&amp;IF($B268&lt;10,0&amp;$B268,$B268),'Staff Ranked NHDD'!$C$8:$F$374,2,FALSE),0)</f>
        <v>21.906021505376348</v>
      </c>
      <c r="H268" s="49"/>
      <c r="J268" s="74">
        <f>IFERROR(VLOOKUP($D268,Actual_CGI_HDD!$A$9:$E$532,5),0)</f>
        <v>11.5</v>
      </c>
      <c r="K268" s="283">
        <f>IFERROR(VLOOKUP($A268&amp;IF($B268&lt;10,0&amp;$B268,$B268),'Staff Ranked NHDD'!$C$8:$F$374,4,FALSE),0)</f>
        <v>17</v>
      </c>
      <c r="M268" s="278"/>
    </row>
    <row r="269" spans="1:13" x14ac:dyDescent="0.25">
      <c r="A269" s="111">
        <f t="shared" si="16"/>
        <v>10</v>
      </c>
      <c r="B269" s="111">
        <f t="shared" si="17"/>
        <v>24</v>
      </c>
      <c r="C269" s="111">
        <f t="shared" si="18"/>
        <v>2021</v>
      </c>
      <c r="D269" s="75">
        <f t="shared" si="19"/>
        <v>44493</v>
      </c>
      <c r="E269" s="283">
        <f>IFERROR(VLOOKUP($D269,Actual_Kirk_HDD!$A$4:$F$471,6,FALSE),0)</f>
        <v>13.8925</v>
      </c>
      <c r="F269" s="283">
        <f>IFERROR(VLOOKUP($A269&amp;IF($B269&lt;10,0&amp;$B269,$B269),'Staff Ranked NHDD'!$C$8:$F$374,2,FALSE),0)</f>
        <v>14.861003584229392</v>
      </c>
      <c r="H269" s="49"/>
      <c r="J269" s="74">
        <f>IFERROR(VLOOKUP($D269,Actual_CGI_HDD!$A$9:$E$532,5),0)</f>
        <v>0</v>
      </c>
      <c r="K269" s="283">
        <f>IFERROR(VLOOKUP($A269&amp;IF($B269&lt;10,0&amp;$B269,$B269),'Staff Ranked NHDD'!$C$8:$F$374,4,FALSE),0)</f>
        <v>3.4</v>
      </c>
      <c r="M269" s="278"/>
    </row>
    <row r="270" spans="1:13" x14ac:dyDescent="0.25">
      <c r="A270" s="111">
        <f t="shared" si="16"/>
        <v>10</v>
      </c>
      <c r="B270" s="111">
        <f t="shared" si="17"/>
        <v>25</v>
      </c>
      <c r="C270" s="111">
        <f t="shared" si="18"/>
        <v>2021</v>
      </c>
      <c r="D270" s="75">
        <f t="shared" si="19"/>
        <v>44494</v>
      </c>
      <c r="E270" s="283">
        <f>IFERROR(VLOOKUP($D270,Actual_Kirk_HDD!$A$4:$F$471,6,FALSE),0)</f>
        <v>6.1126999999999994</v>
      </c>
      <c r="F270" s="283">
        <f>IFERROR(VLOOKUP($A270&amp;IF($B270&lt;10,0&amp;$B270,$B270),'Staff Ranked NHDD'!$C$8:$F$374,2,FALSE),0)</f>
        <v>10.560179211469537</v>
      </c>
      <c r="H270" s="49"/>
      <c r="J270" s="74">
        <f>IFERROR(VLOOKUP($D270,Actual_CGI_HDD!$A$9:$E$532,5),0)</f>
        <v>8</v>
      </c>
      <c r="K270" s="283">
        <f>IFERROR(VLOOKUP($A270&amp;IF($B270&lt;10,0&amp;$B270,$B270),'Staff Ranked NHDD'!$C$8:$F$374,4,FALSE),0)</f>
        <v>11.3</v>
      </c>
      <c r="M270" s="278"/>
    </row>
    <row r="271" spans="1:13" x14ac:dyDescent="0.25">
      <c r="A271" s="111">
        <f t="shared" si="16"/>
        <v>10</v>
      </c>
      <c r="B271" s="111">
        <f t="shared" si="17"/>
        <v>26</v>
      </c>
      <c r="C271" s="111">
        <f t="shared" si="18"/>
        <v>2021</v>
      </c>
      <c r="D271" s="75">
        <f t="shared" si="19"/>
        <v>44495</v>
      </c>
      <c r="E271" s="283">
        <f>IFERROR(VLOOKUP($D271,Actual_Kirk_HDD!$A$4:$F$471,6,FALSE),0)</f>
        <v>22.7837</v>
      </c>
      <c r="F271" s="283">
        <f>IFERROR(VLOOKUP($A271&amp;IF($B271&lt;10,0&amp;$B271,$B271),'Staff Ranked NHDD'!$C$8:$F$374,2,FALSE),0)</f>
        <v>30.566308243727597</v>
      </c>
      <c r="H271" s="49"/>
      <c r="J271" s="74">
        <f>IFERROR(VLOOKUP($D271,Actual_CGI_HDD!$A$9:$E$532,5),0)</f>
        <v>12.5</v>
      </c>
      <c r="K271" s="283">
        <f>IFERROR(VLOOKUP($A271&amp;IF($B271&lt;10,0&amp;$B271,$B271),'Staff Ranked NHDD'!$C$8:$F$374,4,FALSE),0)</f>
        <v>20.6</v>
      </c>
      <c r="M271" s="278"/>
    </row>
    <row r="272" spans="1:13" x14ac:dyDescent="0.25">
      <c r="A272" s="111">
        <f t="shared" si="16"/>
        <v>10</v>
      </c>
      <c r="B272" s="111">
        <f t="shared" si="17"/>
        <v>27</v>
      </c>
      <c r="C272" s="111">
        <f t="shared" si="18"/>
        <v>2021</v>
      </c>
      <c r="D272" s="75">
        <f t="shared" si="19"/>
        <v>44496</v>
      </c>
      <c r="E272" s="283">
        <f>IFERROR(VLOOKUP($D272,Actual_Kirk_HDD!$A$4:$F$471,6,FALSE),0)</f>
        <v>18.338100000000001</v>
      </c>
      <c r="F272" s="283">
        <f>IFERROR(VLOOKUP($A272&amp;IF($B272&lt;10,0&amp;$B272,$B272),'Staff Ranked NHDD'!$C$8:$F$374,2,FALSE),0)</f>
        <v>19.630035842293911</v>
      </c>
      <c r="H272" s="49"/>
      <c r="J272" s="74">
        <f>IFERROR(VLOOKUP($D272,Actual_CGI_HDD!$A$9:$E$532,5),0)</f>
        <v>7</v>
      </c>
      <c r="K272" s="283">
        <f>IFERROR(VLOOKUP($A272&amp;IF($B272&lt;10,0&amp;$B272,$B272),'Staff Ranked NHDD'!$C$8:$F$374,4,FALSE),0)</f>
        <v>10.6</v>
      </c>
      <c r="M272" s="278"/>
    </row>
    <row r="273" spans="1:13" x14ac:dyDescent="0.25">
      <c r="A273" s="111">
        <f t="shared" si="16"/>
        <v>10</v>
      </c>
      <c r="B273" s="111">
        <f t="shared" si="17"/>
        <v>28</v>
      </c>
      <c r="C273" s="111">
        <f t="shared" si="18"/>
        <v>2021</v>
      </c>
      <c r="D273" s="75">
        <f t="shared" si="19"/>
        <v>44497</v>
      </c>
      <c r="E273" s="283">
        <f>IFERROR(VLOOKUP($D273,Actual_Kirk_HDD!$A$4:$F$471,6,FALSE),0)</f>
        <v>16.115299999999998</v>
      </c>
      <c r="F273" s="283">
        <f>IFERROR(VLOOKUP($A273&amp;IF($B273&lt;10,0&amp;$B273,$B273),'Staff Ranked NHDD'!$C$8:$F$374,2,FALSE),0)</f>
        <v>17.582616487455198</v>
      </c>
      <c r="H273" s="49"/>
      <c r="J273" s="74">
        <f>IFERROR(VLOOKUP($D273,Actual_CGI_HDD!$A$9:$E$532,5),0)</f>
        <v>6</v>
      </c>
      <c r="K273" s="283">
        <f>IFERROR(VLOOKUP($A273&amp;IF($B273&lt;10,0&amp;$B273,$B273),'Staff Ranked NHDD'!$C$8:$F$374,4,FALSE),0)</f>
        <v>9.6999999999999993</v>
      </c>
      <c r="M273" s="278"/>
    </row>
    <row r="274" spans="1:13" x14ac:dyDescent="0.25">
      <c r="A274" s="111">
        <f t="shared" si="16"/>
        <v>10</v>
      </c>
      <c r="B274" s="111">
        <f t="shared" si="17"/>
        <v>29</v>
      </c>
      <c r="C274" s="111">
        <f t="shared" si="18"/>
        <v>2021</v>
      </c>
      <c r="D274" s="75">
        <f t="shared" si="19"/>
        <v>44498</v>
      </c>
      <c r="E274" s="283">
        <f>IFERROR(VLOOKUP($D274,Actual_Kirk_HDD!$A$4:$F$471,6,FALSE),0)</f>
        <v>21.116599999999998</v>
      </c>
      <c r="F274" s="283">
        <f>IFERROR(VLOOKUP($A274&amp;IF($B274&lt;10,0&amp;$B274,$B274),'Staff Ranked NHDD'!$C$8:$F$374,2,FALSE),0)</f>
        <v>23.15010752688173</v>
      </c>
      <c r="H274" s="49"/>
      <c r="J274" s="74">
        <f>IFERROR(VLOOKUP($D274,Actual_CGI_HDD!$A$9:$E$532,5),0)</f>
        <v>9.5</v>
      </c>
      <c r="K274" s="283">
        <f>IFERROR(VLOOKUP($A274&amp;IF($B274&lt;10,0&amp;$B274,$B274),'Staff Ranked NHDD'!$C$8:$F$374,4,FALSE),0)</f>
        <v>13</v>
      </c>
      <c r="M274" s="278"/>
    </row>
    <row r="275" spans="1:13" x14ac:dyDescent="0.25">
      <c r="A275" s="111">
        <f t="shared" si="16"/>
        <v>10</v>
      </c>
      <c r="B275" s="111">
        <f t="shared" si="17"/>
        <v>30</v>
      </c>
      <c r="C275" s="111">
        <f t="shared" si="18"/>
        <v>2021</v>
      </c>
      <c r="D275" s="75">
        <f t="shared" si="19"/>
        <v>44499</v>
      </c>
      <c r="E275" s="283">
        <f>IFERROR(VLOOKUP($D275,Actual_Kirk_HDD!$A$4:$F$471,6,FALSE),0)</f>
        <v>22.7837</v>
      </c>
      <c r="F275" s="283">
        <f>IFERROR(VLOOKUP($A275&amp;IF($B275&lt;10,0&amp;$B275,$B275),'Staff Ranked NHDD'!$C$8:$F$374,2,FALSE),0)</f>
        <v>26.103745519713264</v>
      </c>
      <c r="H275" s="49"/>
      <c r="J275" s="74">
        <f>IFERROR(VLOOKUP($D275,Actual_CGI_HDD!$A$9:$E$532,5),0)</f>
        <v>13</v>
      </c>
      <c r="K275" s="283">
        <f>IFERROR(VLOOKUP($A275&amp;IF($B275&lt;10,0&amp;$B275,$B275),'Staff Ranked NHDD'!$C$8:$F$374,4,FALSE),0)</f>
        <v>24.5</v>
      </c>
      <c r="M275" s="278"/>
    </row>
    <row r="276" spans="1:13" x14ac:dyDescent="0.25">
      <c r="A276" s="111">
        <f t="shared" si="16"/>
        <v>10</v>
      </c>
      <c r="B276" s="111">
        <f t="shared" si="17"/>
        <v>31</v>
      </c>
      <c r="C276" s="111">
        <f t="shared" si="18"/>
        <v>2021</v>
      </c>
      <c r="D276" s="75">
        <f t="shared" si="19"/>
        <v>44500</v>
      </c>
      <c r="E276" s="283">
        <f>IFERROR(VLOOKUP($D276,Actual_Kirk_HDD!$A$4:$F$471,6,FALSE),0)</f>
        <v>16.115299999999998</v>
      </c>
      <c r="F276" s="283">
        <f>IFERROR(VLOOKUP($A276&amp;IF($B276&lt;10,0&amp;$B276,$B276),'Staff Ranked NHDD'!$C$8:$F$374,2,FALSE),0)</f>
        <v>16.682347670250898</v>
      </c>
      <c r="H276" s="49"/>
      <c r="J276" s="74">
        <f>IFERROR(VLOOKUP($D276,Actual_CGI_HDD!$A$9:$E$532,5),0)</f>
        <v>12</v>
      </c>
      <c r="K276" s="283">
        <f>IFERROR(VLOOKUP($A276&amp;IF($B276&lt;10,0&amp;$B276,$B276),'Staff Ranked NHDD'!$C$8:$F$374,4,FALSE),0)</f>
        <v>19.3</v>
      </c>
      <c r="M276" s="278"/>
    </row>
    <row r="277" spans="1:13" x14ac:dyDescent="0.25">
      <c r="A277" s="111">
        <f t="shared" si="16"/>
        <v>11</v>
      </c>
      <c r="B277" s="111">
        <f t="shared" si="17"/>
        <v>1</v>
      </c>
      <c r="C277" s="111">
        <f t="shared" si="18"/>
        <v>2021</v>
      </c>
      <c r="D277" s="75">
        <f t="shared" si="19"/>
        <v>44501</v>
      </c>
      <c r="E277" s="283">
        <f>IFERROR(VLOOKUP($D277,Actual_Kirk_HDD!$A$4:$F$471,6,FALSE),0)</f>
        <v>17.7242</v>
      </c>
      <c r="F277" s="283">
        <f>IFERROR(VLOOKUP($A277&amp;IF($B277&lt;10,0&amp;$B277,$B277),'Staff Ranked NHDD'!$C$8:$F$374,2,FALSE),0)</f>
        <v>17.13425925925926</v>
      </c>
      <c r="H277" s="49"/>
      <c r="J277" s="74">
        <f>IFERROR(VLOOKUP($D277,Actual_CGI_HDD!$A$9:$E$532,5),0)</f>
        <v>19.5</v>
      </c>
      <c r="K277" s="283">
        <f>IFERROR(VLOOKUP($A277&amp;IF($B277&lt;10,0&amp;$B277,$B277),'Staff Ranked NHDD'!$C$8:$F$374,4,FALSE),0)</f>
        <v>17.899999999999999</v>
      </c>
      <c r="M277" s="278"/>
    </row>
    <row r="278" spans="1:13" x14ac:dyDescent="0.25">
      <c r="A278" s="111">
        <f t="shared" si="16"/>
        <v>11</v>
      </c>
      <c r="B278" s="111">
        <f t="shared" si="17"/>
        <v>2</v>
      </c>
      <c r="C278" s="111">
        <f t="shared" si="18"/>
        <v>2021</v>
      </c>
      <c r="D278" s="75">
        <f t="shared" si="19"/>
        <v>44502</v>
      </c>
      <c r="E278" s="283">
        <f>IFERROR(VLOOKUP($D278,Actual_Kirk_HDD!$A$4:$F$471,6,FALSE),0)</f>
        <v>29.192799999999998</v>
      </c>
      <c r="F278" s="283">
        <f>IFERROR(VLOOKUP($A278&amp;IF($B278&lt;10,0&amp;$B278,$B278),'Staff Ranked NHDD'!$C$8:$F$374,2,FALSE),0)</f>
        <v>31.984259259259254</v>
      </c>
      <c r="H278" s="49"/>
      <c r="J278" s="74">
        <f>IFERROR(VLOOKUP($D278,Actual_CGI_HDD!$A$9:$E$532,5),0)</f>
        <v>18.5</v>
      </c>
      <c r="K278" s="283">
        <f>IFERROR(VLOOKUP($A278&amp;IF($B278&lt;10,0&amp;$B278,$B278),'Staff Ranked NHDD'!$C$8:$F$374,4,FALSE),0)</f>
        <v>16.3</v>
      </c>
      <c r="M278" s="278"/>
    </row>
    <row r="279" spans="1:13" x14ac:dyDescent="0.25">
      <c r="A279" s="111">
        <f t="shared" si="16"/>
        <v>11</v>
      </c>
      <c r="B279" s="111">
        <f t="shared" si="17"/>
        <v>3</v>
      </c>
      <c r="C279" s="111">
        <f t="shared" si="18"/>
        <v>2021</v>
      </c>
      <c r="D279" s="75">
        <f t="shared" si="19"/>
        <v>44503</v>
      </c>
      <c r="E279" s="283">
        <f>IFERROR(VLOOKUP($D279,Actual_Kirk_HDD!$A$4:$F$471,6,FALSE),0)</f>
        <v>28.150199999999998</v>
      </c>
      <c r="F279" s="283">
        <f>IFERROR(VLOOKUP($A279&amp;IF($B279&lt;10,0&amp;$B279,$B279),'Staff Ranked NHDD'!$C$8:$F$374,2,FALSE),0)</f>
        <v>29.911111111111111</v>
      </c>
      <c r="H279" s="49"/>
      <c r="J279" s="74">
        <f>IFERROR(VLOOKUP($D279,Actual_CGI_HDD!$A$9:$E$532,5),0)</f>
        <v>23.5</v>
      </c>
      <c r="K279" s="283">
        <f>IFERROR(VLOOKUP($A279&amp;IF($B279&lt;10,0&amp;$B279,$B279),'Staff Ranked NHDD'!$C$8:$F$374,4,FALSE),0)</f>
        <v>24.9</v>
      </c>
      <c r="M279" s="278"/>
    </row>
    <row r="280" spans="1:13" x14ac:dyDescent="0.25">
      <c r="A280" s="111">
        <f t="shared" si="16"/>
        <v>11</v>
      </c>
      <c r="B280" s="111">
        <f t="shared" si="17"/>
        <v>4</v>
      </c>
      <c r="C280" s="111">
        <f t="shared" si="18"/>
        <v>2021</v>
      </c>
      <c r="D280" s="75">
        <f t="shared" si="19"/>
        <v>44504</v>
      </c>
      <c r="E280" s="283">
        <f>IFERROR(VLOOKUP($D280,Actual_Kirk_HDD!$A$4:$F$471,6,FALSE),0)</f>
        <v>26.586299999999998</v>
      </c>
      <c r="F280" s="283">
        <f>IFERROR(VLOOKUP($A280&amp;IF($B280&lt;10,0&amp;$B280,$B280),'Staff Ranked NHDD'!$C$8:$F$374,2,FALSE),0)</f>
        <v>28.929259259259258</v>
      </c>
      <c r="H280" s="49"/>
      <c r="J280" s="74">
        <f>IFERROR(VLOOKUP($D280,Actual_CGI_HDD!$A$9:$E$532,5),0)</f>
        <v>25</v>
      </c>
      <c r="K280" s="283">
        <f>IFERROR(VLOOKUP($A280&amp;IF($B280&lt;10,0&amp;$B280,$B280),'Staff Ranked NHDD'!$C$8:$F$374,4,FALSE),0)</f>
        <v>26.1</v>
      </c>
      <c r="M280" s="278"/>
    </row>
    <row r="281" spans="1:13" x14ac:dyDescent="0.25">
      <c r="A281" s="111">
        <f t="shared" si="16"/>
        <v>11</v>
      </c>
      <c r="B281" s="111">
        <f t="shared" si="17"/>
        <v>5</v>
      </c>
      <c r="C281" s="111">
        <f t="shared" si="18"/>
        <v>2021</v>
      </c>
      <c r="D281" s="75">
        <f t="shared" si="19"/>
        <v>44505</v>
      </c>
      <c r="E281" s="283">
        <f>IFERROR(VLOOKUP($D281,Actual_Kirk_HDD!$A$4:$F$471,6,FALSE),0)</f>
        <v>23.979800000000001</v>
      </c>
      <c r="F281" s="283">
        <f>IFERROR(VLOOKUP($A281&amp;IF($B281&lt;10,0&amp;$B281,$B281),'Staff Ranked NHDD'!$C$8:$F$374,2,FALSE),0)</f>
        <v>24.463518518518519</v>
      </c>
      <c r="H281" s="49"/>
      <c r="J281" s="74">
        <f>IFERROR(VLOOKUP($D281,Actual_CGI_HDD!$A$9:$E$532,5),0)</f>
        <v>22.5</v>
      </c>
      <c r="K281" s="283">
        <f>IFERROR(VLOOKUP($A281&amp;IF($B281&lt;10,0&amp;$B281,$B281),'Staff Ranked NHDD'!$C$8:$F$374,4,FALSE),0)</f>
        <v>23.1</v>
      </c>
      <c r="M281" s="278"/>
    </row>
    <row r="282" spans="1:13" x14ac:dyDescent="0.25">
      <c r="A282" s="111">
        <f t="shared" si="16"/>
        <v>11</v>
      </c>
      <c r="B282" s="111">
        <f t="shared" si="17"/>
        <v>6</v>
      </c>
      <c r="C282" s="111">
        <f t="shared" si="18"/>
        <v>2021</v>
      </c>
      <c r="D282" s="75">
        <f t="shared" si="19"/>
        <v>44506</v>
      </c>
      <c r="E282" s="283">
        <f>IFERROR(VLOOKUP($D282,Actual_Kirk_HDD!$A$4:$F$471,6,FALSE),0)</f>
        <v>19.2881</v>
      </c>
      <c r="F282" s="283">
        <f>IFERROR(VLOOKUP($A282&amp;IF($B282&lt;10,0&amp;$B282,$B282),'Staff Ranked NHDD'!$C$8:$F$374,2,FALSE),0)</f>
        <v>20.594444444444441</v>
      </c>
      <c r="H282" s="49"/>
      <c r="J282" s="74">
        <f>IFERROR(VLOOKUP($D282,Actual_CGI_HDD!$A$9:$E$532,5),0)</f>
        <v>21.5</v>
      </c>
      <c r="K282" s="283">
        <f>IFERROR(VLOOKUP($A282&amp;IF($B282&lt;10,0&amp;$B282,$B282),'Staff Ranked NHDD'!$C$8:$F$374,4,FALSE),0)</f>
        <v>19.8</v>
      </c>
      <c r="M282" s="278"/>
    </row>
    <row r="283" spans="1:13" x14ac:dyDescent="0.25">
      <c r="A283" s="111">
        <f t="shared" si="16"/>
        <v>11</v>
      </c>
      <c r="B283" s="111">
        <f t="shared" si="17"/>
        <v>7</v>
      </c>
      <c r="C283" s="111">
        <f t="shared" si="18"/>
        <v>2021</v>
      </c>
      <c r="D283" s="75">
        <f t="shared" si="19"/>
        <v>44507</v>
      </c>
      <c r="E283" s="283">
        <f>IFERROR(VLOOKUP($D283,Actual_Kirk_HDD!$A$4:$F$471,6,FALSE),0)</f>
        <v>15.117699999999999</v>
      </c>
      <c r="F283" s="283">
        <f>IFERROR(VLOOKUP($A283&amp;IF($B283&lt;10,0&amp;$B283,$B283),'Staff Ranked NHDD'!$C$8:$F$374,2,FALSE),0)</f>
        <v>15.076851851851849</v>
      </c>
      <c r="H283" s="49"/>
      <c r="J283" s="74">
        <f>IFERROR(VLOOKUP($D283,Actual_CGI_HDD!$A$9:$E$532,5),0)</f>
        <v>17.5</v>
      </c>
      <c r="K283" s="283">
        <f>IFERROR(VLOOKUP($A283&amp;IF($B283&lt;10,0&amp;$B283,$B283),'Staff Ranked NHDD'!$C$8:$F$374,4,FALSE),0)</f>
        <v>11.6</v>
      </c>
      <c r="M283" s="278"/>
    </row>
    <row r="284" spans="1:13" x14ac:dyDescent="0.25">
      <c r="A284" s="111">
        <f t="shared" si="16"/>
        <v>11</v>
      </c>
      <c r="B284" s="111">
        <f t="shared" si="17"/>
        <v>8</v>
      </c>
      <c r="C284" s="111">
        <f t="shared" si="18"/>
        <v>2021</v>
      </c>
      <c r="D284" s="75">
        <f t="shared" si="19"/>
        <v>44508</v>
      </c>
      <c r="E284" s="283">
        <f>IFERROR(VLOOKUP($D284,Actual_Kirk_HDD!$A$4:$F$471,6,FALSE),0)</f>
        <v>8.8620999999999999</v>
      </c>
      <c r="F284" s="283">
        <f>IFERROR(VLOOKUP($A284&amp;IF($B284&lt;10,0&amp;$B284,$B284),'Staff Ranked NHDD'!$C$8:$F$374,2,FALSE),0)</f>
        <v>7.9072222222222202</v>
      </c>
      <c r="H284" s="49"/>
      <c r="J284" s="74">
        <f>IFERROR(VLOOKUP($D284,Actual_CGI_HDD!$A$9:$E$532,5),0)</f>
        <v>12</v>
      </c>
      <c r="K284" s="283">
        <f>IFERROR(VLOOKUP($A284&amp;IF($B284&lt;10,0&amp;$B284,$B284),'Staff Ranked NHDD'!$C$8:$F$374,4,FALSE),0)</f>
        <v>6.2</v>
      </c>
      <c r="M284" s="278"/>
    </row>
    <row r="285" spans="1:13" x14ac:dyDescent="0.25">
      <c r="A285" s="111">
        <f t="shared" si="16"/>
        <v>11</v>
      </c>
      <c r="B285" s="111">
        <f t="shared" si="17"/>
        <v>9</v>
      </c>
      <c r="C285" s="111">
        <f t="shared" si="18"/>
        <v>2021</v>
      </c>
      <c r="D285" s="75">
        <f t="shared" si="19"/>
        <v>44509</v>
      </c>
      <c r="E285" s="283">
        <f>IFERROR(VLOOKUP($D285,Actual_Kirk_HDD!$A$4:$F$471,6,FALSE),0)</f>
        <v>6.7768999999999995</v>
      </c>
      <c r="F285" s="283">
        <f>IFERROR(VLOOKUP($A285&amp;IF($B285&lt;10,0&amp;$B285,$B285),'Staff Ranked NHDD'!$C$8:$F$374,2,FALSE),0)</f>
        <v>1.7907407407407412</v>
      </c>
      <c r="H285" s="49"/>
      <c r="J285" s="74">
        <f>IFERROR(VLOOKUP($D285,Actual_CGI_HDD!$A$9:$E$532,5),0)</f>
        <v>12.5</v>
      </c>
      <c r="K285" s="283">
        <f>IFERROR(VLOOKUP($A285&amp;IF($B285&lt;10,0&amp;$B285,$B285),'Staff Ranked NHDD'!$C$8:$F$374,4,FALSE),0)</f>
        <v>7.9</v>
      </c>
      <c r="M285" s="278"/>
    </row>
    <row r="286" spans="1:13" x14ac:dyDescent="0.25">
      <c r="A286" s="111">
        <f t="shared" si="16"/>
        <v>11</v>
      </c>
      <c r="B286" s="111">
        <f t="shared" si="17"/>
        <v>10</v>
      </c>
      <c r="C286" s="111">
        <f t="shared" si="18"/>
        <v>2021</v>
      </c>
      <c r="D286" s="75">
        <f t="shared" si="19"/>
        <v>44510</v>
      </c>
      <c r="E286" s="283">
        <f>IFERROR(VLOOKUP($D286,Actual_Kirk_HDD!$A$4:$F$471,6,FALSE),0)</f>
        <v>7.2981999999999996</v>
      </c>
      <c r="F286" s="283">
        <f>IFERROR(VLOOKUP($A286&amp;IF($B286&lt;10,0&amp;$B286,$B286),'Staff Ranked NHDD'!$C$8:$F$374,2,FALSE),0)</f>
        <v>5.3861111111111137</v>
      </c>
      <c r="H286" s="49"/>
      <c r="J286" s="74">
        <f>IFERROR(VLOOKUP($D286,Actual_CGI_HDD!$A$9:$E$532,5),0)</f>
        <v>7.5</v>
      </c>
      <c r="K286" s="283">
        <f>IFERROR(VLOOKUP($A286&amp;IF($B286&lt;10,0&amp;$B286,$B286),'Staff Ranked NHDD'!$C$8:$F$374,4,FALSE),0)</f>
        <v>0.1</v>
      </c>
      <c r="M286" s="278"/>
    </row>
    <row r="287" spans="1:13" x14ac:dyDescent="0.25">
      <c r="A287" s="111">
        <f t="shared" si="16"/>
        <v>11</v>
      </c>
      <c r="B287" s="111">
        <f t="shared" si="17"/>
        <v>11</v>
      </c>
      <c r="C287" s="111">
        <f t="shared" si="18"/>
        <v>2021</v>
      </c>
      <c r="D287" s="75">
        <f t="shared" si="19"/>
        <v>44511</v>
      </c>
      <c r="E287" s="283">
        <f>IFERROR(VLOOKUP($D287,Actual_Kirk_HDD!$A$4:$F$471,6,FALSE),0)</f>
        <v>10.426</v>
      </c>
      <c r="F287" s="283">
        <f>IFERROR(VLOOKUP($A287&amp;IF($B287&lt;10,0&amp;$B287,$B287),'Staff Ranked NHDD'!$C$8:$F$374,2,FALSE),0)</f>
        <v>10.467222222222222</v>
      </c>
      <c r="H287" s="49"/>
      <c r="J287" s="74">
        <f>IFERROR(VLOOKUP($D287,Actual_CGI_HDD!$A$9:$E$532,5),0)</f>
        <v>12</v>
      </c>
      <c r="K287" s="283">
        <f>IFERROR(VLOOKUP($A287&amp;IF($B287&lt;10,0&amp;$B287,$B287),'Staff Ranked NHDD'!$C$8:$F$374,4,FALSE),0)</f>
        <v>4.2</v>
      </c>
      <c r="M287" s="278"/>
    </row>
    <row r="288" spans="1:13" x14ac:dyDescent="0.25">
      <c r="A288" s="111">
        <f t="shared" si="16"/>
        <v>11</v>
      </c>
      <c r="B288" s="111">
        <f t="shared" si="17"/>
        <v>12</v>
      </c>
      <c r="C288" s="111">
        <f t="shared" si="18"/>
        <v>2021</v>
      </c>
      <c r="D288" s="75">
        <f t="shared" si="19"/>
        <v>44512</v>
      </c>
      <c r="E288" s="283">
        <f>IFERROR(VLOOKUP($D288,Actual_Kirk_HDD!$A$4:$F$471,6,FALSE),0)</f>
        <v>21.3733</v>
      </c>
      <c r="F288" s="283">
        <f>IFERROR(VLOOKUP($A288&amp;IF($B288&lt;10,0&amp;$B288,$B288),'Staff Ranked NHDD'!$C$8:$F$374,2,FALSE),0)</f>
        <v>21.27277777777778</v>
      </c>
      <c r="H288" s="49"/>
      <c r="J288" s="74">
        <f>IFERROR(VLOOKUP($D288,Actual_CGI_HDD!$A$9:$E$532,5),0)</f>
        <v>18.5</v>
      </c>
      <c r="K288" s="283">
        <f>IFERROR(VLOOKUP($A288&amp;IF($B288&lt;10,0&amp;$B288,$B288),'Staff Ranked NHDD'!$C$8:$F$374,4,FALSE),0)</f>
        <v>15.5</v>
      </c>
      <c r="M288" s="278"/>
    </row>
    <row r="289" spans="1:13" x14ac:dyDescent="0.25">
      <c r="A289" s="111">
        <f t="shared" si="16"/>
        <v>11</v>
      </c>
      <c r="B289" s="111">
        <f t="shared" si="17"/>
        <v>13</v>
      </c>
      <c r="C289" s="111">
        <f t="shared" si="18"/>
        <v>2021</v>
      </c>
      <c r="D289" s="75">
        <f t="shared" si="19"/>
        <v>44513</v>
      </c>
      <c r="E289" s="283">
        <f>IFERROR(VLOOKUP($D289,Actual_Kirk_HDD!$A$4:$F$471,6,FALSE),0)</f>
        <v>32.320599999999999</v>
      </c>
      <c r="F289" s="283">
        <f>IFERROR(VLOOKUP($A289&amp;IF($B289&lt;10,0&amp;$B289,$B289),'Staff Ranked NHDD'!$C$8:$F$374,2,FALSE),0)</f>
        <v>38.468148148148153</v>
      </c>
      <c r="H289" s="49"/>
      <c r="J289" s="74">
        <f>IFERROR(VLOOKUP($D289,Actual_CGI_HDD!$A$9:$E$532,5),0)</f>
        <v>27.5</v>
      </c>
      <c r="K289" s="283">
        <f>IFERROR(VLOOKUP($A289&amp;IF($B289&lt;10,0&amp;$B289,$B289),'Staff Ranked NHDD'!$C$8:$F$374,4,FALSE),0)</f>
        <v>29.5</v>
      </c>
      <c r="M289" s="278"/>
    </row>
    <row r="290" spans="1:13" x14ac:dyDescent="0.25">
      <c r="A290" s="111">
        <f t="shared" si="16"/>
        <v>11</v>
      </c>
      <c r="B290" s="111">
        <f t="shared" si="17"/>
        <v>14</v>
      </c>
      <c r="C290" s="111">
        <f t="shared" si="18"/>
        <v>2021</v>
      </c>
      <c r="D290" s="75">
        <f t="shared" si="19"/>
        <v>44514</v>
      </c>
      <c r="E290" s="283">
        <f>IFERROR(VLOOKUP($D290,Actual_Kirk_HDD!$A$4:$F$471,6,FALSE),0)</f>
        <v>28.671499999999998</v>
      </c>
      <c r="F290" s="283">
        <f>IFERROR(VLOOKUP($A290&amp;IF($B290&lt;10,0&amp;$B290,$B290),'Staff Ranked NHDD'!$C$8:$F$374,2,FALSE),0)</f>
        <v>30.960740740740736</v>
      </c>
      <c r="H290" s="49"/>
      <c r="J290" s="74">
        <f>IFERROR(VLOOKUP($D290,Actual_CGI_HDD!$A$9:$E$532,5),0)</f>
        <v>18</v>
      </c>
      <c r="K290" s="283">
        <f>IFERROR(VLOOKUP($A290&amp;IF($B290&lt;10,0&amp;$B290,$B290),'Staff Ranked NHDD'!$C$8:$F$374,4,FALSE),0)</f>
        <v>13.8</v>
      </c>
      <c r="M290" s="278"/>
    </row>
    <row r="291" spans="1:13" x14ac:dyDescent="0.25">
      <c r="A291" s="111">
        <f t="shared" si="16"/>
        <v>11</v>
      </c>
      <c r="B291" s="111">
        <f t="shared" si="17"/>
        <v>15</v>
      </c>
      <c r="C291" s="111">
        <f t="shared" si="18"/>
        <v>2021</v>
      </c>
      <c r="D291" s="75">
        <f t="shared" si="19"/>
        <v>44515</v>
      </c>
      <c r="E291" s="283">
        <f>IFERROR(VLOOKUP($D291,Actual_Kirk_HDD!$A$4:$F$471,6,FALSE),0)</f>
        <v>24.501100000000001</v>
      </c>
      <c r="F291" s="283">
        <f>IFERROR(VLOOKUP($A291&amp;IF($B291&lt;10,0&amp;$B291,$B291),'Staff Ranked NHDD'!$C$8:$F$374,2,FALSE),0)</f>
        <v>25.420370370370367</v>
      </c>
      <c r="H291" s="49"/>
      <c r="J291" s="74">
        <f>IFERROR(VLOOKUP($D291,Actual_CGI_HDD!$A$9:$E$532,5),0)</f>
        <v>20</v>
      </c>
      <c r="K291" s="283">
        <f>IFERROR(VLOOKUP($A291&amp;IF($B291&lt;10,0&amp;$B291,$B291),'Staff Ranked NHDD'!$C$8:$F$374,4,FALSE),0)</f>
        <v>18.8</v>
      </c>
      <c r="M291" s="278"/>
    </row>
    <row r="292" spans="1:13" x14ac:dyDescent="0.25">
      <c r="A292" s="111">
        <f t="shared" si="16"/>
        <v>11</v>
      </c>
      <c r="B292" s="111">
        <f t="shared" si="17"/>
        <v>16</v>
      </c>
      <c r="C292" s="111">
        <f t="shared" si="18"/>
        <v>2021</v>
      </c>
      <c r="D292" s="75">
        <f t="shared" si="19"/>
        <v>44516</v>
      </c>
      <c r="E292" s="283">
        <f>IFERROR(VLOOKUP($D292,Actual_Kirk_HDD!$A$4:$F$471,6,FALSE),0)</f>
        <v>15.117699999999999</v>
      </c>
      <c r="F292" s="283">
        <f>IFERROR(VLOOKUP($A292&amp;IF($B292&lt;10,0&amp;$B292,$B292),'Staff Ranked NHDD'!$C$8:$F$374,2,FALSE),0)</f>
        <v>13.913333333333332</v>
      </c>
      <c r="H292" s="49"/>
      <c r="J292" s="74">
        <f>IFERROR(VLOOKUP($D292,Actual_CGI_HDD!$A$9:$E$532,5),0)</f>
        <v>14</v>
      </c>
      <c r="K292" s="283">
        <f>IFERROR(VLOOKUP($A292&amp;IF($B292&lt;10,0&amp;$B292,$B292),'Staff Ranked NHDD'!$C$8:$F$374,4,FALSE),0)</f>
        <v>9</v>
      </c>
      <c r="M292" s="278"/>
    </row>
    <row r="293" spans="1:13" x14ac:dyDescent="0.25">
      <c r="A293" s="111">
        <f t="shared" si="16"/>
        <v>11</v>
      </c>
      <c r="B293" s="111">
        <f t="shared" si="17"/>
        <v>17</v>
      </c>
      <c r="C293" s="111">
        <f t="shared" si="18"/>
        <v>2021</v>
      </c>
      <c r="D293" s="75">
        <f t="shared" si="19"/>
        <v>44517</v>
      </c>
      <c r="E293" s="283">
        <f>IFERROR(VLOOKUP($D293,Actual_Kirk_HDD!$A$4:$F$471,6,FALSE),0)</f>
        <v>10.9473</v>
      </c>
      <c r="F293" s="283">
        <f>IFERROR(VLOOKUP($A293&amp;IF($B293&lt;10,0&amp;$B293,$B293),'Staff Ranked NHDD'!$C$8:$F$374,2,FALSE),0)</f>
        <v>12.532777777777778</v>
      </c>
      <c r="H293" s="49"/>
      <c r="J293" s="74">
        <f>IFERROR(VLOOKUP($D293,Actual_CGI_HDD!$A$9:$E$532,5),0)</f>
        <v>8.5</v>
      </c>
      <c r="K293" s="283">
        <f>IFERROR(VLOOKUP($A293&amp;IF($B293&lt;10,0&amp;$B293,$B293),'Staff Ranked NHDD'!$C$8:$F$374,4,FALSE),0)</f>
        <v>1.9</v>
      </c>
      <c r="M293" s="278"/>
    </row>
    <row r="294" spans="1:13" x14ac:dyDescent="0.25">
      <c r="A294" s="111">
        <f t="shared" si="16"/>
        <v>11</v>
      </c>
      <c r="B294" s="111">
        <f t="shared" si="17"/>
        <v>18</v>
      </c>
      <c r="C294" s="111">
        <f t="shared" si="18"/>
        <v>2021</v>
      </c>
      <c r="D294" s="75">
        <f t="shared" si="19"/>
        <v>44518</v>
      </c>
      <c r="E294" s="283">
        <f>IFERROR(VLOOKUP($D294,Actual_Kirk_HDD!$A$4:$F$471,6,FALSE),0)</f>
        <v>25.543699999999998</v>
      </c>
      <c r="F294" s="283">
        <f>IFERROR(VLOOKUP($A294&amp;IF($B294&lt;10,0&amp;$B294,$B294),'Staff Ranked NHDD'!$C$8:$F$374,2,FALSE),0)</f>
        <v>26.551111111111105</v>
      </c>
      <c r="H294" s="49"/>
      <c r="J294" s="74">
        <f>IFERROR(VLOOKUP($D294,Actual_CGI_HDD!$A$9:$E$532,5),0)</f>
        <v>22.5</v>
      </c>
      <c r="K294" s="283">
        <f>IFERROR(VLOOKUP($A294&amp;IF($B294&lt;10,0&amp;$B294,$B294),'Staff Ranked NHDD'!$C$8:$F$374,4,FALSE),0)</f>
        <v>22.4</v>
      </c>
      <c r="M294" s="278"/>
    </row>
    <row r="295" spans="1:13" x14ac:dyDescent="0.25">
      <c r="A295" s="111">
        <f t="shared" si="16"/>
        <v>11</v>
      </c>
      <c r="B295" s="111">
        <f t="shared" si="17"/>
        <v>19</v>
      </c>
      <c r="C295" s="111">
        <f t="shared" si="18"/>
        <v>2021</v>
      </c>
      <c r="D295" s="75">
        <f t="shared" si="19"/>
        <v>44519</v>
      </c>
      <c r="E295" s="283">
        <f>IFERROR(VLOOKUP($D295,Actual_Kirk_HDD!$A$4:$F$471,6,FALSE),0)</f>
        <v>32.841900000000003</v>
      </c>
      <c r="F295" s="283">
        <f>IFERROR(VLOOKUP($A295&amp;IF($B295&lt;10,0&amp;$B295,$B295),'Staff Ranked NHDD'!$C$8:$F$374,2,FALSE),0)</f>
        <v>41.107222222222205</v>
      </c>
      <c r="H295" s="49"/>
      <c r="J295" s="74">
        <f>IFERROR(VLOOKUP($D295,Actual_CGI_HDD!$A$9:$E$532,5),0)</f>
        <v>27.5</v>
      </c>
      <c r="K295" s="283">
        <f>IFERROR(VLOOKUP($A295&amp;IF($B295&lt;10,0&amp;$B295,$B295),'Staff Ranked NHDD'!$C$8:$F$374,4,FALSE),0)</f>
        <v>28.1</v>
      </c>
      <c r="M295" s="278"/>
    </row>
    <row r="296" spans="1:13" x14ac:dyDescent="0.25">
      <c r="A296" s="111">
        <f t="shared" si="16"/>
        <v>11</v>
      </c>
      <c r="B296" s="111">
        <f t="shared" si="17"/>
        <v>20</v>
      </c>
      <c r="C296" s="111">
        <f t="shared" si="18"/>
        <v>2021</v>
      </c>
      <c r="D296" s="75">
        <f t="shared" si="19"/>
        <v>44520</v>
      </c>
      <c r="E296" s="283">
        <f>IFERROR(VLOOKUP($D296,Actual_Kirk_HDD!$A$4:$F$471,6,FALSE),0)</f>
        <v>30.235399999999998</v>
      </c>
      <c r="F296" s="283">
        <f>IFERROR(VLOOKUP($A296&amp;IF($B296&lt;10,0&amp;$B296,$B296),'Staff Ranked NHDD'!$C$8:$F$374,2,FALSE),0)</f>
        <v>34.695555555555543</v>
      </c>
      <c r="H296" s="49"/>
      <c r="J296" s="74">
        <f>IFERROR(VLOOKUP($D296,Actual_CGI_HDD!$A$9:$E$532,5),0)</f>
        <v>19</v>
      </c>
      <c r="K296" s="283">
        <f>IFERROR(VLOOKUP($A296&amp;IF($B296&lt;10,0&amp;$B296,$B296),'Staff Ranked NHDD'!$C$8:$F$374,4,FALSE),0)</f>
        <v>17.2</v>
      </c>
      <c r="M296" s="278"/>
    </row>
    <row r="297" spans="1:13" x14ac:dyDescent="0.25">
      <c r="A297" s="111">
        <f t="shared" si="16"/>
        <v>11</v>
      </c>
      <c r="B297" s="111">
        <f t="shared" si="17"/>
        <v>21</v>
      </c>
      <c r="C297" s="111">
        <f t="shared" si="18"/>
        <v>2021</v>
      </c>
      <c r="D297" s="75">
        <f t="shared" si="19"/>
        <v>44521</v>
      </c>
      <c r="E297" s="283">
        <f>IFERROR(VLOOKUP($D297,Actual_Kirk_HDD!$A$4:$F$471,6,FALSE),0)</f>
        <v>19.2881</v>
      </c>
      <c r="F297" s="283">
        <f>IFERROR(VLOOKUP($A297&amp;IF($B297&lt;10,0&amp;$B297,$B297),'Staff Ranked NHDD'!$C$8:$F$374,2,FALSE),0)</f>
        <v>19.576666666666664</v>
      </c>
      <c r="H297" s="49"/>
      <c r="J297" s="74">
        <f>IFERROR(VLOOKUP($D297,Actual_CGI_HDD!$A$9:$E$532,5),0)</f>
        <v>18.5</v>
      </c>
      <c r="K297" s="283">
        <f>IFERROR(VLOOKUP($A297&amp;IF($B297&lt;10,0&amp;$B297,$B297),'Staff Ranked NHDD'!$C$8:$F$374,4,FALSE),0)</f>
        <v>14.7</v>
      </c>
      <c r="M297" s="278"/>
    </row>
    <row r="298" spans="1:13" x14ac:dyDescent="0.25">
      <c r="A298" s="111">
        <f t="shared" si="16"/>
        <v>11</v>
      </c>
      <c r="B298" s="111">
        <f t="shared" si="17"/>
        <v>22</v>
      </c>
      <c r="C298" s="111">
        <f t="shared" si="18"/>
        <v>2021</v>
      </c>
      <c r="D298" s="75">
        <f t="shared" si="19"/>
        <v>44522</v>
      </c>
      <c r="E298" s="283">
        <f>IFERROR(VLOOKUP($D298,Actual_Kirk_HDD!$A$4:$F$471,6,FALSE),0)</f>
        <v>23.979800000000001</v>
      </c>
      <c r="F298" s="283">
        <f>IFERROR(VLOOKUP($A298&amp;IF($B298&lt;10,0&amp;$B298,$B298),'Staff Ranked NHDD'!$C$8:$F$374,2,FALSE),0)</f>
        <v>23.609259259259261</v>
      </c>
      <c r="H298" s="49"/>
      <c r="J298" s="74">
        <f>IFERROR(VLOOKUP($D298,Actual_CGI_HDD!$A$9:$E$532,5),0)</f>
        <v>28.5</v>
      </c>
      <c r="K298" s="283">
        <f>IFERROR(VLOOKUP($A298&amp;IF($B298&lt;10,0&amp;$B298,$B298),'Staff Ranked NHDD'!$C$8:$F$374,4,FALSE),0)</f>
        <v>33.200000000000003</v>
      </c>
      <c r="M298" s="278"/>
    </row>
    <row r="299" spans="1:13" x14ac:dyDescent="0.25">
      <c r="A299" s="111">
        <f t="shared" si="16"/>
        <v>11</v>
      </c>
      <c r="B299" s="111">
        <f t="shared" si="17"/>
        <v>23</v>
      </c>
      <c r="C299" s="111">
        <f t="shared" si="18"/>
        <v>2021</v>
      </c>
      <c r="D299" s="75">
        <f t="shared" si="19"/>
        <v>44523</v>
      </c>
      <c r="E299" s="283">
        <f>IFERROR(VLOOKUP($D299,Actual_Kirk_HDD!$A$4:$F$471,6,FALSE),0)</f>
        <v>30.756699999999999</v>
      </c>
      <c r="F299" s="283">
        <f>IFERROR(VLOOKUP($A299&amp;IF($B299&lt;10,0&amp;$B299,$B299),'Staff Ranked NHDD'!$C$8:$F$374,2,FALSE),0)</f>
        <v>36.311296296296284</v>
      </c>
      <c r="H299" s="49"/>
      <c r="J299" s="74">
        <f>IFERROR(VLOOKUP($D299,Actual_CGI_HDD!$A$9:$E$532,5),0)</f>
        <v>28.5</v>
      </c>
      <c r="K299" s="283">
        <f>IFERROR(VLOOKUP($A299&amp;IF($B299&lt;10,0&amp;$B299,$B299),'Staff Ranked NHDD'!$C$8:$F$374,4,FALSE),0)</f>
        <v>31.1</v>
      </c>
      <c r="M299" s="278"/>
    </row>
    <row r="300" spans="1:13" x14ac:dyDescent="0.25">
      <c r="A300" s="111">
        <f t="shared" si="16"/>
        <v>11</v>
      </c>
      <c r="B300" s="111">
        <f t="shared" si="17"/>
        <v>24</v>
      </c>
      <c r="C300" s="111">
        <f t="shared" si="18"/>
        <v>2021</v>
      </c>
      <c r="D300" s="75">
        <f t="shared" si="19"/>
        <v>44524</v>
      </c>
      <c r="E300" s="283">
        <f>IFERROR(VLOOKUP($D300,Actual_Kirk_HDD!$A$4:$F$471,6,FALSE),0)</f>
        <v>21.894600000000001</v>
      </c>
      <c r="F300" s="283">
        <f>IFERROR(VLOOKUP($A300&amp;IF($B300&lt;10,0&amp;$B300,$B300),'Staff Ranked NHDD'!$C$8:$F$374,2,FALSE),0)</f>
        <v>22.064259259259259</v>
      </c>
      <c r="H300" s="49"/>
      <c r="J300" s="74">
        <f>IFERROR(VLOOKUP($D300,Actual_CGI_HDD!$A$9:$E$532,5),0)</f>
        <v>15.5</v>
      </c>
      <c r="K300" s="283">
        <f>IFERROR(VLOOKUP($A300&amp;IF($B300&lt;10,0&amp;$B300,$B300),'Staff Ranked NHDD'!$C$8:$F$374,4,FALSE),0)</f>
        <v>10.3</v>
      </c>
      <c r="M300" s="278"/>
    </row>
    <row r="301" spans="1:13" x14ac:dyDescent="0.25">
      <c r="A301" s="111">
        <f t="shared" si="16"/>
        <v>11</v>
      </c>
      <c r="B301" s="111">
        <f t="shared" si="17"/>
        <v>25</v>
      </c>
      <c r="C301" s="111">
        <f t="shared" si="18"/>
        <v>2021</v>
      </c>
      <c r="D301" s="75">
        <f t="shared" si="19"/>
        <v>44525</v>
      </c>
      <c r="E301" s="283">
        <f>IFERROR(VLOOKUP($D301,Actual_Kirk_HDD!$A$4:$F$471,6,FALSE),0)</f>
        <v>22.937200000000001</v>
      </c>
      <c r="F301" s="283">
        <f>IFERROR(VLOOKUP($A301&amp;IF($B301&lt;10,0&amp;$B301,$B301),'Staff Ranked NHDD'!$C$8:$F$374,2,FALSE),0)</f>
        <v>22.759814814814813</v>
      </c>
      <c r="H301" s="49"/>
      <c r="J301" s="74">
        <f>IFERROR(VLOOKUP($D301,Actual_CGI_HDD!$A$9:$E$532,5),0)</f>
        <v>23</v>
      </c>
      <c r="K301" s="283">
        <f>IFERROR(VLOOKUP($A301&amp;IF($B301&lt;10,0&amp;$B301,$B301),'Staff Ranked NHDD'!$C$8:$F$374,4,FALSE),0)</f>
        <v>24.1</v>
      </c>
      <c r="M301" s="278"/>
    </row>
    <row r="302" spans="1:13" x14ac:dyDescent="0.25">
      <c r="A302" s="111">
        <f t="shared" si="16"/>
        <v>11</v>
      </c>
      <c r="B302" s="111">
        <f t="shared" si="17"/>
        <v>26</v>
      </c>
      <c r="C302" s="111">
        <f t="shared" si="18"/>
        <v>2021</v>
      </c>
      <c r="D302" s="75">
        <f t="shared" si="19"/>
        <v>44526</v>
      </c>
      <c r="E302" s="283">
        <f>IFERROR(VLOOKUP($D302,Actual_Kirk_HDD!$A$4:$F$471,6,FALSE),0)</f>
        <v>40.6614</v>
      </c>
      <c r="F302" s="283">
        <f>IFERROR(VLOOKUP($A302&amp;IF($B302&lt;10,0&amp;$B302,$B302),'Staff Ranked NHDD'!$C$8:$F$374,2,FALSE),0)</f>
        <v>47.151666666666671</v>
      </c>
      <c r="H302" s="49"/>
      <c r="J302" s="74">
        <f>IFERROR(VLOOKUP($D302,Actual_CGI_HDD!$A$9:$E$532,5),0)</f>
        <v>33</v>
      </c>
      <c r="K302" s="283">
        <f>IFERROR(VLOOKUP($A302&amp;IF($B302&lt;10,0&amp;$B302,$B302),'Staff Ranked NHDD'!$C$8:$F$374,4,FALSE),0)</f>
        <v>37.9</v>
      </c>
      <c r="M302" s="278"/>
    </row>
    <row r="303" spans="1:13" x14ac:dyDescent="0.25">
      <c r="A303" s="111">
        <f t="shared" si="16"/>
        <v>11</v>
      </c>
      <c r="B303" s="111">
        <f t="shared" si="17"/>
        <v>27</v>
      </c>
      <c r="C303" s="111">
        <f t="shared" si="18"/>
        <v>2021</v>
      </c>
      <c r="D303" s="75">
        <f t="shared" si="19"/>
        <v>44527</v>
      </c>
      <c r="E303" s="283">
        <f>IFERROR(VLOOKUP($D303,Actual_Kirk_HDD!$A$4:$F$471,6,FALSE),0)</f>
        <v>30.235399999999998</v>
      </c>
      <c r="F303" s="283">
        <f>IFERROR(VLOOKUP($A303&amp;IF($B303&lt;10,0&amp;$B303,$B303),'Staff Ranked NHDD'!$C$8:$F$374,2,FALSE),0)</f>
        <v>33.244814814814809</v>
      </c>
      <c r="H303" s="49"/>
      <c r="J303" s="74">
        <f>IFERROR(VLOOKUP($D303,Actual_CGI_HDD!$A$9:$E$532,5),0)</f>
        <v>22</v>
      </c>
      <c r="K303" s="283">
        <f>IFERROR(VLOOKUP($A303&amp;IF($B303&lt;10,0&amp;$B303,$B303),'Staff Ranked NHDD'!$C$8:$F$374,4,FALSE),0)</f>
        <v>20.8</v>
      </c>
      <c r="M303" s="278"/>
    </row>
    <row r="304" spans="1:13" x14ac:dyDescent="0.25">
      <c r="A304" s="111">
        <f t="shared" si="16"/>
        <v>11</v>
      </c>
      <c r="B304" s="111">
        <f t="shared" si="17"/>
        <v>28</v>
      </c>
      <c r="C304" s="111">
        <f t="shared" si="18"/>
        <v>2021</v>
      </c>
      <c r="D304" s="75">
        <f t="shared" si="19"/>
        <v>44528</v>
      </c>
      <c r="E304" s="283">
        <f>IFERROR(VLOOKUP($D304,Actual_Kirk_HDD!$A$4:$F$471,6,FALSE),0)</f>
        <v>18.2455</v>
      </c>
      <c r="F304" s="283">
        <f>IFERROR(VLOOKUP($A304&amp;IF($B304&lt;10,0&amp;$B304,$B304),'Staff Ranked NHDD'!$C$8:$F$374,2,FALSE),0)</f>
        <v>18.077962962962964</v>
      </c>
      <c r="H304" s="49"/>
      <c r="J304" s="74">
        <f>IFERROR(VLOOKUP($D304,Actual_CGI_HDD!$A$9:$E$532,5),0)</f>
        <v>22.5</v>
      </c>
      <c r="K304" s="283">
        <f>IFERROR(VLOOKUP($A304&amp;IF($B304&lt;10,0&amp;$B304,$B304),'Staff Ranked NHDD'!$C$8:$F$374,4,FALSE),0)</f>
        <v>21.7</v>
      </c>
      <c r="M304" s="278"/>
    </row>
    <row r="305" spans="1:13" x14ac:dyDescent="0.25">
      <c r="A305" s="111">
        <f t="shared" si="16"/>
        <v>11</v>
      </c>
      <c r="B305" s="111">
        <f t="shared" si="17"/>
        <v>29</v>
      </c>
      <c r="C305" s="111">
        <f t="shared" si="18"/>
        <v>2021</v>
      </c>
      <c r="D305" s="75">
        <f t="shared" si="19"/>
        <v>44529</v>
      </c>
      <c r="E305" s="283">
        <f>IFERROR(VLOOKUP($D305,Actual_Kirk_HDD!$A$4:$F$471,6,FALSE),0)</f>
        <v>26.586299999999998</v>
      </c>
      <c r="F305" s="283">
        <f>IFERROR(VLOOKUP($A305&amp;IF($B305&lt;10,0&amp;$B305,$B305),'Staff Ranked NHDD'!$C$8:$F$374,2,FALSE),0)</f>
        <v>27.719629629629626</v>
      </c>
      <c r="H305" s="49"/>
      <c r="J305" s="74">
        <f>IFERROR(VLOOKUP($D305,Actual_CGI_HDD!$A$9:$E$532,5),0)</f>
        <v>27.5</v>
      </c>
      <c r="K305" s="283">
        <f>IFERROR(VLOOKUP($A305&amp;IF($B305&lt;10,0&amp;$B305,$B305),'Staff Ranked NHDD'!$C$8:$F$374,4,FALSE),0)</f>
        <v>27.1</v>
      </c>
      <c r="M305" s="278"/>
    </row>
    <row r="306" spans="1:13" x14ac:dyDescent="0.25">
      <c r="A306" s="111">
        <f t="shared" si="16"/>
        <v>11</v>
      </c>
      <c r="B306" s="111">
        <f t="shared" si="17"/>
        <v>30</v>
      </c>
      <c r="C306" s="111">
        <f t="shared" si="18"/>
        <v>2021</v>
      </c>
      <c r="D306" s="75">
        <f t="shared" si="19"/>
        <v>44530</v>
      </c>
      <c r="E306" s="283">
        <f>IFERROR(VLOOKUP($D306,Actual_Kirk_HDD!$A$4:$F$471,6,FALSE),0)</f>
        <v>17.7242</v>
      </c>
      <c r="F306" s="283">
        <f>IFERROR(VLOOKUP($A306&amp;IF($B306&lt;10,0&amp;$B306,$B306),'Staff Ranked NHDD'!$C$8:$F$374,2,FALSE),0)</f>
        <v>16.063148148148148</v>
      </c>
      <c r="H306" s="49"/>
      <c r="J306" s="74">
        <f>IFERROR(VLOOKUP($D306,Actual_CGI_HDD!$A$9:$E$532,5),0)</f>
        <v>18</v>
      </c>
      <c r="K306" s="283">
        <f>IFERROR(VLOOKUP($A306&amp;IF($B306&lt;10,0&amp;$B306,$B306),'Staff Ranked NHDD'!$C$8:$F$374,4,FALSE),0)</f>
        <v>12.6</v>
      </c>
      <c r="M306" s="278"/>
    </row>
    <row r="307" spans="1:13" x14ac:dyDescent="0.25">
      <c r="A307" s="111">
        <f t="shared" si="16"/>
        <v>12</v>
      </c>
      <c r="B307" s="111">
        <f t="shared" si="17"/>
        <v>1</v>
      </c>
      <c r="C307" s="111">
        <f t="shared" si="18"/>
        <v>2021</v>
      </c>
      <c r="D307" s="75">
        <f t="shared" si="19"/>
        <v>44531</v>
      </c>
      <c r="E307" s="283">
        <f>IFERROR(VLOOKUP($D307,Actual_Kirk_HDD!$A$4:$F$471,6,FALSE),0)</f>
        <v>25.205599999999997</v>
      </c>
      <c r="F307" s="283">
        <f>IFERROR(VLOOKUP($A307&amp;IF($B307&lt;10,0&amp;$B307,$B307),'Staff Ranked NHDD'!$C$8:$F$374,2,FALSE),0)</f>
        <v>33.681792114695341</v>
      </c>
      <c r="H307" s="49"/>
      <c r="J307" s="74">
        <f>IFERROR(VLOOKUP($D307,Actual_CGI_HDD!$A$9:$E$532,5),0)</f>
        <v>17</v>
      </c>
      <c r="K307" s="283">
        <f>IFERROR(VLOOKUP($A307&amp;IF($B307&lt;10,0&amp;$B307,$B307),'Staff Ranked NHDD'!$C$8:$F$374,4,FALSE),0)</f>
        <v>29.1</v>
      </c>
      <c r="M307" s="278"/>
    </row>
    <row r="308" spans="1:13" x14ac:dyDescent="0.25">
      <c r="A308" s="111">
        <f t="shared" si="16"/>
        <v>12</v>
      </c>
      <c r="B308" s="111">
        <f t="shared" si="17"/>
        <v>2</v>
      </c>
      <c r="C308" s="111">
        <f t="shared" si="18"/>
        <v>2021</v>
      </c>
      <c r="D308" s="75">
        <f t="shared" si="19"/>
        <v>44532</v>
      </c>
      <c r="E308" s="283">
        <f>IFERROR(VLOOKUP($D308,Actual_Kirk_HDD!$A$4:$F$471,6,FALSE),0)</f>
        <v>16.460799999999999</v>
      </c>
      <c r="F308" s="283">
        <f>IFERROR(VLOOKUP($A308&amp;IF($B308&lt;10,0&amp;$B308,$B308),'Staff Ranked NHDD'!$C$8:$F$374,2,FALSE),0)</f>
        <v>24.530483870967746</v>
      </c>
      <c r="H308" s="49"/>
      <c r="J308" s="74">
        <f>IFERROR(VLOOKUP($D308,Actual_CGI_HDD!$A$9:$E$532,5),0)</f>
        <v>11.5</v>
      </c>
      <c r="K308" s="283">
        <f>IFERROR(VLOOKUP($A308&amp;IF($B308&lt;10,0&amp;$B308,$B308),'Staff Ranked NHDD'!$C$8:$F$374,4,FALSE),0)</f>
        <v>24.2</v>
      </c>
      <c r="M308" s="278"/>
    </row>
    <row r="309" spans="1:13" x14ac:dyDescent="0.25">
      <c r="A309" s="111">
        <f t="shared" si="16"/>
        <v>12</v>
      </c>
      <c r="B309" s="111">
        <f t="shared" si="17"/>
        <v>3</v>
      </c>
      <c r="C309" s="111">
        <f t="shared" si="18"/>
        <v>2021</v>
      </c>
      <c r="D309" s="75">
        <f t="shared" si="19"/>
        <v>44533</v>
      </c>
      <c r="E309" s="283">
        <f>IFERROR(VLOOKUP($D309,Actual_Kirk_HDD!$A$4:$F$471,6,FALSE),0)</f>
        <v>11.831199999999999</v>
      </c>
      <c r="F309" s="283">
        <f>IFERROR(VLOOKUP($A309&amp;IF($B309&lt;10,0&amp;$B309,$B309),'Staff Ranked NHDD'!$C$8:$F$374,2,FALSE),0)</f>
        <v>18.225089605734766</v>
      </c>
      <c r="H309" s="49"/>
      <c r="J309" s="74">
        <f>IFERROR(VLOOKUP($D309,Actual_CGI_HDD!$A$9:$E$532,5),0)</f>
        <v>11</v>
      </c>
      <c r="K309" s="283">
        <f>IFERROR(VLOOKUP($A309&amp;IF($B309&lt;10,0&amp;$B309,$B309),'Staff Ranked NHDD'!$C$8:$F$374,4,FALSE),0)</f>
        <v>22.2</v>
      </c>
      <c r="M309" s="278"/>
    </row>
    <row r="310" spans="1:13" x14ac:dyDescent="0.25">
      <c r="A310" s="111">
        <f t="shared" si="16"/>
        <v>12</v>
      </c>
      <c r="B310" s="111">
        <f t="shared" si="17"/>
        <v>4</v>
      </c>
      <c r="C310" s="111">
        <f t="shared" si="18"/>
        <v>2021</v>
      </c>
      <c r="D310" s="75">
        <f t="shared" si="19"/>
        <v>44534</v>
      </c>
      <c r="E310" s="283">
        <f>IFERROR(VLOOKUP($D310,Actual_Kirk_HDD!$A$4:$F$471,6,FALSE),0)</f>
        <v>17.489599999999999</v>
      </c>
      <c r="F310" s="283">
        <f>IFERROR(VLOOKUP($A310&amp;IF($B310&lt;10,0&amp;$B310,$B310),'Staff Ranked NHDD'!$C$8:$F$374,2,FALSE),0)</f>
        <v>28.63349462365591</v>
      </c>
      <c r="H310" s="49"/>
      <c r="J310" s="74">
        <f>IFERROR(VLOOKUP($D310,Actual_CGI_HDD!$A$9:$E$532,5),0)</f>
        <v>13</v>
      </c>
      <c r="K310" s="283">
        <f>IFERROR(VLOOKUP($A310&amp;IF($B310&lt;10,0&amp;$B310,$B310),'Staff Ranked NHDD'!$C$8:$F$374,4,FALSE),0)</f>
        <v>25.6</v>
      </c>
      <c r="M310" s="278"/>
    </row>
    <row r="311" spans="1:13" x14ac:dyDescent="0.25">
      <c r="A311" s="111">
        <f t="shared" si="16"/>
        <v>12</v>
      </c>
      <c r="B311" s="111">
        <f t="shared" si="17"/>
        <v>5</v>
      </c>
      <c r="C311" s="111">
        <f t="shared" si="18"/>
        <v>2021</v>
      </c>
      <c r="D311" s="75">
        <f t="shared" si="19"/>
        <v>44535</v>
      </c>
      <c r="E311" s="283">
        <f>IFERROR(VLOOKUP($D311,Actual_Kirk_HDD!$A$4:$F$471,6,FALSE),0)</f>
        <v>24.1768</v>
      </c>
      <c r="F311" s="283">
        <f>IFERROR(VLOOKUP($A311&amp;IF($B311&lt;10,0&amp;$B311,$B311),'Staff Ranked NHDD'!$C$8:$F$374,2,FALSE),0)</f>
        <v>31.934193548387089</v>
      </c>
      <c r="H311" s="49"/>
      <c r="J311" s="74">
        <f>IFERROR(VLOOKUP($D311,Actual_CGI_HDD!$A$9:$E$532,5),0)</f>
        <v>9.5</v>
      </c>
      <c r="K311" s="283">
        <f>IFERROR(VLOOKUP($A311&amp;IF($B311&lt;10,0&amp;$B311,$B311),'Staff Ranked NHDD'!$C$8:$F$374,4,FALSE),0)</f>
        <v>21.3</v>
      </c>
      <c r="M311" s="278"/>
    </row>
    <row r="312" spans="1:13" x14ac:dyDescent="0.25">
      <c r="A312" s="111">
        <f t="shared" si="16"/>
        <v>12</v>
      </c>
      <c r="B312" s="111">
        <f t="shared" si="17"/>
        <v>6</v>
      </c>
      <c r="C312" s="111">
        <f t="shared" si="18"/>
        <v>2021</v>
      </c>
      <c r="D312" s="75">
        <f t="shared" si="19"/>
        <v>44536</v>
      </c>
      <c r="E312" s="283">
        <f>IFERROR(VLOOKUP($D312,Actual_Kirk_HDD!$A$4:$F$471,6,FALSE),0)</f>
        <v>21.604799999999997</v>
      </c>
      <c r="F312" s="283">
        <f>IFERROR(VLOOKUP($A312&amp;IF($B312&lt;10,0&amp;$B312,$B312),'Staff Ranked NHDD'!$C$8:$F$374,2,FALSE),0)</f>
        <v>30.176039426523289</v>
      </c>
      <c r="H312" s="49"/>
      <c r="J312" s="74">
        <f>IFERROR(VLOOKUP($D312,Actual_CGI_HDD!$A$9:$E$532,5),0)</f>
        <v>20</v>
      </c>
      <c r="K312" s="283">
        <f>IFERROR(VLOOKUP($A312&amp;IF($B312&lt;10,0&amp;$B312,$B312),'Staff Ranked NHDD'!$C$8:$F$374,4,FALSE),0)</f>
        <v>32.200000000000003</v>
      </c>
      <c r="M312" s="278"/>
    </row>
    <row r="313" spans="1:13" x14ac:dyDescent="0.25">
      <c r="A313" s="111">
        <f t="shared" si="16"/>
        <v>12</v>
      </c>
      <c r="B313" s="111">
        <f t="shared" si="17"/>
        <v>7</v>
      </c>
      <c r="C313" s="111">
        <f t="shared" si="18"/>
        <v>2021</v>
      </c>
      <c r="D313" s="75">
        <f t="shared" si="19"/>
        <v>44537</v>
      </c>
      <c r="E313" s="283">
        <f>IFERROR(VLOOKUP($D313,Actual_Kirk_HDD!$A$4:$F$471,6,FALSE),0)</f>
        <v>38.065599999999996</v>
      </c>
      <c r="F313" s="283">
        <f>IFERROR(VLOOKUP($A313&amp;IF($B313&lt;10,0&amp;$B313,$B313),'Staff Ranked NHDD'!$C$8:$F$374,2,FALSE),0)</f>
        <v>53.055698924731203</v>
      </c>
      <c r="H313" s="49"/>
      <c r="J313" s="74">
        <f>IFERROR(VLOOKUP($D313,Actual_CGI_HDD!$A$9:$E$532,5),0)</f>
        <v>32</v>
      </c>
      <c r="K313" s="283">
        <f>IFERROR(VLOOKUP($A313&amp;IF($B313&lt;10,0&amp;$B313,$B313),'Staff Ranked NHDD'!$C$8:$F$374,4,FALSE),0)</f>
        <v>54.3</v>
      </c>
      <c r="M313" s="278"/>
    </row>
    <row r="314" spans="1:13" x14ac:dyDescent="0.25">
      <c r="A314" s="111">
        <f t="shared" si="16"/>
        <v>12</v>
      </c>
      <c r="B314" s="111">
        <f t="shared" si="17"/>
        <v>8</v>
      </c>
      <c r="C314" s="111">
        <f t="shared" si="18"/>
        <v>2021</v>
      </c>
      <c r="D314" s="75">
        <f t="shared" si="19"/>
        <v>44538</v>
      </c>
      <c r="E314" s="283">
        <f>IFERROR(VLOOKUP($D314,Actual_Kirk_HDD!$A$4:$F$471,6,FALSE),0)</f>
        <v>34.979199999999999</v>
      </c>
      <c r="F314" s="283">
        <f>IFERROR(VLOOKUP($A314&amp;IF($B314&lt;10,0&amp;$B314,$B314),'Staff Ranked NHDD'!$C$8:$F$374,2,FALSE),0)</f>
        <v>43.916648745519709</v>
      </c>
      <c r="H314" s="49"/>
      <c r="J314" s="74">
        <f>IFERROR(VLOOKUP($D314,Actual_CGI_HDD!$A$9:$E$532,5),0)</f>
        <v>26</v>
      </c>
      <c r="K314" s="283">
        <f>IFERROR(VLOOKUP($A314&amp;IF($B314&lt;10,0&amp;$B314,$B314),'Staff Ranked NHDD'!$C$8:$F$374,4,FALSE),0)</f>
        <v>35.6</v>
      </c>
      <c r="M314" s="278"/>
    </row>
    <row r="315" spans="1:13" x14ac:dyDescent="0.25">
      <c r="A315" s="111">
        <f t="shared" si="16"/>
        <v>12</v>
      </c>
      <c r="B315" s="111">
        <f t="shared" si="17"/>
        <v>9</v>
      </c>
      <c r="C315" s="111">
        <f t="shared" si="18"/>
        <v>2021</v>
      </c>
      <c r="D315" s="75">
        <f t="shared" si="19"/>
        <v>44539</v>
      </c>
      <c r="E315" s="283">
        <f>IFERROR(VLOOKUP($D315,Actual_Kirk_HDD!$A$4:$F$471,6,FALSE),0)</f>
        <v>29.835199999999997</v>
      </c>
      <c r="F315" s="283">
        <f>IFERROR(VLOOKUP($A315&amp;IF($B315&lt;10,0&amp;$B315,$B315),'Staff Ranked NHDD'!$C$8:$F$374,2,FALSE),0)</f>
        <v>37.370770609319003</v>
      </c>
      <c r="H315" s="49"/>
      <c r="J315" s="74">
        <f>IFERROR(VLOOKUP($D315,Actual_CGI_HDD!$A$9:$E$532,5),0)</f>
        <v>18</v>
      </c>
      <c r="K315" s="283">
        <f>IFERROR(VLOOKUP($A315&amp;IF($B315&lt;10,0&amp;$B315,$B315),'Staff Ranked NHDD'!$C$8:$F$374,4,FALSE),0)</f>
        <v>30.5</v>
      </c>
      <c r="M315" s="278"/>
    </row>
    <row r="316" spans="1:13" x14ac:dyDescent="0.25">
      <c r="A316" s="111">
        <f t="shared" si="16"/>
        <v>12</v>
      </c>
      <c r="B316" s="111">
        <f t="shared" si="17"/>
        <v>10</v>
      </c>
      <c r="C316" s="111">
        <f t="shared" si="18"/>
        <v>2021</v>
      </c>
      <c r="D316" s="75">
        <f t="shared" si="19"/>
        <v>44540</v>
      </c>
      <c r="E316" s="283">
        <f>IFERROR(VLOOKUP($D316,Actual_Kirk_HDD!$A$4:$F$471,6,FALSE),0)</f>
        <v>16.975199999999997</v>
      </c>
      <c r="F316" s="283">
        <f>IFERROR(VLOOKUP($A316&amp;IF($B316&lt;10,0&amp;$B316,$B316),'Staff Ranked NHDD'!$C$8:$F$374,2,FALSE),0)</f>
        <v>27.616182795698922</v>
      </c>
      <c r="H316" s="49"/>
      <c r="J316" s="74">
        <f>IFERROR(VLOOKUP($D316,Actual_CGI_HDD!$A$9:$E$532,5),0)</f>
        <v>0.5</v>
      </c>
      <c r="K316" s="283">
        <f>IFERROR(VLOOKUP($A316&amp;IF($B316&lt;10,0&amp;$B316,$B316),'Staff Ranked NHDD'!$C$8:$F$374,4,FALSE),0)</f>
        <v>5.2</v>
      </c>
      <c r="M316" s="278"/>
    </row>
    <row r="317" spans="1:13" x14ac:dyDescent="0.25">
      <c r="A317" s="111">
        <f t="shared" si="16"/>
        <v>12</v>
      </c>
      <c r="B317" s="111">
        <f t="shared" si="17"/>
        <v>11</v>
      </c>
      <c r="C317" s="111">
        <f t="shared" si="18"/>
        <v>2021</v>
      </c>
      <c r="D317" s="75">
        <f t="shared" si="19"/>
        <v>44541</v>
      </c>
      <c r="E317" s="283">
        <f>IFERROR(VLOOKUP($D317,Actual_Kirk_HDD!$A$4:$F$471,6,FALSE),0)</f>
        <v>16.975199999999997</v>
      </c>
      <c r="F317" s="283">
        <f>IFERROR(VLOOKUP($A317&amp;IF($B317&lt;10,0&amp;$B317,$B317),'Staff Ranked NHDD'!$C$8:$F$374,2,FALSE),0)</f>
        <v>26.567401433691753</v>
      </c>
      <c r="H317" s="49"/>
      <c r="J317" s="74">
        <f>IFERROR(VLOOKUP($D317,Actual_CGI_HDD!$A$9:$E$532,5),0)</f>
        <v>16</v>
      </c>
      <c r="K317" s="283">
        <f>IFERROR(VLOOKUP($A317&amp;IF($B317&lt;10,0&amp;$B317,$B317),'Staff Ranked NHDD'!$C$8:$F$374,4,FALSE),0)</f>
        <v>27.7</v>
      </c>
      <c r="M317" s="278"/>
    </row>
    <row r="318" spans="1:13" x14ac:dyDescent="0.25">
      <c r="A318" s="111">
        <f t="shared" si="16"/>
        <v>12</v>
      </c>
      <c r="B318" s="111">
        <f t="shared" si="17"/>
        <v>12</v>
      </c>
      <c r="C318" s="111">
        <f t="shared" si="18"/>
        <v>2021</v>
      </c>
      <c r="D318" s="75">
        <f t="shared" si="19"/>
        <v>44542</v>
      </c>
      <c r="E318" s="283">
        <f>IFERROR(VLOOKUP($D318,Actual_Kirk_HDD!$A$4:$F$471,6,FALSE),0)</f>
        <v>27.7776</v>
      </c>
      <c r="F318" s="283">
        <f>IFERROR(VLOOKUP($A318&amp;IF($B318&lt;10,0&amp;$B318,$B318),'Staff Ranked NHDD'!$C$8:$F$374,2,FALSE),0)</f>
        <v>35.81541218637993</v>
      </c>
      <c r="H318" s="49"/>
      <c r="J318" s="74">
        <f>IFERROR(VLOOKUP($D318,Actual_CGI_HDD!$A$9:$E$532,5),0)</f>
        <v>27.5</v>
      </c>
      <c r="K318" s="283">
        <f>IFERROR(VLOOKUP($A318&amp;IF($B318&lt;10,0&amp;$B318,$B318),'Staff Ranked NHDD'!$C$8:$F$374,4,FALSE),0)</f>
        <v>38.5</v>
      </c>
      <c r="M318" s="278"/>
    </row>
    <row r="319" spans="1:13" x14ac:dyDescent="0.25">
      <c r="A319" s="111">
        <f t="shared" si="16"/>
        <v>12</v>
      </c>
      <c r="B319" s="111">
        <f t="shared" si="17"/>
        <v>13</v>
      </c>
      <c r="C319" s="111">
        <f t="shared" si="18"/>
        <v>2021</v>
      </c>
      <c r="D319" s="75">
        <f t="shared" si="19"/>
        <v>44543</v>
      </c>
      <c r="E319" s="283">
        <f>IFERROR(VLOOKUP($D319,Actual_Kirk_HDD!$A$4:$F$471,6,FALSE),0)</f>
        <v>24.1768</v>
      </c>
      <c r="F319" s="283">
        <f>IFERROR(VLOOKUP($A319&amp;IF($B319&lt;10,0&amp;$B319,$B319),'Staff Ranked NHDD'!$C$8:$F$374,2,FALSE),0)</f>
        <v>30.966792114695341</v>
      </c>
      <c r="H319" s="49"/>
      <c r="J319" s="74">
        <f>IFERROR(VLOOKUP($D319,Actual_CGI_HDD!$A$9:$E$532,5),0)</f>
        <v>24</v>
      </c>
      <c r="K319" s="283">
        <f>IFERROR(VLOOKUP($A319&amp;IF($B319&lt;10,0&amp;$B319,$B319),'Staff Ranked NHDD'!$C$8:$F$374,4,FALSE),0)</f>
        <v>34.4</v>
      </c>
      <c r="M319" s="278"/>
    </row>
    <row r="320" spans="1:13" x14ac:dyDescent="0.25">
      <c r="A320" s="111">
        <f t="shared" si="16"/>
        <v>12</v>
      </c>
      <c r="B320" s="111">
        <f t="shared" si="17"/>
        <v>14</v>
      </c>
      <c r="C320" s="111">
        <f t="shared" si="18"/>
        <v>2021</v>
      </c>
      <c r="D320" s="75">
        <f t="shared" si="19"/>
        <v>44544</v>
      </c>
      <c r="E320" s="283">
        <f>IFERROR(VLOOKUP($D320,Actual_Kirk_HDD!$A$4:$F$471,6,FALSE),0)</f>
        <v>24.691199999999998</v>
      </c>
      <c r="F320" s="283">
        <f>IFERROR(VLOOKUP($A320&amp;IF($B320&lt;10,0&amp;$B320,$B320),'Staff Ranked NHDD'!$C$8:$F$374,2,FALSE),0)</f>
        <v>32.824336917562725</v>
      </c>
      <c r="H320" s="49"/>
      <c r="J320" s="74">
        <f>IFERROR(VLOOKUP($D320,Actual_CGI_HDD!$A$9:$E$532,5),0)</f>
        <v>14.5</v>
      </c>
      <c r="K320" s="283">
        <f>IFERROR(VLOOKUP($A320&amp;IF($B320&lt;10,0&amp;$B320,$B320),'Staff Ranked NHDD'!$C$8:$F$374,4,FALSE),0)</f>
        <v>26.3</v>
      </c>
      <c r="M320" s="278"/>
    </row>
    <row r="321" spans="1:13" x14ac:dyDescent="0.25">
      <c r="A321" s="111">
        <f t="shared" si="16"/>
        <v>12</v>
      </c>
      <c r="B321" s="111">
        <f t="shared" si="17"/>
        <v>15</v>
      </c>
      <c r="C321" s="111">
        <f t="shared" si="18"/>
        <v>2021</v>
      </c>
      <c r="D321" s="75">
        <f t="shared" si="19"/>
        <v>44545</v>
      </c>
      <c r="E321" s="283">
        <f>IFERROR(VLOOKUP($D321,Actual_Kirk_HDD!$A$4:$F$471,6,FALSE),0)</f>
        <v>13.3744</v>
      </c>
      <c r="F321" s="283">
        <f>IFERROR(VLOOKUP($A321&amp;IF($B321&lt;10,0&amp;$B321,$B321),'Staff Ranked NHDD'!$C$8:$F$374,2,FALSE),0)</f>
        <v>23.029551971326168</v>
      </c>
      <c r="H321" s="49"/>
      <c r="J321" s="74">
        <f>IFERROR(VLOOKUP($D321,Actual_CGI_HDD!$A$9:$E$532,5),0)</f>
        <v>3</v>
      </c>
      <c r="K321" s="283">
        <f>IFERROR(VLOOKUP($A321&amp;IF($B321&lt;10,0&amp;$B321,$B321),'Staff Ranked NHDD'!$C$8:$F$374,4,FALSE),0)</f>
        <v>14</v>
      </c>
      <c r="M321" s="278"/>
    </row>
    <row r="322" spans="1:13" x14ac:dyDescent="0.25">
      <c r="A322" s="111">
        <f t="shared" si="16"/>
        <v>12</v>
      </c>
      <c r="B322" s="111">
        <f t="shared" si="17"/>
        <v>16</v>
      </c>
      <c r="C322" s="111">
        <f t="shared" si="18"/>
        <v>2021</v>
      </c>
      <c r="D322" s="75">
        <f t="shared" si="19"/>
        <v>44546</v>
      </c>
      <c r="E322" s="283">
        <f>IFERROR(VLOOKUP($D322,Actual_Kirk_HDD!$A$4:$F$471,6,FALSE),0)</f>
        <v>12.86</v>
      </c>
      <c r="F322" s="283">
        <f>IFERROR(VLOOKUP($A322&amp;IF($B322&lt;10,0&amp;$B322,$B322),'Staff Ranked NHDD'!$C$8:$F$374,2,FALSE),0)</f>
        <v>20.715035842293908</v>
      </c>
      <c r="H322" s="49"/>
      <c r="J322" s="74">
        <f>IFERROR(VLOOKUP($D322,Actual_CGI_HDD!$A$9:$E$532,5),0)</f>
        <v>11.5</v>
      </c>
      <c r="K322" s="283">
        <f>IFERROR(VLOOKUP($A322&amp;IF($B322&lt;10,0&amp;$B322,$B322),'Staff Ranked NHDD'!$C$8:$F$374,4,FALSE),0)</f>
        <v>23.1</v>
      </c>
      <c r="M322" s="278"/>
    </row>
    <row r="323" spans="1:13" x14ac:dyDescent="0.25">
      <c r="A323" s="111">
        <f t="shared" si="16"/>
        <v>12</v>
      </c>
      <c r="B323" s="111">
        <f t="shared" si="17"/>
        <v>17</v>
      </c>
      <c r="C323" s="111">
        <f t="shared" si="18"/>
        <v>2021</v>
      </c>
      <c r="D323" s="75">
        <f t="shared" si="19"/>
        <v>44547</v>
      </c>
      <c r="E323" s="283">
        <f>IFERROR(VLOOKUP($D323,Actual_Kirk_HDD!$A$4:$F$471,6,FALSE),0)</f>
        <v>30.863999999999997</v>
      </c>
      <c r="F323" s="283">
        <f>IFERROR(VLOOKUP($A323&amp;IF($B323&lt;10,0&amp;$B323,$B323),'Staff Ranked NHDD'!$C$8:$F$374,2,FALSE),0)</f>
        <v>38.280358422939067</v>
      </c>
      <c r="H323" s="49"/>
      <c r="J323" s="74">
        <f>IFERROR(VLOOKUP($D323,Actual_CGI_HDD!$A$9:$E$532,5),0)</f>
        <v>18</v>
      </c>
      <c r="K323" s="283">
        <f>IFERROR(VLOOKUP($A323&amp;IF($B323&lt;10,0&amp;$B323,$B323),'Staff Ranked NHDD'!$C$8:$F$374,4,FALSE),0)</f>
        <v>29.8</v>
      </c>
      <c r="M323" s="278"/>
    </row>
    <row r="324" spans="1:13" x14ac:dyDescent="0.25">
      <c r="A324" s="111">
        <f t="shared" si="16"/>
        <v>12</v>
      </c>
      <c r="B324" s="111">
        <f t="shared" si="17"/>
        <v>18</v>
      </c>
      <c r="C324" s="111">
        <f t="shared" si="18"/>
        <v>2021</v>
      </c>
      <c r="D324" s="75">
        <f t="shared" si="19"/>
        <v>44548</v>
      </c>
      <c r="E324" s="283">
        <f>IFERROR(VLOOKUP($D324,Actual_Kirk_HDD!$A$4:$F$471,6,FALSE),0)</f>
        <v>32.921599999999998</v>
      </c>
      <c r="F324" s="283">
        <f>IFERROR(VLOOKUP($A324&amp;IF($B324&lt;10,0&amp;$B324,$B324),'Staff Ranked NHDD'!$C$8:$F$374,2,FALSE),0)</f>
        <v>41.072741935483876</v>
      </c>
      <c r="H324" s="49"/>
      <c r="J324" s="74">
        <f>IFERROR(VLOOKUP($D324,Actual_CGI_HDD!$A$9:$E$532,5),0)</f>
        <v>19</v>
      </c>
      <c r="K324" s="283">
        <f>IFERROR(VLOOKUP($A324&amp;IF($B324&lt;10,0&amp;$B324,$B324),'Staff Ranked NHDD'!$C$8:$F$374,4,FALSE),0)</f>
        <v>31.2</v>
      </c>
      <c r="M324" s="278"/>
    </row>
    <row r="325" spans="1:13" x14ac:dyDescent="0.25">
      <c r="A325" s="111">
        <f t="shared" si="16"/>
        <v>12</v>
      </c>
      <c r="B325" s="111">
        <f t="shared" si="17"/>
        <v>19</v>
      </c>
      <c r="C325" s="111">
        <f t="shared" si="18"/>
        <v>2021</v>
      </c>
      <c r="D325" s="75">
        <f t="shared" si="19"/>
        <v>44549</v>
      </c>
      <c r="E325" s="283">
        <f>IFERROR(VLOOKUP($D325,Actual_Kirk_HDD!$A$4:$F$471,6,FALSE),0)</f>
        <v>39.0944</v>
      </c>
      <c r="F325" s="283">
        <f>IFERROR(VLOOKUP($A325&amp;IF($B325&lt;10,0&amp;$B325,$B325),'Staff Ranked NHDD'!$C$8:$F$374,2,FALSE),0)</f>
        <v>56.413440860215061</v>
      </c>
      <c r="H325" s="49"/>
      <c r="J325" s="74">
        <f>IFERROR(VLOOKUP($D325,Actual_CGI_HDD!$A$9:$E$532,5),0)</f>
        <v>29</v>
      </c>
      <c r="K325" s="283">
        <f>IFERROR(VLOOKUP($A325&amp;IF($B325&lt;10,0&amp;$B325,$B325),'Staff Ranked NHDD'!$C$8:$F$374,4,FALSE),0)</f>
        <v>42.8</v>
      </c>
      <c r="M325" s="278"/>
    </row>
    <row r="326" spans="1:13" x14ac:dyDescent="0.25">
      <c r="A326" s="111">
        <f t="shared" ref="A326:A369" si="20">MONTH(D326)</f>
        <v>12</v>
      </c>
      <c r="B326" s="111">
        <f t="shared" ref="B326:B369" si="21">+DAY(D326)</f>
        <v>20</v>
      </c>
      <c r="C326" s="111">
        <f t="shared" ref="C326:C369" si="22">YEAR(D326)</f>
        <v>2021</v>
      </c>
      <c r="D326" s="75">
        <f t="shared" ref="D326:D369" si="23">D325+1</f>
        <v>44550</v>
      </c>
      <c r="E326" s="283">
        <f>IFERROR(VLOOKUP($D326,Actual_Kirk_HDD!$A$4:$F$471,6,FALSE),0)</f>
        <v>37.551199999999994</v>
      </c>
      <c r="F326" s="283">
        <f>IFERROR(VLOOKUP($A326&amp;IF($B326&lt;10,0&amp;$B326,$B326),'Staff Ranked NHDD'!$C$8:$F$374,2,FALSE),0)</f>
        <v>50.106075268817207</v>
      </c>
      <c r="H326" s="49"/>
      <c r="J326" s="74">
        <f>IFERROR(VLOOKUP($D326,Actual_CGI_HDD!$A$9:$E$532,5),0)</f>
        <v>30</v>
      </c>
      <c r="K326" s="283">
        <f>IFERROR(VLOOKUP($A326&amp;IF($B326&lt;10,0&amp;$B326,$B326),'Staff Ranked NHDD'!$C$8:$F$374,4,FALSE),0)</f>
        <v>46.4</v>
      </c>
      <c r="M326" s="278"/>
    </row>
    <row r="327" spans="1:13" x14ac:dyDescent="0.25">
      <c r="A327" s="111">
        <f t="shared" si="20"/>
        <v>12</v>
      </c>
      <c r="B327" s="111">
        <f t="shared" si="21"/>
        <v>21</v>
      </c>
      <c r="C327" s="111">
        <f t="shared" si="22"/>
        <v>2021</v>
      </c>
      <c r="D327" s="75">
        <f t="shared" si="23"/>
        <v>44551</v>
      </c>
      <c r="E327" s="283">
        <f>IFERROR(VLOOKUP($D327,Actual_Kirk_HDD!$A$4:$F$471,6,FALSE),0)</f>
        <v>35.493600000000001</v>
      </c>
      <c r="F327" s="283">
        <f>IFERROR(VLOOKUP($A327&amp;IF($B327&lt;10,0&amp;$B327,$B327),'Staff Ranked NHDD'!$C$8:$F$374,2,FALSE),0)</f>
        <v>47.620430107526893</v>
      </c>
      <c r="H327" s="49"/>
      <c r="J327" s="74">
        <f>IFERROR(VLOOKUP($D327,Actual_CGI_HDD!$A$9:$E$532,5),0)</f>
        <v>26.5</v>
      </c>
      <c r="K327" s="283">
        <f>IFERROR(VLOOKUP($A327&amp;IF($B327&lt;10,0&amp;$B327,$B327),'Staff Ranked NHDD'!$C$8:$F$374,4,FALSE),0)</f>
        <v>37</v>
      </c>
      <c r="M327" s="278"/>
    </row>
    <row r="328" spans="1:13" x14ac:dyDescent="0.25">
      <c r="A328" s="111">
        <f t="shared" si="20"/>
        <v>12</v>
      </c>
      <c r="B328" s="111">
        <f t="shared" si="21"/>
        <v>22</v>
      </c>
      <c r="C328" s="111">
        <f t="shared" si="22"/>
        <v>2021</v>
      </c>
      <c r="D328" s="75">
        <f t="shared" si="23"/>
        <v>44552</v>
      </c>
      <c r="E328" s="283">
        <f>IFERROR(VLOOKUP($D328,Actual_Kirk_HDD!$A$4:$F$471,6,FALSE),0)</f>
        <v>35.493600000000001</v>
      </c>
      <c r="F328" s="283">
        <f>IFERROR(VLOOKUP($A328&amp;IF($B328&lt;10,0&amp;$B328,$B328),'Staff Ranked NHDD'!$C$8:$F$374,2,FALSE),0)</f>
        <v>45.680143369175624</v>
      </c>
      <c r="H328" s="49"/>
      <c r="J328" s="74">
        <f>IFERROR(VLOOKUP($D328,Actual_CGI_HDD!$A$9:$E$532,5),0)</f>
        <v>28.5</v>
      </c>
      <c r="K328" s="283">
        <f>IFERROR(VLOOKUP($A328&amp;IF($B328&lt;10,0&amp;$B328,$B328),'Staff Ranked NHDD'!$C$8:$F$374,4,FALSE),0)</f>
        <v>40.6</v>
      </c>
      <c r="M328" s="278"/>
    </row>
    <row r="329" spans="1:13" x14ac:dyDescent="0.25">
      <c r="A329" s="111">
        <f t="shared" si="20"/>
        <v>12</v>
      </c>
      <c r="B329" s="111">
        <f t="shared" si="21"/>
        <v>23</v>
      </c>
      <c r="C329" s="111">
        <f t="shared" si="22"/>
        <v>2021</v>
      </c>
      <c r="D329" s="75">
        <f t="shared" si="23"/>
        <v>44553</v>
      </c>
      <c r="E329" s="283">
        <f>IFERROR(VLOOKUP($D329,Actual_Kirk_HDD!$A$4:$F$471,6,FALSE),0)</f>
        <v>31.892799999999998</v>
      </c>
      <c r="F329" s="283">
        <f>IFERROR(VLOOKUP($A329&amp;IF($B329&lt;10,0&amp;$B329,$B329),'Staff Ranked NHDD'!$C$8:$F$374,2,FALSE),0)</f>
        <v>40.174856630824387</v>
      </c>
      <c r="H329" s="49"/>
      <c r="J329" s="74">
        <f>IFERROR(VLOOKUP($D329,Actual_CGI_HDD!$A$9:$E$532,5),0)</f>
        <v>23.5</v>
      </c>
      <c r="K329" s="283">
        <f>IFERROR(VLOOKUP($A329&amp;IF($B329&lt;10,0&amp;$B329,$B329),'Staff Ranked NHDD'!$C$8:$F$374,4,FALSE),0)</f>
        <v>33.200000000000003</v>
      </c>
      <c r="M329" s="278"/>
    </row>
    <row r="330" spans="1:13" x14ac:dyDescent="0.25">
      <c r="A330" s="111">
        <f t="shared" si="20"/>
        <v>12</v>
      </c>
      <c r="B330" s="111">
        <f t="shared" si="21"/>
        <v>24</v>
      </c>
      <c r="C330" s="111">
        <f t="shared" si="22"/>
        <v>2021</v>
      </c>
      <c r="D330" s="75">
        <f t="shared" si="23"/>
        <v>44554</v>
      </c>
      <c r="E330" s="283">
        <f>IFERROR(VLOOKUP($D330,Actual_Kirk_HDD!$A$4:$F$471,6,FALSE),0)</f>
        <v>16.975199999999997</v>
      </c>
      <c r="F330" s="283">
        <f>IFERROR(VLOOKUP($A330&amp;IF($B330&lt;10,0&amp;$B330,$B330),'Staff Ranked NHDD'!$C$8:$F$374,2,FALSE),0)</f>
        <v>25.634014336917563</v>
      </c>
      <c r="H330" s="49"/>
      <c r="J330" s="74">
        <f>IFERROR(VLOOKUP($D330,Actual_CGI_HDD!$A$9:$E$532,5),0)</f>
        <v>5.5</v>
      </c>
      <c r="K330" s="283">
        <f>IFERROR(VLOOKUP($A330&amp;IF($B330&lt;10,0&amp;$B330,$B330),'Staff Ranked NHDD'!$C$8:$F$374,4,FALSE),0)</f>
        <v>19</v>
      </c>
      <c r="M330" s="278"/>
    </row>
    <row r="331" spans="1:13" x14ac:dyDescent="0.25">
      <c r="A331" s="111">
        <f t="shared" si="20"/>
        <v>12</v>
      </c>
      <c r="B331" s="111">
        <f t="shared" si="21"/>
        <v>25</v>
      </c>
      <c r="C331" s="111">
        <f t="shared" si="22"/>
        <v>2021</v>
      </c>
      <c r="D331" s="75">
        <f t="shared" si="23"/>
        <v>44555</v>
      </c>
      <c r="E331" s="283">
        <f>IFERROR(VLOOKUP($D331,Actual_Kirk_HDD!$A$4:$F$471,6,FALSE),0)</f>
        <v>10.288</v>
      </c>
      <c r="F331" s="283">
        <f>IFERROR(VLOOKUP($A331&amp;IF($B331&lt;10,0&amp;$B331,$B331),'Staff Ranked NHDD'!$C$8:$F$374,2,FALSE),0)</f>
        <v>12.179946236559145</v>
      </c>
      <c r="H331" s="49"/>
      <c r="J331" s="74">
        <f>IFERROR(VLOOKUP($D331,Actual_CGI_HDD!$A$9:$E$532,5),0)</f>
        <v>4.5</v>
      </c>
      <c r="K331" s="283">
        <f>IFERROR(VLOOKUP($A331&amp;IF($B331&lt;10,0&amp;$B331,$B331),'Staff Ranked NHDD'!$C$8:$F$374,4,FALSE),0)</f>
        <v>15.7</v>
      </c>
      <c r="M331" s="278"/>
    </row>
    <row r="332" spans="1:13" x14ac:dyDescent="0.25">
      <c r="A332" s="111">
        <f t="shared" si="20"/>
        <v>12</v>
      </c>
      <c r="B332" s="111">
        <f t="shared" si="21"/>
        <v>26</v>
      </c>
      <c r="C332" s="111">
        <f t="shared" si="22"/>
        <v>2021</v>
      </c>
      <c r="D332" s="75">
        <f t="shared" si="23"/>
        <v>44556</v>
      </c>
      <c r="E332" s="283">
        <f>IFERROR(VLOOKUP($D332,Actual_Kirk_HDD!$A$4:$F$471,6,FALSE),0)</f>
        <v>26.234399999999997</v>
      </c>
      <c r="F332" s="283">
        <f>IFERROR(VLOOKUP($A332&amp;IF($B332&lt;10,0&amp;$B332,$B332),'Staff Ranked NHDD'!$C$8:$F$374,2,FALSE),0)</f>
        <v>34.727007168458776</v>
      </c>
      <c r="H332" s="49"/>
      <c r="J332" s="74">
        <f>IFERROR(VLOOKUP($D332,Actual_CGI_HDD!$A$9:$E$532,5),0)</f>
        <v>12</v>
      </c>
      <c r="K332" s="283">
        <f>IFERROR(VLOOKUP($A332&amp;IF($B332&lt;10,0&amp;$B332,$B332),'Staff Ranked NHDD'!$C$8:$F$374,4,FALSE),0)</f>
        <v>25</v>
      </c>
      <c r="M332" s="278"/>
    </row>
    <row r="333" spans="1:13" x14ac:dyDescent="0.25">
      <c r="A333" s="111">
        <f t="shared" si="20"/>
        <v>12</v>
      </c>
      <c r="B333" s="111">
        <f t="shared" si="21"/>
        <v>27</v>
      </c>
      <c r="C333" s="111">
        <f t="shared" si="22"/>
        <v>2021</v>
      </c>
      <c r="D333" s="75">
        <f t="shared" si="23"/>
        <v>44557</v>
      </c>
      <c r="E333" s="283">
        <f>IFERROR(VLOOKUP($D333,Actual_Kirk_HDD!$A$4:$F$471,6,FALSE),0)</f>
        <v>20.576000000000001</v>
      </c>
      <c r="F333" s="283">
        <f>IFERROR(VLOOKUP($A333&amp;IF($B333&lt;10,0&amp;$B333,$B333),'Staff Ranked NHDD'!$C$8:$F$374,2,FALSE),0)</f>
        <v>29.45564516129032</v>
      </c>
      <c r="H333" s="49"/>
      <c r="J333" s="74">
        <f>IFERROR(VLOOKUP($D333,Actual_CGI_HDD!$A$9:$E$532,5),0)</f>
        <v>2.5</v>
      </c>
      <c r="K333" s="283">
        <f>IFERROR(VLOOKUP($A333&amp;IF($B333&lt;10,0&amp;$B333,$B333),'Staff Ranked NHDD'!$C$8:$F$374,4,FALSE),0)</f>
        <v>10.8</v>
      </c>
      <c r="M333" s="278"/>
    </row>
    <row r="334" spans="1:13" x14ac:dyDescent="0.25">
      <c r="A334" s="111">
        <f t="shared" si="20"/>
        <v>12</v>
      </c>
      <c r="B334" s="111">
        <f t="shared" si="21"/>
        <v>28</v>
      </c>
      <c r="C334" s="111">
        <f t="shared" si="22"/>
        <v>2021</v>
      </c>
      <c r="D334" s="75">
        <f t="shared" si="23"/>
        <v>44558</v>
      </c>
      <c r="E334" s="283">
        <f>IFERROR(VLOOKUP($D334,Actual_Kirk_HDD!$A$4:$F$471,6,FALSE),0)</f>
        <v>28.291999999999998</v>
      </c>
      <c r="F334" s="283">
        <f>IFERROR(VLOOKUP($A334&amp;IF($B334&lt;10,0&amp;$B334,$B334),'Staff Ranked NHDD'!$C$8:$F$374,2,FALSE),0)</f>
        <v>36.52629032258065</v>
      </c>
      <c r="H334" s="49"/>
      <c r="J334" s="74">
        <f>IFERROR(VLOOKUP($D334,Actual_CGI_HDD!$A$9:$E$532,5),0)</f>
        <v>5.5</v>
      </c>
      <c r="K334" s="283">
        <f>IFERROR(VLOOKUP($A334&amp;IF($B334&lt;10,0&amp;$B334,$B334),'Staff Ranked NHDD'!$C$8:$F$374,4,FALSE),0)</f>
        <v>17.3</v>
      </c>
      <c r="M334" s="278"/>
    </row>
    <row r="335" spans="1:13" x14ac:dyDescent="0.25">
      <c r="A335" s="111">
        <f t="shared" si="20"/>
        <v>12</v>
      </c>
      <c r="B335" s="111">
        <f t="shared" si="21"/>
        <v>29</v>
      </c>
      <c r="C335" s="111">
        <f t="shared" si="22"/>
        <v>2021</v>
      </c>
      <c r="D335" s="75">
        <f t="shared" si="23"/>
        <v>44559</v>
      </c>
      <c r="E335" s="283">
        <f>IFERROR(VLOOKUP($D335,Actual_Kirk_HDD!$A$4:$F$471,6,FALSE),0)</f>
        <v>31.378399999999999</v>
      </c>
      <c r="F335" s="283">
        <f>IFERROR(VLOOKUP($A335&amp;IF($B335&lt;10,0&amp;$B335,$B335),'Staff Ranked NHDD'!$C$8:$F$374,2,FALSE),0)</f>
        <v>39.343028673835128</v>
      </c>
      <c r="H335" s="49"/>
      <c r="J335" s="74">
        <f>IFERROR(VLOOKUP($D335,Actual_CGI_HDD!$A$9:$E$532,5),0)</f>
        <v>17</v>
      </c>
      <c r="K335" s="283">
        <f>IFERROR(VLOOKUP($A335&amp;IF($B335&lt;10,0&amp;$B335,$B335),'Staff Ranked NHDD'!$C$8:$F$374,4,FALSE),0)</f>
        <v>28.4</v>
      </c>
      <c r="M335" s="278"/>
    </row>
    <row r="336" spans="1:13" x14ac:dyDescent="0.25">
      <c r="A336" s="111">
        <f t="shared" si="20"/>
        <v>12</v>
      </c>
      <c r="B336" s="111">
        <f t="shared" si="21"/>
        <v>30</v>
      </c>
      <c r="C336" s="111">
        <f t="shared" si="22"/>
        <v>2021</v>
      </c>
      <c r="D336" s="75">
        <f t="shared" si="23"/>
        <v>44560</v>
      </c>
      <c r="E336" s="283">
        <f>IFERROR(VLOOKUP($D336,Actual_Kirk_HDD!$A$4:$F$471,6,FALSE),0)</f>
        <v>41.666399999999996</v>
      </c>
      <c r="F336" s="283">
        <f>IFERROR(VLOOKUP($A336&amp;IF($B336&lt;10,0&amp;$B336,$B336),'Staff Ranked NHDD'!$C$8:$F$374,2,FALSE),0)</f>
        <v>64.141129032258078</v>
      </c>
      <c r="H336" s="49"/>
      <c r="J336" s="74">
        <f>IFERROR(VLOOKUP($D336,Actual_CGI_HDD!$A$9:$E$532,5),0)</f>
        <v>15.5</v>
      </c>
      <c r="K336" s="283">
        <f>IFERROR(VLOOKUP($A336&amp;IF($B336&lt;10,0&amp;$B336,$B336),'Staff Ranked NHDD'!$C$8:$F$374,4,FALSE),0)</f>
        <v>27.1</v>
      </c>
      <c r="M336" s="278"/>
    </row>
    <row r="337" spans="1:13" x14ac:dyDescent="0.25">
      <c r="A337" s="111">
        <f t="shared" si="20"/>
        <v>12</v>
      </c>
      <c r="B337" s="111">
        <f t="shared" si="21"/>
        <v>31</v>
      </c>
      <c r="C337" s="111">
        <f t="shared" si="22"/>
        <v>2021</v>
      </c>
      <c r="D337" s="75">
        <f t="shared" si="23"/>
        <v>44561</v>
      </c>
      <c r="E337" s="283">
        <f>IFERROR(VLOOKUP($D337,Actual_Kirk_HDD!$A$4:$F$471,6,FALSE),0)</f>
        <v>34.979199999999999</v>
      </c>
      <c r="F337" s="283">
        <f>IFERROR(VLOOKUP($A337&amp;IF($B337&lt;10,0&amp;$B337,$B337),'Staff Ranked NHDD'!$C$8:$F$374,2,FALSE),0)</f>
        <v>42.349301075268826</v>
      </c>
      <c r="H337" s="49"/>
      <c r="J337" s="74">
        <f>IFERROR(VLOOKUP($D337,Actual_CGI_HDD!$A$9:$E$532,5),0)</f>
        <v>6.5</v>
      </c>
      <c r="K337" s="283">
        <f>IFERROR(VLOOKUP($A337&amp;IF($B337&lt;10,0&amp;$B337,$B337),'Staff Ranked NHDD'!$C$8:$F$374,4,FALSE),0)</f>
        <v>20.3</v>
      </c>
      <c r="M337" s="278"/>
    </row>
    <row r="338" spans="1:13" x14ac:dyDescent="0.25">
      <c r="A338" s="111">
        <f t="shared" si="20"/>
        <v>1</v>
      </c>
      <c r="B338" s="111">
        <f t="shared" si="21"/>
        <v>1</v>
      </c>
      <c r="C338" s="111">
        <f t="shared" si="22"/>
        <v>2022</v>
      </c>
      <c r="D338" s="75">
        <f t="shared" si="23"/>
        <v>44562</v>
      </c>
      <c r="E338" s="283">
        <f>IFERROR(VLOOKUP($D338,Actual_Kirk_HDD!$A$4:$F$471,6,FALSE),0)</f>
        <v>0</v>
      </c>
      <c r="F338" s="283">
        <f>IFERROR(VLOOKUP($A338&amp;IF($B338&lt;10,0&amp;$B338,$B338),'Staff Ranked NHDD'!$C$8:$F$374,2,FALSE),0)</f>
        <v>30.768136200716835</v>
      </c>
      <c r="H338" s="49"/>
      <c r="J338" s="74">
        <f>IFERROR(VLOOKUP($D338,Actual_CGI_HDD!$A$9:$E$532,5),0)</f>
        <v>0</v>
      </c>
      <c r="K338" s="283">
        <f>IFERROR(VLOOKUP($A338&amp;IF($B338&lt;10,0&amp;$B338,$B338),'Staff Ranked NHDD'!$C$8:$F$374,4,FALSE),0)</f>
        <v>5.5</v>
      </c>
      <c r="M338" s="278"/>
    </row>
    <row r="339" spans="1:13" x14ac:dyDescent="0.25">
      <c r="A339" s="111">
        <f t="shared" si="20"/>
        <v>1</v>
      </c>
      <c r="B339" s="111">
        <f t="shared" si="21"/>
        <v>2</v>
      </c>
      <c r="C339" s="111">
        <f t="shared" si="22"/>
        <v>2022</v>
      </c>
      <c r="D339" s="75">
        <f t="shared" si="23"/>
        <v>44563</v>
      </c>
      <c r="E339" s="283">
        <f>IFERROR(VLOOKUP($D339,Actual_Kirk_HDD!$A$4:$F$471,6,FALSE),0)</f>
        <v>0</v>
      </c>
      <c r="F339" s="283">
        <f>IFERROR(VLOOKUP($A339&amp;IF($B339&lt;10,0&amp;$B339,$B339),'Staff Ranked NHDD'!$C$8:$F$374,2,FALSE),0)</f>
        <v>55.163817204301068</v>
      </c>
      <c r="H339" s="49"/>
      <c r="J339" s="74">
        <f>IFERROR(VLOOKUP($D339,Actual_CGI_HDD!$A$9:$E$532,5),0)</f>
        <v>0</v>
      </c>
      <c r="K339" s="283">
        <f>IFERROR(VLOOKUP($A339&amp;IF($B339&lt;10,0&amp;$B339,$B339),'Staff Ranked NHDD'!$C$8:$F$374,4,FALSE),0)</f>
        <v>33</v>
      </c>
      <c r="M339" s="278"/>
    </row>
    <row r="340" spans="1:13" x14ac:dyDescent="0.25">
      <c r="A340" s="111">
        <f t="shared" si="20"/>
        <v>1</v>
      </c>
      <c r="B340" s="111">
        <f t="shared" si="21"/>
        <v>3</v>
      </c>
      <c r="C340" s="111">
        <f t="shared" si="22"/>
        <v>2022</v>
      </c>
      <c r="D340" s="75">
        <f t="shared" si="23"/>
        <v>44564</v>
      </c>
      <c r="E340" s="283">
        <f>IFERROR(VLOOKUP($D340,Actual_Kirk_HDD!$A$4:$F$471,6,FALSE),0)</f>
        <v>0</v>
      </c>
      <c r="F340" s="283">
        <f>IFERROR(VLOOKUP($A340&amp;IF($B340&lt;10,0&amp;$B340,$B340),'Staff Ranked NHDD'!$C$8:$F$374,2,FALSE),0)</f>
        <v>60.72220430107528</v>
      </c>
      <c r="H340" s="49"/>
      <c r="J340" s="74">
        <f>IFERROR(VLOOKUP($D340,Actual_CGI_HDD!$A$9:$E$532,5),0)</f>
        <v>0</v>
      </c>
      <c r="K340" s="283">
        <f>IFERROR(VLOOKUP($A340&amp;IF($B340&lt;10,0&amp;$B340,$B340),'Staff Ranked NHDD'!$C$8:$F$374,4,FALSE),0)</f>
        <v>37.5</v>
      </c>
      <c r="M340" s="278"/>
    </row>
    <row r="341" spans="1:13" x14ac:dyDescent="0.25">
      <c r="A341" s="111">
        <f t="shared" si="20"/>
        <v>1</v>
      </c>
      <c r="B341" s="111">
        <f t="shared" si="21"/>
        <v>4</v>
      </c>
      <c r="C341" s="111">
        <f t="shared" si="22"/>
        <v>2022</v>
      </c>
      <c r="D341" s="75">
        <f t="shared" si="23"/>
        <v>44565</v>
      </c>
      <c r="E341" s="283">
        <f>IFERROR(VLOOKUP($D341,Actual_Kirk_HDD!$A$4:$F$471,6,FALSE),0)</f>
        <v>0</v>
      </c>
      <c r="F341" s="283">
        <f>IFERROR(VLOOKUP($A341&amp;IF($B341&lt;10,0&amp;$B341,$B341),'Staff Ranked NHDD'!$C$8:$F$374,2,FALSE),0)</f>
        <v>42.183512544802859</v>
      </c>
      <c r="H341" s="49"/>
      <c r="J341" s="74">
        <f>IFERROR(VLOOKUP($D341,Actual_CGI_HDD!$A$9:$E$532,5),0)</f>
        <v>0</v>
      </c>
      <c r="K341" s="283">
        <f>IFERROR(VLOOKUP($A341&amp;IF($B341&lt;10,0&amp;$B341,$B341),'Staff Ranked NHDD'!$C$8:$F$374,4,FALSE),0)</f>
        <v>33.700000000000003</v>
      </c>
      <c r="M341" s="278"/>
    </row>
    <row r="342" spans="1:13" x14ac:dyDescent="0.25">
      <c r="A342" s="111">
        <f t="shared" si="20"/>
        <v>1</v>
      </c>
      <c r="B342" s="111">
        <f t="shared" si="21"/>
        <v>5</v>
      </c>
      <c r="C342" s="111">
        <f t="shared" si="22"/>
        <v>2022</v>
      </c>
      <c r="D342" s="75">
        <f t="shared" si="23"/>
        <v>44566</v>
      </c>
      <c r="E342" s="283">
        <f>IFERROR(VLOOKUP($D342,Actual_Kirk_HDD!$A$4:$F$471,6,FALSE),0)</f>
        <v>0</v>
      </c>
      <c r="F342" s="283">
        <f>IFERROR(VLOOKUP($A342&amp;IF($B342&lt;10,0&amp;$B342,$B342),'Staff Ranked NHDD'!$C$8:$F$374,2,FALSE),0)</f>
        <v>34.810842293906802</v>
      </c>
      <c r="H342" s="49"/>
      <c r="J342" s="74">
        <f>IFERROR(VLOOKUP($D342,Actual_CGI_HDD!$A$9:$E$532,5),0)</f>
        <v>0</v>
      </c>
      <c r="K342" s="283">
        <f>IFERROR(VLOOKUP($A342&amp;IF($B342&lt;10,0&amp;$B342,$B342),'Staff Ranked NHDD'!$C$8:$F$374,4,FALSE),0)</f>
        <v>23.1</v>
      </c>
      <c r="M342" s="278"/>
    </row>
    <row r="343" spans="1:13" x14ac:dyDescent="0.25">
      <c r="A343" s="111">
        <f t="shared" si="20"/>
        <v>1</v>
      </c>
      <c r="B343" s="111">
        <f t="shared" si="21"/>
        <v>6</v>
      </c>
      <c r="C343" s="111">
        <f t="shared" si="22"/>
        <v>2022</v>
      </c>
      <c r="D343" s="75">
        <f t="shared" si="23"/>
        <v>44567</v>
      </c>
      <c r="E343" s="283">
        <f>IFERROR(VLOOKUP($D343,Actual_Kirk_HDD!$A$4:$F$471,6,FALSE),0)</f>
        <v>0</v>
      </c>
      <c r="F343" s="283">
        <f>IFERROR(VLOOKUP($A343&amp;IF($B343&lt;10,0&amp;$B343,$B343),'Staff Ranked NHDD'!$C$8:$F$374,2,FALSE),0)</f>
        <v>48.045860215053757</v>
      </c>
      <c r="H343" s="49"/>
      <c r="J343" s="74">
        <f>IFERROR(VLOOKUP($D343,Actual_CGI_HDD!$A$9:$E$532,5),0)</f>
        <v>0</v>
      </c>
      <c r="K343" s="283">
        <f>IFERROR(VLOOKUP($A343&amp;IF($B343&lt;10,0&amp;$B343,$B343),'Staff Ranked NHDD'!$C$8:$F$374,4,FALSE),0)</f>
        <v>42.1</v>
      </c>
      <c r="M343" s="278"/>
    </row>
    <row r="344" spans="1:13" x14ac:dyDescent="0.25">
      <c r="A344" s="111">
        <f t="shared" si="20"/>
        <v>1</v>
      </c>
      <c r="B344" s="111">
        <f t="shared" si="21"/>
        <v>7</v>
      </c>
      <c r="C344" s="111">
        <f t="shared" si="22"/>
        <v>2022</v>
      </c>
      <c r="D344" s="75">
        <f t="shared" si="23"/>
        <v>44568</v>
      </c>
      <c r="E344" s="283">
        <f>IFERROR(VLOOKUP($D344,Actual_Kirk_HDD!$A$4:$F$471,6,FALSE),0)</f>
        <v>0</v>
      </c>
      <c r="F344" s="283">
        <f>IFERROR(VLOOKUP($A344&amp;IF($B344&lt;10,0&amp;$B344,$B344),'Staff Ranked NHDD'!$C$8:$F$374,2,FALSE),0)</f>
        <v>57.487974910394264</v>
      </c>
      <c r="H344" s="49"/>
      <c r="J344" s="74">
        <f>IFERROR(VLOOKUP($D344,Actual_CGI_HDD!$A$9:$E$532,5),0)</f>
        <v>0</v>
      </c>
      <c r="K344" s="283">
        <f>IFERROR(VLOOKUP($A344&amp;IF($B344&lt;10,0&amp;$B344,$B344),'Staff Ranked NHDD'!$C$8:$F$374,4,FALSE),0)</f>
        <v>55.9</v>
      </c>
      <c r="M344" s="278"/>
    </row>
    <row r="345" spans="1:13" x14ac:dyDescent="0.25">
      <c r="A345" s="111">
        <f t="shared" si="20"/>
        <v>1</v>
      </c>
      <c r="B345" s="111">
        <f t="shared" si="21"/>
        <v>8</v>
      </c>
      <c r="C345" s="111">
        <f t="shared" si="22"/>
        <v>2022</v>
      </c>
      <c r="D345" s="75">
        <f t="shared" si="23"/>
        <v>44569</v>
      </c>
      <c r="E345" s="283">
        <f>IFERROR(VLOOKUP($D345,Actual_Kirk_HDD!$A$4:$F$471,6,FALSE),0)</f>
        <v>0</v>
      </c>
      <c r="F345" s="283">
        <f>IFERROR(VLOOKUP($A345&amp;IF($B345&lt;10,0&amp;$B345,$B345),'Staff Ranked NHDD'!$C$8:$F$374,2,FALSE),0)</f>
        <v>46.415931899641571</v>
      </c>
      <c r="H345" s="49"/>
      <c r="J345" s="74">
        <f>IFERROR(VLOOKUP($D345,Actual_CGI_HDD!$A$9:$E$532,5),0)</f>
        <v>0</v>
      </c>
      <c r="K345" s="283">
        <f>IFERROR(VLOOKUP($A345&amp;IF($B345&lt;10,0&amp;$B345,$B345),'Staff Ranked NHDD'!$C$8:$F$374,4,FALSE),0)</f>
        <v>32.200000000000003</v>
      </c>
      <c r="M345" s="278"/>
    </row>
    <row r="346" spans="1:13" x14ac:dyDescent="0.25">
      <c r="A346" s="111">
        <f t="shared" si="20"/>
        <v>1</v>
      </c>
      <c r="B346" s="111">
        <f t="shared" si="21"/>
        <v>9</v>
      </c>
      <c r="C346" s="111">
        <f t="shared" si="22"/>
        <v>2022</v>
      </c>
      <c r="D346" s="75">
        <f t="shared" si="23"/>
        <v>44570</v>
      </c>
      <c r="E346" s="283">
        <f>IFERROR(VLOOKUP($D346,Actual_Kirk_HDD!$A$4:$F$471,6,FALSE),0)</f>
        <v>0</v>
      </c>
      <c r="F346" s="283">
        <f>IFERROR(VLOOKUP($A346&amp;IF($B346&lt;10,0&amp;$B346,$B346),'Staff Ranked NHDD'!$C$8:$F$374,2,FALSE),0)</f>
        <v>35.555268817204293</v>
      </c>
      <c r="H346" s="49"/>
      <c r="J346" s="74">
        <f>IFERROR(VLOOKUP($D346,Actual_CGI_HDD!$A$9:$E$532,5),0)</f>
        <v>0</v>
      </c>
      <c r="K346" s="283">
        <f>IFERROR(VLOOKUP($A346&amp;IF($B346&lt;10,0&amp;$B346,$B346),'Staff Ranked NHDD'!$C$8:$F$374,4,FALSE),0)</f>
        <v>26</v>
      </c>
      <c r="M346" s="278"/>
    </row>
    <row r="347" spans="1:13" x14ac:dyDescent="0.25">
      <c r="A347" s="111">
        <f t="shared" si="20"/>
        <v>1</v>
      </c>
      <c r="B347" s="111">
        <f t="shared" si="21"/>
        <v>10</v>
      </c>
      <c r="C347" s="111">
        <f t="shared" si="22"/>
        <v>2022</v>
      </c>
      <c r="D347" s="75">
        <f t="shared" si="23"/>
        <v>44571</v>
      </c>
      <c r="E347" s="283">
        <f>IFERROR(VLOOKUP($D347,Actual_Kirk_HDD!$A$4:$F$471,6,FALSE),0)</f>
        <v>0</v>
      </c>
      <c r="F347" s="283">
        <f>IFERROR(VLOOKUP($A347&amp;IF($B347&lt;10,0&amp;$B347,$B347),'Staff Ranked NHDD'!$C$8:$F$374,2,FALSE),0)</f>
        <v>40.864462365591393</v>
      </c>
      <c r="H347" s="49"/>
      <c r="J347" s="74">
        <f>IFERROR(VLOOKUP($D347,Actual_CGI_HDD!$A$9:$E$532,5),0)</f>
        <v>0</v>
      </c>
      <c r="K347" s="283">
        <f>IFERROR(VLOOKUP($A347&amp;IF($B347&lt;10,0&amp;$B347,$B347),'Staff Ranked NHDD'!$C$8:$F$374,4,FALSE),0)</f>
        <v>31.4</v>
      </c>
      <c r="M347" s="278"/>
    </row>
    <row r="348" spans="1:13" x14ac:dyDescent="0.25">
      <c r="A348" s="111">
        <f t="shared" si="20"/>
        <v>1</v>
      </c>
      <c r="B348" s="111">
        <f t="shared" si="21"/>
        <v>11</v>
      </c>
      <c r="C348" s="111">
        <f t="shared" si="22"/>
        <v>2022</v>
      </c>
      <c r="D348" s="75">
        <f t="shared" si="23"/>
        <v>44572</v>
      </c>
      <c r="E348" s="283">
        <f>IFERROR(VLOOKUP($D348,Actual_Kirk_HDD!$A$4:$F$471,6,FALSE),0)</f>
        <v>0</v>
      </c>
      <c r="F348" s="283">
        <f>IFERROR(VLOOKUP($A348&amp;IF($B348&lt;10,0&amp;$B348,$B348),'Staff Ranked NHDD'!$C$8:$F$374,2,FALSE),0)</f>
        <v>37.535376344086018</v>
      </c>
      <c r="H348" s="49"/>
      <c r="J348" s="74">
        <f>IFERROR(VLOOKUP($D348,Actual_CGI_HDD!$A$9:$E$532,5),0)</f>
        <v>0</v>
      </c>
      <c r="K348" s="283">
        <f>IFERROR(VLOOKUP($A348&amp;IF($B348&lt;10,0&amp;$B348,$B348),'Staff Ranked NHDD'!$C$8:$F$374,4,FALSE),0)</f>
        <v>30.1</v>
      </c>
      <c r="M348" s="278"/>
    </row>
    <row r="349" spans="1:13" x14ac:dyDescent="0.25">
      <c r="A349" s="111">
        <f t="shared" si="20"/>
        <v>1</v>
      </c>
      <c r="B349" s="111">
        <f t="shared" si="21"/>
        <v>12</v>
      </c>
      <c r="C349" s="111">
        <f t="shared" si="22"/>
        <v>2022</v>
      </c>
      <c r="D349" s="75">
        <f t="shared" si="23"/>
        <v>44573</v>
      </c>
      <c r="E349" s="283">
        <f>IFERROR(VLOOKUP($D349,Actual_Kirk_HDD!$A$4:$F$471,6,FALSE),0)</f>
        <v>0</v>
      </c>
      <c r="F349" s="283">
        <f>IFERROR(VLOOKUP($A349&amp;IF($B349&lt;10,0&amp;$B349,$B349),'Staff Ranked NHDD'!$C$8:$F$374,2,FALSE),0)</f>
        <v>23.563172043010745</v>
      </c>
      <c r="H349" s="49"/>
      <c r="J349" s="74">
        <f>IFERROR(VLOOKUP($D349,Actual_CGI_HDD!$A$9:$E$532,5),0)</f>
        <v>0</v>
      </c>
      <c r="K349" s="283">
        <f>IFERROR(VLOOKUP($A349&amp;IF($B349&lt;10,0&amp;$B349,$B349),'Staff Ranked NHDD'!$C$8:$F$374,4,FALSE),0)</f>
        <v>16.2</v>
      </c>
      <c r="M349" s="278"/>
    </row>
    <row r="350" spans="1:13" x14ac:dyDescent="0.25">
      <c r="A350" s="111">
        <f t="shared" si="20"/>
        <v>1</v>
      </c>
      <c r="B350" s="111">
        <f t="shared" si="21"/>
        <v>13</v>
      </c>
      <c r="C350" s="111">
        <f t="shared" si="22"/>
        <v>2022</v>
      </c>
      <c r="D350" s="75">
        <f t="shared" si="23"/>
        <v>44574</v>
      </c>
      <c r="E350" s="283">
        <f>IFERROR(VLOOKUP($D350,Actual_Kirk_HDD!$A$4:$F$471,6,FALSE),0)</f>
        <v>0</v>
      </c>
      <c r="F350" s="283">
        <f>IFERROR(VLOOKUP($A350&amp;IF($B350&lt;10,0&amp;$B350,$B350),'Staff Ranked NHDD'!$C$8:$F$374,2,FALSE),0)</f>
        <v>21.201881720430098</v>
      </c>
      <c r="H350" s="49"/>
      <c r="J350" s="74">
        <f>IFERROR(VLOOKUP($D350,Actual_CGI_HDD!$A$9:$E$532,5),0)</f>
        <v>0</v>
      </c>
      <c r="K350" s="283">
        <f>IFERROR(VLOOKUP($A350&amp;IF($B350&lt;10,0&amp;$B350,$B350),'Staff Ranked NHDD'!$C$8:$F$374,4,FALSE),0)</f>
        <v>11.7</v>
      </c>
      <c r="M350" s="278"/>
    </row>
    <row r="351" spans="1:13" x14ac:dyDescent="0.25">
      <c r="A351" s="111">
        <f t="shared" si="20"/>
        <v>1</v>
      </c>
      <c r="B351" s="111">
        <f t="shared" si="21"/>
        <v>14</v>
      </c>
      <c r="C351" s="111">
        <f t="shared" si="22"/>
        <v>2022</v>
      </c>
      <c r="D351" s="75">
        <f t="shared" si="23"/>
        <v>44575</v>
      </c>
      <c r="E351" s="283">
        <f>IFERROR(VLOOKUP($D351,Actual_Kirk_HDD!$A$4:$F$471,6,FALSE),0)</f>
        <v>0</v>
      </c>
      <c r="F351" s="283">
        <f>IFERROR(VLOOKUP($A351&amp;IF($B351&lt;10,0&amp;$B351,$B351),'Staff Ranked NHDD'!$C$8:$F$374,2,FALSE),0)</f>
        <v>15.503064516129026</v>
      </c>
      <c r="H351" s="49"/>
      <c r="J351" s="74">
        <f>IFERROR(VLOOKUP($D351,Actual_CGI_HDD!$A$9:$E$532,5),0)</f>
        <v>0</v>
      </c>
      <c r="K351" s="283">
        <f>IFERROR(VLOOKUP($A351&amp;IF($B351&lt;10,0&amp;$B351,$B351),'Staff Ranked NHDD'!$C$8:$F$374,4,FALSE),0)</f>
        <v>25.1</v>
      </c>
      <c r="M351" s="278"/>
    </row>
    <row r="352" spans="1:13" x14ac:dyDescent="0.25">
      <c r="A352" s="111">
        <f t="shared" si="20"/>
        <v>1</v>
      </c>
      <c r="B352" s="111">
        <f t="shared" si="21"/>
        <v>15</v>
      </c>
      <c r="C352" s="111">
        <f t="shared" si="22"/>
        <v>2022</v>
      </c>
      <c r="D352" s="75">
        <f t="shared" si="23"/>
        <v>44576</v>
      </c>
      <c r="E352" s="283">
        <f>IFERROR(VLOOKUP($D352,Actual_Kirk_HDD!$A$4:$F$471,6,FALSE),0)</f>
        <v>0</v>
      </c>
      <c r="F352" s="283">
        <f>IFERROR(VLOOKUP($A352&amp;IF($B352&lt;10,0&amp;$B352,$B352),'Staff Ranked NHDD'!$C$8:$F$374,2,FALSE),0)</f>
        <v>28.297043010752681</v>
      </c>
      <c r="H352" s="49"/>
      <c r="J352" s="74">
        <f>IFERROR(VLOOKUP($D352,Actual_CGI_HDD!$A$9:$E$532,5),0)</f>
        <v>0</v>
      </c>
      <c r="K352" s="283">
        <f>IFERROR(VLOOKUP($A352&amp;IF($B352&lt;10,0&amp;$B352,$B352),'Staff Ranked NHDD'!$C$8:$F$374,4,FALSE),0)</f>
        <v>27.8</v>
      </c>
      <c r="M352" s="278"/>
    </row>
    <row r="353" spans="1:13" x14ac:dyDescent="0.25">
      <c r="A353" s="111">
        <f t="shared" si="20"/>
        <v>1</v>
      </c>
      <c r="B353" s="111">
        <f t="shared" si="21"/>
        <v>16</v>
      </c>
      <c r="C353" s="111">
        <f t="shared" si="22"/>
        <v>2022</v>
      </c>
      <c r="D353" s="75">
        <f t="shared" si="23"/>
        <v>44577</v>
      </c>
      <c r="E353" s="283">
        <f>IFERROR(VLOOKUP($D353,Actual_Kirk_HDD!$A$4:$F$471,6,FALSE),0)</f>
        <v>0</v>
      </c>
      <c r="F353" s="283">
        <f>IFERROR(VLOOKUP($A353&amp;IF($B353&lt;10,0&amp;$B353,$B353),'Staff Ranked NHDD'!$C$8:$F$374,2,FALSE),0)</f>
        <v>43.232365591397851</v>
      </c>
      <c r="H353" s="49"/>
      <c r="J353" s="74">
        <f>IFERROR(VLOOKUP($D353,Actual_CGI_HDD!$A$9:$E$532,5),0)</f>
        <v>0</v>
      </c>
      <c r="K353" s="283">
        <f>IFERROR(VLOOKUP($A353&amp;IF($B353&lt;10,0&amp;$B353,$B353),'Staff Ranked NHDD'!$C$8:$F$374,4,FALSE),0)</f>
        <v>30.8</v>
      </c>
      <c r="M353" s="278"/>
    </row>
    <row r="354" spans="1:13" x14ac:dyDescent="0.25">
      <c r="A354" s="111">
        <f t="shared" si="20"/>
        <v>1</v>
      </c>
      <c r="B354" s="111">
        <f t="shared" si="21"/>
        <v>17</v>
      </c>
      <c r="C354" s="111">
        <f t="shared" si="22"/>
        <v>2022</v>
      </c>
      <c r="D354" s="75">
        <f t="shared" si="23"/>
        <v>44578</v>
      </c>
      <c r="E354" s="283">
        <f>IFERROR(VLOOKUP($D354,Actual_Kirk_HDD!$A$4:$F$471,6,FALSE),0)</f>
        <v>0</v>
      </c>
      <c r="F354" s="283">
        <f>IFERROR(VLOOKUP($A354&amp;IF($B354&lt;10,0&amp;$B354,$B354),'Staff Ranked NHDD'!$C$8:$F$374,2,FALSE),0)</f>
        <v>39.602455197132606</v>
      </c>
      <c r="H354" s="49"/>
      <c r="J354" s="74">
        <f>IFERROR(VLOOKUP($D354,Actual_CGI_HDD!$A$9:$E$532,5),0)</f>
        <v>0</v>
      </c>
      <c r="K354" s="283">
        <f>IFERROR(VLOOKUP($A354&amp;IF($B354&lt;10,0&amp;$B354,$B354),'Staff Ranked NHDD'!$C$8:$F$374,4,FALSE),0)</f>
        <v>26.8</v>
      </c>
      <c r="M354" s="278"/>
    </row>
    <row r="355" spans="1:13" x14ac:dyDescent="0.25">
      <c r="A355" s="111">
        <f t="shared" si="20"/>
        <v>1</v>
      </c>
      <c r="B355" s="111">
        <f t="shared" si="21"/>
        <v>18</v>
      </c>
      <c r="C355" s="111">
        <f t="shared" si="22"/>
        <v>2022</v>
      </c>
      <c r="D355" s="75">
        <f t="shared" si="23"/>
        <v>44579</v>
      </c>
      <c r="E355" s="283">
        <f>IFERROR(VLOOKUP($D355,Actual_Kirk_HDD!$A$4:$F$471,6,FALSE),0)</f>
        <v>0</v>
      </c>
      <c r="F355" s="283">
        <f>IFERROR(VLOOKUP($A355&amp;IF($B355&lt;10,0&amp;$B355,$B355),'Staff Ranked NHDD'!$C$8:$F$374,2,FALSE),0)</f>
        <v>32.992311827956982</v>
      </c>
      <c r="H355" s="49"/>
      <c r="J355" s="74">
        <f>IFERROR(VLOOKUP($D355,Actual_CGI_HDD!$A$9:$E$532,5),0)</f>
        <v>0</v>
      </c>
      <c r="K355" s="283">
        <f>IFERROR(VLOOKUP($A355&amp;IF($B355&lt;10,0&amp;$B355,$B355),'Staff Ranked NHDD'!$C$8:$F$374,4,FALSE),0)</f>
        <v>20.3</v>
      </c>
      <c r="M355" s="278"/>
    </row>
    <row r="356" spans="1:13" x14ac:dyDescent="0.25">
      <c r="A356" s="111">
        <f t="shared" si="20"/>
        <v>1</v>
      </c>
      <c r="B356" s="111">
        <f t="shared" si="21"/>
        <v>19</v>
      </c>
      <c r="C356" s="111">
        <f t="shared" si="22"/>
        <v>2022</v>
      </c>
      <c r="D356" s="75">
        <f t="shared" si="23"/>
        <v>44580</v>
      </c>
      <c r="E356" s="283">
        <f>IFERROR(VLOOKUP($D356,Actual_Kirk_HDD!$A$4:$F$471,6,FALSE),0)</f>
        <v>0</v>
      </c>
      <c r="F356" s="283">
        <f>IFERROR(VLOOKUP($A356&amp;IF($B356&lt;10,0&amp;$B356,$B356),'Staff Ranked NHDD'!$C$8:$F$374,2,FALSE),0)</f>
        <v>25.43605734767025</v>
      </c>
      <c r="H356" s="49"/>
      <c r="J356" s="74">
        <f>IFERROR(VLOOKUP($D356,Actual_CGI_HDD!$A$9:$E$532,5),0)</f>
        <v>0</v>
      </c>
      <c r="K356" s="283">
        <f>IFERROR(VLOOKUP($A356&amp;IF($B356&lt;10,0&amp;$B356,$B356),'Staff Ranked NHDD'!$C$8:$F$374,4,FALSE),0)</f>
        <v>29.2</v>
      </c>
      <c r="M356" s="278"/>
    </row>
    <row r="357" spans="1:13" x14ac:dyDescent="0.25">
      <c r="A357" s="111">
        <f t="shared" si="20"/>
        <v>1</v>
      </c>
      <c r="B357" s="111">
        <f t="shared" si="21"/>
        <v>20</v>
      </c>
      <c r="C357" s="111">
        <f t="shared" si="22"/>
        <v>2022</v>
      </c>
      <c r="D357" s="75">
        <f t="shared" si="23"/>
        <v>44581</v>
      </c>
      <c r="E357" s="283">
        <f>IFERROR(VLOOKUP($D357,Actual_Kirk_HDD!$A$4:$F$471,6,FALSE),0)</f>
        <v>0</v>
      </c>
      <c r="F357" s="283">
        <f>IFERROR(VLOOKUP($A357&amp;IF($B357&lt;10,0&amp;$B357,$B357),'Staff Ranked NHDD'!$C$8:$F$374,2,FALSE),0)</f>
        <v>49.684964157706091</v>
      </c>
      <c r="H357" s="49"/>
      <c r="J357" s="74">
        <f>IFERROR(VLOOKUP($D357,Actual_CGI_HDD!$A$9:$E$532,5),0)</f>
        <v>0</v>
      </c>
      <c r="K357" s="283">
        <f>IFERROR(VLOOKUP($A357&amp;IF($B357&lt;10,0&amp;$B357,$B357),'Staff Ranked NHDD'!$C$8:$F$374,4,FALSE),0)</f>
        <v>49.5</v>
      </c>
      <c r="M357" s="278"/>
    </row>
    <row r="358" spans="1:13" x14ac:dyDescent="0.25">
      <c r="A358" s="111">
        <f t="shared" si="20"/>
        <v>1</v>
      </c>
      <c r="B358" s="111">
        <f t="shared" si="21"/>
        <v>21</v>
      </c>
      <c r="C358" s="111">
        <f t="shared" si="22"/>
        <v>2022</v>
      </c>
      <c r="D358" s="75">
        <f t="shared" si="23"/>
        <v>44582</v>
      </c>
      <c r="E358" s="283">
        <f>IFERROR(VLOOKUP($D358,Actual_Kirk_HDD!$A$4:$F$471,6,FALSE),0)</f>
        <v>0</v>
      </c>
      <c r="F358" s="283">
        <f>IFERROR(VLOOKUP($A358&amp;IF($B358&lt;10,0&amp;$B358,$B358),'Staff Ranked NHDD'!$C$8:$F$374,2,FALSE),0)</f>
        <v>65.822706093189979</v>
      </c>
      <c r="H358" s="49"/>
      <c r="J358" s="74">
        <f>IFERROR(VLOOKUP($D358,Actual_CGI_HDD!$A$9:$E$532,5),0)</f>
        <v>0</v>
      </c>
      <c r="K358" s="283">
        <f>IFERROR(VLOOKUP($A358&amp;IF($B358&lt;10,0&amp;$B358,$B358),'Staff Ranked NHDD'!$C$8:$F$374,4,FALSE),0)</f>
        <v>46.1</v>
      </c>
      <c r="M358" s="278"/>
    </row>
    <row r="359" spans="1:13" x14ac:dyDescent="0.25">
      <c r="A359" s="111">
        <f t="shared" si="20"/>
        <v>1</v>
      </c>
      <c r="B359" s="111">
        <f t="shared" si="21"/>
        <v>22</v>
      </c>
      <c r="C359" s="111">
        <f t="shared" si="22"/>
        <v>2022</v>
      </c>
      <c r="D359" s="75">
        <f t="shared" si="23"/>
        <v>44583</v>
      </c>
      <c r="E359" s="283">
        <f>IFERROR(VLOOKUP($D359,Actual_Kirk_HDD!$A$4:$F$471,6,FALSE),0)</f>
        <v>0</v>
      </c>
      <c r="F359" s="283">
        <f>IFERROR(VLOOKUP($A359&amp;IF($B359&lt;10,0&amp;$B359,$B359),'Staff Ranked NHDD'!$C$8:$F$374,2,FALSE),0)</f>
        <v>53.204211469534037</v>
      </c>
      <c r="H359" s="49"/>
      <c r="J359" s="74">
        <f>IFERROR(VLOOKUP($D359,Actual_CGI_HDD!$A$9:$E$532,5),0)</f>
        <v>0</v>
      </c>
      <c r="K359" s="283">
        <f>IFERROR(VLOOKUP($A359&amp;IF($B359&lt;10,0&amp;$B359,$B359),'Staff Ranked NHDD'!$C$8:$F$374,4,FALSE),0)</f>
        <v>38.9</v>
      </c>
      <c r="M359" s="278"/>
    </row>
    <row r="360" spans="1:13" x14ac:dyDescent="0.25">
      <c r="A360" s="111">
        <f t="shared" si="20"/>
        <v>1</v>
      </c>
      <c r="B360" s="111">
        <f t="shared" si="21"/>
        <v>23</v>
      </c>
      <c r="C360" s="111">
        <f t="shared" si="22"/>
        <v>2022</v>
      </c>
      <c r="D360" s="75">
        <f t="shared" si="23"/>
        <v>44584</v>
      </c>
      <c r="E360" s="283">
        <f>IFERROR(VLOOKUP($D360,Actual_Kirk_HDD!$A$4:$F$471,6,FALSE),0)</f>
        <v>0</v>
      </c>
      <c r="F360" s="283">
        <f>IFERROR(VLOOKUP($A360&amp;IF($B360&lt;10,0&amp;$B360,$B360),'Staff Ranked NHDD'!$C$8:$F$374,2,FALSE),0)</f>
        <v>29.395394265232973</v>
      </c>
      <c r="H360" s="49"/>
      <c r="J360" s="74">
        <f>IFERROR(VLOOKUP($D360,Actual_CGI_HDD!$A$9:$E$532,5),0)</f>
        <v>0</v>
      </c>
      <c r="K360" s="283">
        <f>IFERROR(VLOOKUP($A360&amp;IF($B360&lt;10,0&amp;$B360,$B360),'Staff Ranked NHDD'!$C$8:$F$374,4,FALSE),0)</f>
        <v>24.2</v>
      </c>
      <c r="M360" s="278"/>
    </row>
    <row r="361" spans="1:13" x14ac:dyDescent="0.25">
      <c r="A361" s="111">
        <f t="shared" si="20"/>
        <v>1</v>
      </c>
      <c r="B361" s="111">
        <f t="shared" si="21"/>
        <v>24</v>
      </c>
      <c r="C361" s="111">
        <f t="shared" si="22"/>
        <v>2022</v>
      </c>
      <c r="D361" s="75">
        <f t="shared" si="23"/>
        <v>44585</v>
      </c>
      <c r="E361" s="283">
        <f>IFERROR(VLOOKUP($D361,Actual_Kirk_HDD!$A$4:$F$471,6,FALSE),0)</f>
        <v>0</v>
      </c>
      <c r="F361" s="283">
        <f>IFERROR(VLOOKUP($A361&amp;IF($B361&lt;10,0&amp;$B361,$B361),'Staff Ranked NHDD'!$C$8:$F$374,2,FALSE),0)</f>
        <v>32.111827956989238</v>
      </c>
      <c r="H361" s="49"/>
      <c r="J361" s="74">
        <f>IFERROR(VLOOKUP($D361,Actual_CGI_HDD!$A$9:$E$532,5),0)</f>
        <v>0</v>
      </c>
      <c r="K361" s="283">
        <f>IFERROR(VLOOKUP($A361&amp;IF($B361&lt;10,0&amp;$B361,$B361),'Staff Ranked NHDD'!$C$8:$F$374,4,FALSE),0)</f>
        <v>18.5</v>
      </c>
      <c r="M361" s="278"/>
    </row>
    <row r="362" spans="1:13" x14ac:dyDescent="0.25">
      <c r="A362" s="111">
        <f t="shared" si="20"/>
        <v>1</v>
      </c>
      <c r="B362" s="111">
        <f t="shared" si="21"/>
        <v>25</v>
      </c>
      <c r="C362" s="111">
        <f t="shared" si="22"/>
        <v>2022</v>
      </c>
      <c r="D362" s="75">
        <f t="shared" si="23"/>
        <v>44586</v>
      </c>
      <c r="E362" s="283">
        <f>IFERROR(VLOOKUP($D362,Actual_Kirk_HDD!$A$4:$F$471,6,FALSE),0)</f>
        <v>0</v>
      </c>
      <c r="F362" s="283">
        <f>IFERROR(VLOOKUP($A362&amp;IF($B362&lt;10,0&amp;$B362,$B362),'Staff Ranked NHDD'!$C$8:$F$374,2,FALSE),0)</f>
        <v>36.481272401433678</v>
      </c>
      <c r="H362" s="49"/>
      <c r="J362" s="74">
        <f>IFERROR(VLOOKUP($D362,Actual_CGI_HDD!$A$9:$E$532,5),0)</f>
        <v>0</v>
      </c>
      <c r="K362" s="283">
        <f>IFERROR(VLOOKUP($A362&amp;IF($B362&lt;10,0&amp;$B362,$B362),'Staff Ranked NHDD'!$C$8:$F$374,4,FALSE),0)</f>
        <v>35.299999999999997</v>
      </c>
      <c r="M362" s="278"/>
    </row>
    <row r="363" spans="1:13" x14ac:dyDescent="0.25">
      <c r="A363" s="111">
        <f t="shared" si="20"/>
        <v>1</v>
      </c>
      <c r="B363" s="111">
        <f t="shared" si="21"/>
        <v>26</v>
      </c>
      <c r="C363" s="111">
        <f t="shared" si="22"/>
        <v>2022</v>
      </c>
      <c r="D363" s="75">
        <f t="shared" si="23"/>
        <v>44587</v>
      </c>
      <c r="E363" s="283">
        <f>IFERROR(VLOOKUP($D363,Actual_Kirk_HDD!$A$4:$F$471,6,FALSE),0)</f>
        <v>0</v>
      </c>
      <c r="F363" s="283">
        <f>IFERROR(VLOOKUP($A363&amp;IF($B363&lt;10,0&amp;$B363,$B363),'Staff Ranked NHDD'!$C$8:$F$374,2,FALSE),0)</f>
        <v>51.393243727598566</v>
      </c>
      <c r="H363" s="49"/>
      <c r="J363" s="74">
        <f>IFERROR(VLOOKUP($D363,Actual_CGI_HDD!$A$9:$E$532,5),0)</f>
        <v>0</v>
      </c>
      <c r="K363" s="283">
        <f>IFERROR(VLOOKUP($A363&amp;IF($B363&lt;10,0&amp;$B363,$B363),'Staff Ranked NHDD'!$C$8:$F$374,4,FALSE),0)</f>
        <v>44</v>
      </c>
      <c r="M363" s="278"/>
    </row>
    <row r="364" spans="1:13" x14ac:dyDescent="0.25">
      <c r="A364" s="111">
        <f t="shared" si="20"/>
        <v>1</v>
      </c>
      <c r="B364" s="111">
        <f t="shared" si="21"/>
        <v>27</v>
      </c>
      <c r="C364" s="111">
        <f t="shared" si="22"/>
        <v>2022</v>
      </c>
      <c r="D364" s="75">
        <f t="shared" si="23"/>
        <v>44588</v>
      </c>
      <c r="E364" s="283">
        <f>IFERROR(VLOOKUP($D364,Actual_Kirk_HDD!$A$4:$F$471,6,FALSE),0)</f>
        <v>0</v>
      </c>
      <c r="F364" s="283">
        <f>IFERROR(VLOOKUP($A364&amp;IF($B364&lt;10,0&amp;$B364,$B364),'Staff Ranked NHDD'!$C$8:$F$374,2,FALSE),0)</f>
        <v>45.240573476702501</v>
      </c>
      <c r="H364" s="49"/>
      <c r="J364" s="74">
        <f>IFERROR(VLOOKUP($D364,Actual_CGI_HDD!$A$9:$E$532,5),0)</f>
        <v>0</v>
      </c>
      <c r="K364" s="283">
        <f>IFERROR(VLOOKUP($A364&amp;IF($B364&lt;10,0&amp;$B364,$B364),'Staff Ranked NHDD'!$C$8:$F$374,4,FALSE),0)</f>
        <v>34.5</v>
      </c>
      <c r="M364" s="278"/>
    </row>
    <row r="365" spans="1:13" x14ac:dyDescent="0.25">
      <c r="A365" s="111">
        <f t="shared" si="20"/>
        <v>1</v>
      </c>
      <c r="B365" s="111">
        <f t="shared" si="21"/>
        <v>28</v>
      </c>
      <c r="C365" s="111">
        <f t="shared" si="22"/>
        <v>2022</v>
      </c>
      <c r="D365" s="75">
        <f t="shared" si="23"/>
        <v>44589</v>
      </c>
      <c r="E365" s="283">
        <f>IFERROR(VLOOKUP($D365,Actual_Kirk_HDD!$A$4:$F$471,6,FALSE),0)</f>
        <v>0</v>
      </c>
      <c r="F365" s="283">
        <f>IFERROR(VLOOKUP($A365&amp;IF($B365&lt;10,0&amp;$B365,$B365),'Staff Ranked NHDD'!$C$8:$F$374,2,FALSE),0)</f>
        <v>38.514211469534047</v>
      </c>
      <c r="H365" s="49"/>
      <c r="J365" s="74">
        <f>IFERROR(VLOOKUP($D365,Actual_CGI_HDD!$A$9:$E$532,5),0)</f>
        <v>0</v>
      </c>
      <c r="K365" s="283">
        <f>IFERROR(VLOOKUP($A365&amp;IF($B365&lt;10,0&amp;$B365,$B365),'Staff Ranked NHDD'!$C$8:$F$374,4,FALSE),0)</f>
        <v>36.4</v>
      </c>
      <c r="M365" s="278"/>
    </row>
    <row r="366" spans="1:13" x14ac:dyDescent="0.25">
      <c r="A366" s="111">
        <f t="shared" si="20"/>
        <v>1</v>
      </c>
      <c r="B366" s="111">
        <f t="shared" si="21"/>
        <v>29</v>
      </c>
      <c r="C366" s="111">
        <f t="shared" si="22"/>
        <v>2022</v>
      </c>
      <c r="D366" s="75">
        <f t="shared" si="23"/>
        <v>44590</v>
      </c>
      <c r="E366" s="283">
        <f>IFERROR(VLOOKUP($D366,Actual_Kirk_HDD!$A$4:$F$471,6,FALSE),0)</f>
        <v>0</v>
      </c>
      <c r="F366" s="283">
        <f>IFERROR(VLOOKUP($A366&amp;IF($B366&lt;10,0&amp;$B366,$B366),'Staff Ranked NHDD'!$C$8:$F$374,2,FALSE),0)</f>
        <v>44.340537634408598</v>
      </c>
      <c r="H366" s="49"/>
      <c r="J366" s="74">
        <f>IFERROR(VLOOKUP($D366,Actual_CGI_HDD!$A$9:$E$532,5),0)</f>
        <v>0</v>
      </c>
      <c r="K366" s="283">
        <f>IFERROR(VLOOKUP($A366&amp;IF($B366&lt;10,0&amp;$B366,$B366),'Staff Ranked NHDD'!$C$8:$F$374,4,FALSE),0)</f>
        <v>40.4</v>
      </c>
      <c r="M366" s="278"/>
    </row>
    <row r="367" spans="1:13" x14ac:dyDescent="0.25">
      <c r="A367" s="111">
        <f t="shared" si="20"/>
        <v>1</v>
      </c>
      <c r="B367" s="111">
        <f t="shared" si="21"/>
        <v>30</v>
      </c>
      <c r="C367" s="111">
        <f t="shared" si="22"/>
        <v>2022</v>
      </c>
      <c r="D367" s="75">
        <f t="shared" si="23"/>
        <v>44591</v>
      </c>
      <c r="E367" s="283">
        <f>IFERROR(VLOOKUP($D367,Actual_Kirk_HDD!$A$4:$F$471,6,FALSE),0)</f>
        <v>0</v>
      </c>
      <c r="F367" s="283">
        <f>IFERROR(VLOOKUP($A367&amp;IF($B367&lt;10,0&amp;$B367,$B367),'Staff Ranked NHDD'!$C$8:$F$374,2,FALSE),0)</f>
        <v>27.088584229390676</v>
      </c>
      <c r="H367" s="49"/>
      <c r="J367" s="74">
        <f>IFERROR(VLOOKUP($D367,Actual_CGI_HDD!$A$9:$E$532,5),0)</f>
        <v>0</v>
      </c>
      <c r="K367" s="283">
        <f>IFERROR(VLOOKUP($A367&amp;IF($B367&lt;10,0&amp;$B367,$B367),'Staff Ranked NHDD'!$C$8:$F$374,4,FALSE),0)</f>
        <v>28.5</v>
      </c>
      <c r="M367" s="278"/>
    </row>
    <row r="368" spans="1:13" x14ac:dyDescent="0.25">
      <c r="A368" s="111">
        <f t="shared" si="20"/>
        <v>1</v>
      </c>
      <c r="B368" s="111">
        <f t="shared" si="21"/>
        <v>31</v>
      </c>
      <c r="C368" s="111">
        <f t="shared" si="22"/>
        <v>2022</v>
      </c>
      <c r="D368" s="75">
        <f t="shared" si="23"/>
        <v>44592</v>
      </c>
      <c r="E368" s="283">
        <f>IFERROR(VLOOKUP($D368,Actual_Kirk_HDD!$A$4:$F$471,6,FALSE),0)</f>
        <v>0</v>
      </c>
      <c r="F368" s="283">
        <f>IFERROR(VLOOKUP($A368&amp;IF($B368&lt;10,0&amp;$B368,$B368),'Staff Ranked NHDD'!$C$8:$F$374,2,FALSE),0)</f>
        <v>33.842401433691748</v>
      </c>
      <c r="H368" s="49"/>
      <c r="J368" s="74">
        <f>IFERROR(VLOOKUP($D368,Actual_CGI_HDD!$A$9:$E$532,5),0)</f>
        <v>0</v>
      </c>
      <c r="K368" s="283">
        <f>IFERROR(VLOOKUP($A368&amp;IF($B368&lt;10,0&amp;$B368,$B368),'Staff Ranked NHDD'!$C$8:$F$374,4,FALSE),0)</f>
        <v>21.9</v>
      </c>
      <c r="M368" s="278"/>
    </row>
    <row r="369" spans="1:13" x14ac:dyDescent="0.25">
      <c r="A369" s="111">
        <f t="shared" si="20"/>
        <v>2</v>
      </c>
      <c r="B369" s="111">
        <f t="shared" si="21"/>
        <v>1</v>
      </c>
      <c r="C369" s="111">
        <f t="shared" si="22"/>
        <v>2022</v>
      </c>
      <c r="D369" s="75">
        <f t="shared" si="23"/>
        <v>44593</v>
      </c>
      <c r="E369" s="283">
        <f>IFERROR(VLOOKUP($D369,Actual_Kirk_HDD!$A$4:$F$471,6,FALSE),0)</f>
        <v>0</v>
      </c>
      <c r="F369" s="283">
        <f>IFERROR(VLOOKUP($A369&amp;IF($B369&lt;10,0&amp;$B369,$B369),'Staff Ranked NHDD'!$C$8:$F$374,2,FALSE),0)</f>
        <v>30.321371100164207</v>
      </c>
      <c r="H369" s="49"/>
      <c r="J369" s="74">
        <f>IFERROR(VLOOKUP($D369,Actual_CGI_HDD!$A$9:$E$532,5),0)</f>
        <v>0</v>
      </c>
      <c r="K369" s="283">
        <f>IFERROR(VLOOKUP($A369&amp;IF($B369&lt;10,0&amp;$B369,$B369),'Staff Ranked NHDD'!$C$8:$F$374,4,FALSE),0)</f>
        <v>23</v>
      </c>
      <c r="M369" s="278"/>
    </row>
  </sheetData>
  <sortState xmlns:xlrd2="http://schemas.microsoft.com/office/spreadsheetml/2017/richdata2" ref="Y4:Y488">
    <sortCondition sortBy="cellColor" ref="Y4:Y488" dxfId="3"/>
  </sortState>
  <pageMargins left="0.45" right="0.45" top="0.75" bottom="0.5" header="0.3" footer="0.3"/>
  <pageSetup scale="75" orientation="portrait" horizontalDpi="1200"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Q150"/>
  <sheetViews>
    <sheetView topLeftCell="A4" zoomScale="85" zoomScaleNormal="85" workbookViewId="0"/>
  </sheetViews>
  <sheetFormatPr defaultColWidth="12.7109375" defaultRowHeight="15" x14ac:dyDescent="0.25"/>
  <cols>
    <col min="1" max="1" width="16.5703125" customWidth="1"/>
    <col min="2" max="2" width="19.140625" customWidth="1"/>
    <col min="11" max="11" width="3.42578125" customWidth="1"/>
    <col min="12" max="13" width="0" hidden="1" customWidth="1"/>
    <col min="14" max="14" width="16.28515625" hidden="1" customWidth="1"/>
    <col min="15" max="15" width="6.7109375" hidden="1" customWidth="1"/>
    <col min="16" max="17" width="0" hidden="1" customWidth="1"/>
  </cols>
  <sheetData>
    <row r="1" spans="1:17" ht="18.75" x14ac:dyDescent="0.3">
      <c r="B1" s="452" t="s">
        <v>142</v>
      </c>
      <c r="C1" s="452"/>
      <c r="D1" s="452"/>
      <c r="E1" s="452"/>
      <c r="F1" s="452"/>
      <c r="G1" s="452"/>
      <c r="H1" s="452"/>
      <c r="I1" s="452"/>
      <c r="J1" s="452"/>
    </row>
    <row r="2" spans="1:17" x14ac:dyDescent="0.25">
      <c r="B2" s="453" t="s">
        <v>121</v>
      </c>
      <c r="C2" s="453"/>
      <c r="D2" s="453"/>
      <c r="E2" s="453"/>
      <c r="F2" s="453"/>
      <c r="G2" s="453"/>
      <c r="H2" s="453"/>
      <c r="I2" s="453"/>
      <c r="J2" s="453"/>
    </row>
    <row r="3" spans="1:17" x14ac:dyDescent="0.25">
      <c r="B3" s="453" t="s">
        <v>124</v>
      </c>
      <c r="C3" s="453"/>
      <c r="D3" s="453"/>
      <c r="E3" s="453"/>
      <c r="F3" s="453"/>
      <c r="G3" s="453"/>
      <c r="H3" s="453"/>
      <c r="I3" s="453"/>
      <c r="J3" s="453"/>
    </row>
    <row r="4" spans="1:17" x14ac:dyDescent="0.25">
      <c r="C4">
        <v>0</v>
      </c>
      <c r="P4" t="s">
        <v>132</v>
      </c>
      <c r="Q4" t="s">
        <v>141</v>
      </c>
    </row>
    <row r="5" spans="1:17" x14ac:dyDescent="0.25">
      <c r="A5" s="214" t="s">
        <v>190</v>
      </c>
      <c r="B5" s="215" t="s">
        <v>186</v>
      </c>
      <c r="C5" s="449" t="s">
        <v>103</v>
      </c>
      <c r="D5" s="450"/>
      <c r="E5" s="450"/>
      <c r="F5" s="450"/>
      <c r="G5" s="449" t="s">
        <v>104</v>
      </c>
      <c r="H5" s="450"/>
      <c r="I5" s="449" t="s">
        <v>19</v>
      </c>
      <c r="J5" s="451"/>
      <c r="L5" s="57" t="s">
        <v>66</v>
      </c>
      <c r="M5" s="58" t="s">
        <v>91</v>
      </c>
      <c r="N5" s="58"/>
      <c r="O5" s="59"/>
      <c r="P5">
        <v>6</v>
      </c>
      <c r="Q5">
        <v>8</v>
      </c>
    </row>
    <row r="6" spans="1:17" x14ac:dyDescent="0.25">
      <c r="B6" s="95">
        <v>8</v>
      </c>
      <c r="C6" s="117" t="s">
        <v>125</v>
      </c>
      <c r="D6" s="118" t="s">
        <v>125</v>
      </c>
      <c r="E6" s="118" t="s">
        <v>63</v>
      </c>
      <c r="F6" s="118" t="s">
        <v>63</v>
      </c>
      <c r="G6" s="118" t="s">
        <v>125</v>
      </c>
      <c r="H6" s="118" t="s">
        <v>63</v>
      </c>
      <c r="I6" s="118" t="s">
        <v>125</v>
      </c>
      <c r="J6" s="118" t="s">
        <v>63</v>
      </c>
      <c r="L6" s="60"/>
      <c r="M6" s="119"/>
      <c r="N6" s="119"/>
      <c r="O6" s="62"/>
    </row>
    <row r="7" spans="1:17" x14ac:dyDescent="0.25">
      <c r="A7" s="96" t="s">
        <v>308</v>
      </c>
      <c r="B7" s="96" t="s">
        <v>309</v>
      </c>
      <c r="C7" s="92" t="s">
        <v>66</v>
      </c>
      <c r="D7" s="93" t="s">
        <v>72</v>
      </c>
      <c r="E7" s="93" t="s">
        <v>65</v>
      </c>
      <c r="F7" s="93" t="s">
        <v>71</v>
      </c>
      <c r="G7" s="92" t="s">
        <v>68</v>
      </c>
      <c r="H7" s="93" t="s">
        <v>67</v>
      </c>
      <c r="I7" s="92" t="s">
        <v>70</v>
      </c>
      <c r="J7" s="94" t="s">
        <v>69</v>
      </c>
      <c r="L7" s="60" t="s">
        <v>68</v>
      </c>
      <c r="M7" s="61" t="s">
        <v>92</v>
      </c>
      <c r="N7" s="61"/>
      <c r="O7" s="62"/>
      <c r="P7">
        <v>8</v>
      </c>
      <c r="Q7">
        <v>12</v>
      </c>
    </row>
    <row r="8" spans="1:17" x14ac:dyDescent="0.25">
      <c r="B8" s="91" t="s">
        <v>64</v>
      </c>
      <c r="C8" s="3">
        <v>331</v>
      </c>
      <c r="D8" s="278">
        <v>578</v>
      </c>
      <c r="E8" s="278">
        <v>12</v>
      </c>
      <c r="F8" s="278">
        <v>134</v>
      </c>
      <c r="G8" s="278">
        <v>152</v>
      </c>
      <c r="H8" s="278">
        <v>89</v>
      </c>
      <c r="I8" s="278">
        <v>1647</v>
      </c>
      <c r="J8" s="278">
        <v>137</v>
      </c>
      <c r="L8" s="60" t="s">
        <v>70</v>
      </c>
      <c r="M8" s="61" t="s">
        <v>93</v>
      </c>
      <c r="N8" s="61"/>
      <c r="O8" s="62"/>
      <c r="P8">
        <v>10</v>
      </c>
      <c r="Q8">
        <v>16</v>
      </c>
    </row>
    <row r="9" spans="1:17" x14ac:dyDescent="0.25">
      <c r="B9" s="91" t="s">
        <v>73</v>
      </c>
      <c r="C9" s="278">
        <v>273</v>
      </c>
      <c r="D9" s="278">
        <v>303</v>
      </c>
      <c r="E9" s="278">
        <v>10</v>
      </c>
      <c r="F9" s="278">
        <v>103</v>
      </c>
      <c r="G9" s="278">
        <v>169</v>
      </c>
      <c r="H9" s="278">
        <v>25</v>
      </c>
      <c r="I9" s="278">
        <v>1553</v>
      </c>
      <c r="J9" s="278">
        <v>77</v>
      </c>
      <c r="L9" s="60" t="s">
        <v>72</v>
      </c>
      <c r="M9" s="61" t="s">
        <v>91</v>
      </c>
      <c r="N9" s="61"/>
      <c r="O9" s="62"/>
      <c r="P9">
        <v>12</v>
      </c>
      <c r="Q9">
        <v>20</v>
      </c>
    </row>
    <row r="10" spans="1:17" x14ac:dyDescent="0.25">
      <c r="B10" s="91" t="s">
        <v>74</v>
      </c>
      <c r="C10" s="278">
        <v>236</v>
      </c>
      <c r="D10" s="278">
        <v>585</v>
      </c>
      <c r="E10" s="278">
        <v>15</v>
      </c>
      <c r="F10" s="278">
        <v>31</v>
      </c>
      <c r="G10" s="278">
        <v>219</v>
      </c>
      <c r="H10" s="278">
        <v>8</v>
      </c>
      <c r="I10" s="278">
        <v>1842</v>
      </c>
      <c r="J10" s="278">
        <v>237</v>
      </c>
      <c r="L10" s="60" t="s">
        <v>65</v>
      </c>
      <c r="M10" s="61" t="s">
        <v>94</v>
      </c>
      <c r="N10" s="61"/>
      <c r="O10" s="62"/>
      <c r="P10">
        <v>5</v>
      </c>
      <c r="Q10">
        <v>6</v>
      </c>
    </row>
    <row r="11" spans="1:17" x14ac:dyDescent="0.25">
      <c r="B11" s="91" t="s">
        <v>75</v>
      </c>
      <c r="C11" s="278">
        <v>173</v>
      </c>
      <c r="D11" s="278">
        <v>625</v>
      </c>
      <c r="E11" s="278">
        <v>31</v>
      </c>
      <c r="F11" s="278">
        <v>79</v>
      </c>
      <c r="G11" s="278">
        <v>272</v>
      </c>
      <c r="H11" s="278">
        <v>20</v>
      </c>
      <c r="I11" s="278">
        <v>1091</v>
      </c>
      <c r="J11" s="278">
        <v>175</v>
      </c>
      <c r="L11" s="60" t="s">
        <v>67</v>
      </c>
      <c r="M11" s="61" t="s">
        <v>95</v>
      </c>
      <c r="N11" s="61"/>
      <c r="O11" s="62"/>
      <c r="P11">
        <v>7</v>
      </c>
      <c r="Q11">
        <v>10</v>
      </c>
    </row>
    <row r="12" spans="1:17" x14ac:dyDescent="0.25">
      <c r="B12" s="91" t="s">
        <v>76</v>
      </c>
      <c r="C12" s="278">
        <v>204</v>
      </c>
      <c r="D12" s="278">
        <v>747</v>
      </c>
      <c r="E12" s="278">
        <v>23</v>
      </c>
      <c r="F12" s="278">
        <v>64</v>
      </c>
      <c r="G12" s="278">
        <v>171</v>
      </c>
      <c r="H12" s="278">
        <v>15</v>
      </c>
      <c r="I12" s="278">
        <v>1240</v>
      </c>
      <c r="J12" s="278">
        <v>209</v>
      </c>
      <c r="L12" s="60" t="s">
        <v>69</v>
      </c>
      <c r="M12" s="61" t="s">
        <v>96</v>
      </c>
      <c r="N12" s="61"/>
      <c r="O12" s="62"/>
      <c r="P12">
        <v>9</v>
      </c>
      <c r="Q12">
        <v>14</v>
      </c>
    </row>
    <row r="13" spans="1:17" x14ac:dyDescent="0.25">
      <c r="B13" s="91" t="s">
        <v>77</v>
      </c>
      <c r="C13" s="278">
        <v>194</v>
      </c>
      <c r="D13" s="278">
        <v>736</v>
      </c>
      <c r="E13" s="278">
        <v>41</v>
      </c>
      <c r="F13" s="278">
        <v>128</v>
      </c>
      <c r="G13" s="278">
        <v>212</v>
      </c>
      <c r="H13" s="278">
        <v>48</v>
      </c>
      <c r="I13" s="278">
        <v>1216</v>
      </c>
      <c r="J13" s="278">
        <v>129</v>
      </c>
      <c r="L13" s="63" t="s">
        <v>71</v>
      </c>
      <c r="M13" s="64" t="s">
        <v>94</v>
      </c>
      <c r="N13" s="64"/>
      <c r="O13" s="65"/>
      <c r="P13">
        <v>11</v>
      </c>
      <c r="Q13">
        <v>18</v>
      </c>
    </row>
    <row r="14" spans="1:17" x14ac:dyDescent="0.25">
      <c r="B14" s="91" t="s">
        <v>78</v>
      </c>
      <c r="C14" s="278">
        <v>200</v>
      </c>
      <c r="D14" s="278">
        <v>719</v>
      </c>
      <c r="E14" s="278">
        <v>43</v>
      </c>
      <c r="F14" s="278">
        <v>39</v>
      </c>
      <c r="G14" s="278">
        <v>111</v>
      </c>
      <c r="H14" s="278">
        <v>14</v>
      </c>
      <c r="I14" s="278">
        <v>1417</v>
      </c>
      <c r="J14" s="278">
        <v>195</v>
      </c>
    </row>
    <row r="15" spans="1:17" x14ac:dyDescent="0.25">
      <c r="B15" s="91" t="s">
        <v>79</v>
      </c>
      <c r="C15" s="278">
        <v>239</v>
      </c>
      <c r="D15" s="278">
        <v>609</v>
      </c>
      <c r="E15" s="278">
        <v>21</v>
      </c>
      <c r="F15" s="278">
        <v>61</v>
      </c>
      <c r="G15" s="278">
        <v>214</v>
      </c>
      <c r="H15" s="278">
        <v>41</v>
      </c>
      <c r="I15" s="278">
        <v>1399</v>
      </c>
      <c r="J15" s="278">
        <v>204</v>
      </c>
      <c r="L15" s="167" t="s">
        <v>277</v>
      </c>
      <c r="M15" s="331" t="s">
        <v>278</v>
      </c>
      <c r="N15" s="222" t="s">
        <v>279</v>
      </c>
    </row>
    <row r="16" spans="1:17" x14ac:dyDescent="0.25">
      <c r="B16" s="91" t="s">
        <v>80</v>
      </c>
      <c r="C16" s="278">
        <v>259</v>
      </c>
      <c r="D16" s="278">
        <v>485</v>
      </c>
      <c r="E16" s="278">
        <v>64</v>
      </c>
      <c r="F16" s="278">
        <v>53</v>
      </c>
      <c r="G16" s="278">
        <v>177</v>
      </c>
      <c r="H16" s="278">
        <v>13</v>
      </c>
      <c r="I16" s="278">
        <v>1250</v>
      </c>
      <c r="J16" s="278">
        <v>189</v>
      </c>
      <c r="M16" s="128"/>
    </row>
    <row r="17" spans="1:15" x14ac:dyDescent="0.25">
      <c r="B17" s="91" t="s">
        <v>81</v>
      </c>
      <c r="C17" s="278">
        <v>251</v>
      </c>
      <c r="D17" s="278">
        <v>797</v>
      </c>
      <c r="E17" s="278">
        <v>31</v>
      </c>
      <c r="F17" s="278">
        <v>47</v>
      </c>
      <c r="G17" s="278">
        <v>97</v>
      </c>
      <c r="H17" s="278">
        <v>40</v>
      </c>
      <c r="I17" s="278">
        <v>1515</v>
      </c>
      <c r="J17" s="278">
        <v>150</v>
      </c>
      <c r="M17" s="128"/>
    </row>
    <row r="18" spans="1:15" x14ac:dyDescent="0.25">
      <c r="B18" s="91" t="s">
        <v>82</v>
      </c>
      <c r="C18" s="278">
        <v>229</v>
      </c>
      <c r="D18" s="278">
        <v>570</v>
      </c>
      <c r="E18" s="278">
        <v>21</v>
      </c>
      <c r="F18" s="278">
        <v>102</v>
      </c>
      <c r="G18" s="278">
        <v>208</v>
      </c>
      <c r="H18" s="278">
        <v>15</v>
      </c>
      <c r="I18" s="278">
        <v>1327</v>
      </c>
      <c r="J18" s="278">
        <v>168</v>
      </c>
      <c r="M18" s="128"/>
    </row>
    <row r="19" spans="1:15" x14ac:dyDescent="0.25">
      <c r="B19" s="91" t="s">
        <v>83</v>
      </c>
      <c r="C19" s="278">
        <v>236</v>
      </c>
      <c r="D19" s="278">
        <v>647</v>
      </c>
      <c r="E19" s="278">
        <v>59</v>
      </c>
      <c r="F19" s="278">
        <v>47</v>
      </c>
      <c r="G19" s="278">
        <v>143</v>
      </c>
      <c r="H19" s="278">
        <v>21</v>
      </c>
      <c r="I19" s="278">
        <v>1239</v>
      </c>
      <c r="J19" s="278">
        <v>141</v>
      </c>
    </row>
    <row r="20" spans="1:15" x14ac:dyDescent="0.25">
      <c r="B20" s="91" t="s">
        <v>84</v>
      </c>
      <c r="C20" s="278">
        <v>239</v>
      </c>
      <c r="D20" s="278">
        <v>357</v>
      </c>
      <c r="E20" s="278">
        <v>27</v>
      </c>
      <c r="F20" s="278">
        <v>43</v>
      </c>
      <c r="G20" s="278">
        <v>58</v>
      </c>
      <c r="H20" s="278">
        <v>7</v>
      </c>
      <c r="I20" s="278">
        <v>1534</v>
      </c>
      <c r="J20" s="278">
        <v>151</v>
      </c>
    </row>
    <row r="21" spans="1:15" x14ac:dyDescent="0.25">
      <c r="B21" s="91" t="s">
        <v>85</v>
      </c>
      <c r="C21" s="278">
        <v>190</v>
      </c>
      <c r="D21" s="278">
        <v>867</v>
      </c>
      <c r="E21" s="278">
        <v>25</v>
      </c>
      <c r="F21" s="278">
        <v>161</v>
      </c>
      <c r="G21" s="278">
        <v>130</v>
      </c>
      <c r="H21" s="278">
        <v>37</v>
      </c>
      <c r="I21" s="278">
        <v>1540</v>
      </c>
      <c r="J21" s="278">
        <v>189</v>
      </c>
    </row>
    <row r="22" spans="1:15" x14ac:dyDescent="0.25">
      <c r="B22" s="91" t="s">
        <v>86</v>
      </c>
      <c r="C22" s="278">
        <v>262</v>
      </c>
      <c r="D22" s="278">
        <v>395</v>
      </c>
      <c r="E22" s="278">
        <v>67</v>
      </c>
      <c r="F22" s="278">
        <v>34</v>
      </c>
      <c r="G22" s="278">
        <v>172</v>
      </c>
      <c r="H22" s="278">
        <v>25</v>
      </c>
      <c r="I22" s="278">
        <v>1260</v>
      </c>
      <c r="J22" s="278">
        <v>136</v>
      </c>
      <c r="O22" s="91"/>
    </row>
    <row r="23" spans="1:15" x14ac:dyDescent="0.25">
      <c r="B23" s="91" t="s">
        <v>87</v>
      </c>
      <c r="C23" s="278">
        <v>148</v>
      </c>
      <c r="D23" s="278">
        <v>440</v>
      </c>
      <c r="E23" s="278">
        <v>61</v>
      </c>
      <c r="F23" s="278">
        <v>50</v>
      </c>
      <c r="G23" s="278">
        <v>194</v>
      </c>
      <c r="H23" s="278">
        <v>11</v>
      </c>
      <c r="I23" s="278">
        <v>1383</v>
      </c>
      <c r="J23" s="278">
        <v>204</v>
      </c>
    </row>
    <row r="24" spans="1:15" x14ac:dyDescent="0.25">
      <c r="B24" s="91" t="s">
        <v>88</v>
      </c>
      <c r="C24" s="278">
        <v>191</v>
      </c>
      <c r="D24" s="278">
        <v>504</v>
      </c>
      <c r="E24" s="278">
        <v>21</v>
      </c>
      <c r="F24" s="278">
        <v>55</v>
      </c>
      <c r="G24" s="278">
        <v>88</v>
      </c>
      <c r="H24" s="278">
        <v>5</v>
      </c>
      <c r="I24" s="278">
        <v>1136</v>
      </c>
      <c r="J24" s="278">
        <v>127</v>
      </c>
    </row>
    <row r="25" spans="1:15" x14ac:dyDescent="0.25">
      <c r="B25" s="91" t="s">
        <v>89</v>
      </c>
      <c r="C25" s="278">
        <v>277</v>
      </c>
      <c r="D25" s="278">
        <v>920</v>
      </c>
      <c r="E25" s="278">
        <v>67</v>
      </c>
      <c r="F25" s="278">
        <v>121</v>
      </c>
      <c r="G25" s="278">
        <v>213</v>
      </c>
      <c r="H25" s="278">
        <v>26</v>
      </c>
      <c r="I25" s="278">
        <v>1371</v>
      </c>
      <c r="J25" s="278">
        <v>202</v>
      </c>
    </row>
    <row r="26" spans="1:15" x14ac:dyDescent="0.25">
      <c r="B26" s="91" t="s">
        <v>90</v>
      </c>
      <c r="C26" s="278">
        <v>116</v>
      </c>
      <c r="D26" s="278">
        <v>306</v>
      </c>
      <c r="E26" s="278">
        <v>43</v>
      </c>
      <c r="F26" s="278">
        <v>83</v>
      </c>
      <c r="G26" s="278">
        <v>234</v>
      </c>
      <c r="H26" s="278">
        <v>49</v>
      </c>
      <c r="I26" s="278">
        <v>1783</v>
      </c>
      <c r="J26" s="278">
        <v>162</v>
      </c>
    </row>
    <row r="27" spans="1:15" x14ac:dyDescent="0.25">
      <c r="C27" s="3">
        <f>SUM(C8:C26)</f>
        <v>4248</v>
      </c>
      <c r="D27" s="3">
        <f t="shared" ref="D27:J27" si="0">SUM(D8:D26)</f>
        <v>11190</v>
      </c>
      <c r="E27" s="3">
        <f t="shared" si="0"/>
        <v>682</v>
      </c>
      <c r="F27" s="3">
        <f t="shared" si="0"/>
        <v>1435</v>
      </c>
      <c r="G27" s="3">
        <f t="shared" si="0"/>
        <v>3234</v>
      </c>
      <c r="H27" s="3">
        <f t="shared" si="0"/>
        <v>509</v>
      </c>
      <c r="I27" s="3">
        <f t="shared" si="0"/>
        <v>26743</v>
      </c>
      <c r="J27" s="3">
        <f t="shared" si="0"/>
        <v>3182</v>
      </c>
      <c r="K27" s="3"/>
      <c r="L27" s="280">
        <v>0</v>
      </c>
    </row>
    <row r="28" spans="1:15" x14ac:dyDescent="0.25">
      <c r="B28" s="95">
        <v>9</v>
      </c>
      <c r="C28" s="97"/>
      <c r="D28" s="98"/>
      <c r="E28" s="97"/>
      <c r="F28" s="97"/>
      <c r="G28" s="97"/>
      <c r="H28" s="97"/>
      <c r="I28" s="97"/>
      <c r="J28" s="97"/>
    </row>
    <row r="29" spans="1:15" x14ac:dyDescent="0.25">
      <c r="A29" s="96" t="s">
        <v>309</v>
      </c>
      <c r="B29" s="96" t="s">
        <v>310</v>
      </c>
      <c r="C29" s="99" t="s">
        <v>66</v>
      </c>
      <c r="D29" s="100" t="s">
        <v>72</v>
      </c>
      <c r="E29" s="99" t="s">
        <v>65</v>
      </c>
      <c r="F29" s="99" t="s">
        <v>71</v>
      </c>
      <c r="G29" s="99" t="s">
        <v>68</v>
      </c>
      <c r="H29" s="99" t="s">
        <v>67</v>
      </c>
      <c r="I29" s="99" t="s">
        <v>70</v>
      </c>
      <c r="J29" s="99" t="s">
        <v>69</v>
      </c>
    </row>
    <row r="30" spans="1:15" x14ac:dyDescent="0.25">
      <c r="B30" s="91" t="s">
        <v>64</v>
      </c>
      <c r="C30" s="278">
        <v>337</v>
      </c>
      <c r="D30" s="278">
        <v>579</v>
      </c>
      <c r="E30" s="278">
        <v>12</v>
      </c>
      <c r="F30" s="278">
        <v>133</v>
      </c>
      <c r="G30" s="278">
        <v>147</v>
      </c>
      <c r="H30" s="278">
        <v>90</v>
      </c>
      <c r="I30" s="278">
        <v>1630</v>
      </c>
      <c r="J30" s="278">
        <v>132</v>
      </c>
    </row>
    <row r="31" spans="1:15" x14ac:dyDescent="0.25">
      <c r="B31" s="91" t="s">
        <v>73</v>
      </c>
      <c r="C31" s="278">
        <v>277</v>
      </c>
      <c r="D31" s="278">
        <v>304</v>
      </c>
      <c r="E31" s="278">
        <v>10</v>
      </c>
      <c r="F31" s="278">
        <v>103</v>
      </c>
      <c r="G31" s="278">
        <v>166</v>
      </c>
      <c r="H31" s="278">
        <v>25</v>
      </c>
      <c r="I31" s="278">
        <v>1528</v>
      </c>
      <c r="J31" s="278">
        <v>78</v>
      </c>
    </row>
    <row r="32" spans="1:15" x14ac:dyDescent="0.25">
      <c r="B32" s="91" t="s">
        <v>74</v>
      </c>
      <c r="C32" s="278">
        <v>230</v>
      </c>
      <c r="D32" s="278">
        <v>587</v>
      </c>
      <c r="E32" s="278">
        <v>15</v>
      </c>
      <c r="F32" s="278">
        <v>32</v>
      </c>
      <c r="G32" s="278">
        <v>215</v>
      </c>
      <c r="H32" s="278">
        <v>8</v>
      </c>
      <c r="I32" s="278">
        <v>1795</v>
      </c>
      <c r="J32" s="278">
        <v>237</v>
      </c>
    </row>
    <row r="33" spans="2:10" x14ac:dyDescent="0.25">
      <c r="B33" s="91" t="s">
        <v>75</v>
      </c>
      <c r="C33" s="278">
        <v>173</v>
      </c>
      <c r="D33" s="278">
        <v>634</v>
      </c>
      <c r="E33" s="278">
        <v>32</v>
      </c>
      <c r="F33" s="278">
        <v>76</v>
      </c>
      <c r="G33" s="278">
        <v>271</v>
      </c>
      <c r="H33" s="278">
        <v>20</v>
      </c>
      <c r="I33" s="278">
        <v>1061</v>
      </c>
      <c r="J33" s="278">
        <v>176</v>
      </c>
    </row>
    <row r="34" spans="2:10" x14ac:dyDescent="0.25">
      <c r="B34" s="91" t="s">
        <v>76</v>
      </c>
      <c r="C34" s="278">
        <v>203</v>
      </c>
      <c r="D34" s="278">
        <v>746</v>
      </c>
      <c r="E34" s="278">
        <v>23</v>
      </c>
      <c r="F34" s="278">
        <v>64</v>
      </c>
      <c r="G34" s="278">
        <v>172</v>
      </c>
      <c r="H34" s="278">
        <v>15</v>
      </c>
      <c r="I34" s="278">
        <v>1223</v>
      </c>
      <c r="J34" s="278">
        <v>210</v>
      </c>
    </row>
    <row r="35" spans="2:10" x14ac:dyDescent="0.25">
      <c r="B35" s="91" t="s">
        <v>77</v>
      </c>
      <c r="C35" s="278">
        <v>191</v>
      </c>
      <c r="D35" s="278">
        <v>727</v>
      </c>
      <c r="E35" s="278">
        <v>41</v>
      </c>
      <c r="F35" s="278">
        <v>127</v>
      </c>
      <c r="G35" s="278">
        <v>207</v>
      </c>
      <c r="H35" s="278">
        <v>48</v>
      </c>
      <c r="I35" s="278">
        <v>1221</v>
      </c>
      <c r="J35" s="278">
        <v>128</v>
      </c>
    </row>
    <row r="36" spans="2:10" x14ac:dyDescent="0.25">
      <c r="B36" s="91" t="s">
        <v>78</v>
      </c>
      <c r="C36" s="278">
        <v>202</v>
      </c>
      <c r="D36" s="278">
        <v>708</v>
      </c>
      <c r="E36" s="278">
        <v>38</v>
      </c>
      <c r="F36" s="278">
        <v>40</v>
      </c>
      <c r="G36" s="278">
        <v>112</v>
      </c>
      <c r="H36" s="278">
        <v>15</v>
      </c>
      <c r="I36" s="278">
        <v>1402</v>
      </c>
      <c r="J36" s="278">
        <v>200</v>
      </c>
    </row>
    <row r="37" spans="2:10" x14ac:dyDescent="0.25">
      <c r="B37" s="91" t="s">
        <v>79</v>
      </c>
      <c r="C37" s="278">
        <v>239</v>
      </c>
      <c r="D37" s="278">
        <v>613</v>
      </c>
      <c r="E37" s="278">
        <v>22</v>
      </c>
      <c r="F37" s="278">
        <v>61</v>
      </c>
      <c r="G37" s="278">
        <v>210</v>
      </c>
      <c r="H37" s="278">
        <v>41</v>
      </c>
      <c r="I37" s="278">
        <v>1393</v>
      </c>
      <c r="J37" s="278">
        <v>205</v>
      </c>
    </row>
    <row r="38" spans="2:10" x14ac:dyDescent="0.25">
      <c r="B38" s="91" t="s">
        <v>80</v>
      </c>
      <c r="C38" s="278">
        <v>256</v>
      </c>
      <c r="D38" s="278">
        <v>483</v>
      </c>
      <c r="E38" s="278">
        <v>63</v>
      </c>
      <c r="F38" s="278">
        <v>54</v>
      </c>
      <c r="G38" s="278">
        <v>177</v>
      </c>
      <c r="H38" s="278">
        <v>13</v>
      </c>
      <c r="I38" s="278">
        <v>1242</v>
      </c>
      <c r="J38" s="278">
        <v>184</v>
      </c>
    </row>
    <row r="39" spans="2:10" x14ac:dyDescent="0.25">
      <c r="B39" s="91" t="s">
        <v>81</v>
      </c>
      <c r="C39" s="278">
        <v>244</v>
      </c>
      <c r="D39" s="278">
        <v>801</v>
      </c>
      <c r="E39" s="278">
        <v>32</v>
      </c>
      <c r="F39" s="278">
        <v>47</v>
      </c>
      <c r="G39" s="278">
        <v>97</v>
      </c>
      <c r="H39" s="278">
        <v>41</v>
      </c>
      <c r="I39" s="278">
        <v>1511</v>
      </c>
      <c r="J39" s="278">
        <v>152</v>
      </c>
    </row>
    <row r="40" spans="2:10" x14ac:dyDescent="0.25">
      <c r="B40" s="91" t="s">
        <v>82</v>
      </c>
      <c r="C40" s="278">
        <v>223</v>
      </c>
      <c r="D40" s="278">
        <v>575</v>
      </c>
      <c r="E40" s="278">
        <v>21</v>
      </c>
      <c r="F40" s="278">
        <v>99</v>
      </c>
      <c r="G40" s="278">
        <v>202</v>
      </c>
      <c r="H40" s="278">
        <v>15</v>
      </c>
      <c r="I40" s="278">
        <v>1330</v>
      </c>
      <c r="J40" s="278">
        <v>169</v>
      </c>
    </row>
    <row r="41" spans="2:10" x14ac:dyDescent="0.25">
      <c r="B41" s="91" t="s">
        <v>83</v>
      </c>
      <c r="C41" s="278">
        <v>240</v>
      </c>
      <c r="D41" s="278">
        <v>647</v>
      </c>
      <c r="E41" s="278">
        <v>59</v>
      </c>
      <c r="F41" s="278">
        <v>48</v>
      </c>
      <c r="G41" s="278">
        <v>141</v>
      </c>
      <c r="H41" s="278">
        <v>21</v>
      </c>
      <c r="I41" s="278">
        <v>1232</v>
      </c>
      <c r="J41" s="278">
        <v>141</v>
      </c>
    </row>
    <row r="42" spans="2:10" x14ac:dyDescent="0.25">
      <c r="B42" s="91" t="s">
        <v>84</v>
      </c>
      <c r="C42" s="278">
        <v>246</v>
      </c>
      <c r="D42" s="278">
        <v>353</v>
      </c>
      <c r="E42" s="278">
        <v>26</v>
      </c>
      <c r="F42" s="278">
        <v>41</v>
      </c>
      <c r="G42" s="278">
        <v>58</v>
      </c>
      <c r="H42" s="278">
        <v>7</v>
      </c>
      <c r="I42" s="278">
        <v>1523</v>
      </c>
      <c r="J42" s="278">
        <v>149</v>
      </c>
    </row>
    <row r="43" spans="2:10" x14ac:dyDescent="0.25">
      <c r="B43" s="91" t="s">
        <v>85</v>
      </c>
      <c r="C43" s="278">
        <v>195</v>
      </c>
      <c r="D43" s="278">
        <v>863</v>
      </c>
      <c r="E43" s="278">
        <v>23</v>
      </c>
      <c r="F43" s="278">
        <v>161</v>
      </c>
      <c r="G43" s="278">
        <v>128</v>
      </c>
      <c r="H43" s="278">
        <v>37</v>
      </c>
      <c r="I43" s="278">
        <v>1510</v>
      </c>
      <c r="J43" s="278">
        <v>189</v>
      </c>
    </row>
    <row r="44" spans="2:10" x14ac:dyDescent="0.25">
      <c r="B44" s="91" t="s">
        <v>86</v>
      </c>
      <c r="C44" s="278">
        <v>264</v>
      </c>
      <c r="D44" s="278">
        <v>391</v>
      </c>
      <c r="E44" s="278">
        <v>67</v>
      </c>
      <c r="F44" s="278">
        <v>32</v>
      </c>
      <c r="G44" s="278">
        <v>176</v>
      </c>
      <c r="H44" s="278">
        <v>25</v>
      </c>
      <c r="I44" s="278">
        <v>1255</v>
      </c>
      <c r="J44" s="278">
        <v>137</v>
      </c>
    </row>
    <row r="45" spans="2:10" x14ac:dyDescent="0.25">
      <c r="B45" s="91" t="s">
        <v>87</v>
      </c>
      <c r="C45" s="278">
        <v>147</v>
      </c>
      <c r="D45" s="278">
        <v>440</v>
      </c>
      <c r="E45" s="278">
        <v>59</v>
      </c>
      <c r="F45" s="278">
        <v>50</v>
      </c>
      <c r="G45" s="278">
        <v>194</v>
      </c>
      <c r="H45" s="278">
        <v>11</v>
      </c>
      <c r="I45" s="278">
        <v>1365</v>
      </c>
      <c r="J45" s="278">
        <v>198</v>
      </c>
    </row>
    <row r="46" spans="2:10" x14ac:dyDescent="0.25">
      <c r="B46" s="91" t="s">
        <v>88</v>
      </c>
      <c r="C46" s="278">
        <v>189</v>
      </c>
      <c r="D46" s="278">
        <v>498</v>
      </c>
      <c r="E46" s="278">
        <v>21</v>
      </c>
      <c r="F46" s="278">
        <v>56</v>
      </c>
      <c r="G46" s="278">
        <v>87</v>
      </c>
      <c r="H46" s="278">
        <v>5</v>
      </c>
      <c r="I46" s="278">
        <v>1131</v>
      </c>
      <c r="J46" s="278">
        <v>131</v>
      </c>
    </row>
    <row r="47" spans="2:10" x14ac:dyDescent="0.25">
      <c r="B47" s="91" t="s">
        <v>89</v>
      </c>
      <c r="C47" s="278">
        <v>277</v>
      </c>
      <c r="D47" s="278">
        <v>919</v>
      </c>
      <c r="E47" s="278">
        <v>67</v>
      </c>
      <c r="F47" s="278">
        <v>125</v>
      </c>
      <c r="G47" s="278">
        <v>207</v>
      </c>
      <c r="H47" s="278">
        <v>25</v>
      </c>
      <c r="I47" s="278">
        <v>1360</v>
      </c>
      <c r="J47" s="278">
        <v>204</v>
      </c>
    </row>
    <row r="48" spans="2:10" x14ac:dyDescent="0.25">
      <c r="B48" s="91" t="s">
        <v>90</v>
      </c>
      <c r="C48" s="278">
        <v>111</v>
      </c>
      <c r="D48" s="278">
        <v>303</v>
      </c>
      <c r="E48" s="278">
        <v>43</v>
      </c>
      <c r="F48" s="278">
        <v>83</v>
      </c>
      <c r="G48" s="278">
        <v>235</v>
      </c>
      <c r="H48" s="278">
        <v>46</v>
      </c>
      <c r="I48" s="278">
        <v>1764</v>
      </c>
      <c r="J48" s="278">
        <v>161</v>
      </c>
    </row>
    <row r="49" spans="1:12" x14ac:dyDescent="0.25">
      <c r="C49" s="3">
        <f t="shared" ref="C49:J49" si="1">SUM(C30:C48)</f>
        <v>4244</v>
      </c>
      <c r="D49" s="3">
        <f t="shared" si="1"/>
        <v>11171</v>
      </c>
      <c r="E49" s="3">
        <f t="shared" si="1"/>
        <v>674</v>
      </c>
      <c r="F49" s="3">
        <f t="shared" si="1"/>
        <v>1432</v>
      </c>
      <c r="G49" s="3">
        <f t="shared" si="1"/>
        <v>3202</v>
      </c>
      <c r="H49" s="3">
        <f t="shared" si="1"/>
        <v>508</v>
      </c>
      <c r="I49" s="3">
        <f t="shared" si="1"/>
        <v>26476</v>
      </c>
      <c r="J49" s="3">
        <f t="shared" si="1"/>
        <v>3181</v>
      </c>
      <c r="K49" s="3"/>
      <c r="L49" s="280">
        <v>0</v>
      </c>
    </row>
    <row r="50" spans="1:12" x14ac:dyDescent="0.25">
      <c r="B50" s="95">
        <v>10</v>
      </c>
      <c r="C50" s="97"/>
      <c r="D50" s="98"/>
      <c r="E50" s="97"/>
      <c r="F50" s="97"/>
      <c r="G50" s="97"/>
      <c r="H50" s="97"/>
      <c r="I50" s="97"/>
      <c r="J50" s="97"/>
    </row>
    <row r="51" spans="1:12" x14ac:dyDescent="0.25">
      <c r="A51" s="96" t="s">
        <v>310</v>
      </c>
      <c r="B51" s="96" t="s">
        <v>311</v>
      </c>
      <c r="C51" s="99" t="s">
        <v>66</v>
      </c>
      <c r="D51" s="100" t="s">
        <v>72</v>
      </c>
      <c r="E51" s="99" t="s">
        <v>65</v>
      </c>
      <c r="F51" s="99" t="s">
        <v>71</v>
      </c>
      <c r="G51" s="99" t="s">
        <v>68</v>
      </c>
      <c r="H51" s="99" t="s">
        <v>67</v>
      </c>
      <c r="I51" s="99" t="s">
        <v>70</v>
      </c>
      <c r="J51" s="99" t="s">
        <v>69</v>
      </c>
    </row>
    <row r="52" spans="1:12" x14ac:dyDescent="0.25">
      <c r="B52" s="91" t="s">
        <v>64</v>
      </c>
      <c r="C52" s="278">
        <v>335</v>
      </c>
      <c r="D52" s="278">
        <v>573</v>
      </c>
      <c r="E52" s="278">
        <v>12</v>
      </c>
      <c r="F52" s="278">
        <v>137</v>
      </c>
      <c r="G52" s="278">
        <v>148</v>
      </c>
      <c r="H52" s="278">
        <v>88</v>
      </c>
      <c r="I52" s="278">
        <v>1647</v>
      </c>
      <c r="J52" s="278">
        <v>131</v>
      </c>
    </row>
    <row r="53" spans="1:12" x14ac:dyDescent="0.25">
      <c r="B53" s="91" t="s">
        <v>73</v>
      </c>
      <c r="C53" s="278">
        <v>278</v>
      </c>
      <c r="D53" s="278">
        <v>318</v>
      </c>
      <c r="E53" s="278">
        <v>10</v>
      </c>
      <c r="F53" s="278">
        <v>100</v>
      </c>
      <c r="G53" s="278">
        <v>165</v>
      </c>
      <c r="H53" s="278">
        <v>25</v>
      </c>
      <c r="I53" s="278">
        <v>1534</v>
      </c>
      <c r="J53" s="278">
        <v>78</v>
      </c>
    </row>
    <row r="54" spans="1:12" x14ac:dyDescent="0.25">
      <c r="B54" s="91" t="s">
        <v>74</v>
      </c>
      <c r="C54" s="278">
        <v>228</v>
      </c>
      <c r="D54" s="278">
        <v>587</v>
      </c>
      <c r="E54" s="278">
        <v>15</v>
      </c>
      <c r="F54" s="278">
        <v>33</v>
      </c>
      <c r="G54" s="278">
        <v>210</v>
      </c>
      <c r="H54" s="278">
        <v>8</v>
      </c>
      <c r="I54" s="278">
        <v>1801</v>
      </c>
      <c r="J54" s="278">
        <v>234</v>
      </c>
    </row>
    <row r="55" spans="1:12" x14ac:dyDescent="0.25">
      <c r="B55" s="91" t="s">
        <v>75</v>
      </c>
      <c r="C55" s="278">
        <v>174</v>
      </c>
      <c r="D55" s="278">
        <v>625</v>
      </c>
      <c r="E55" s="278">
        <v>30</v>
      </c>
      <c r="F55" s="278">
        <v>76</v>
      </c>
      <c r="G55" s="278">
        <v>267</v>
      </c>
      <c r="H55" s="278">
        <v>20</v>
      </c>
      <c r="I55" s="278">
        <v>1061</v>
      </c>
      <c r="J55" s="278">
        <v>172</v>
      </c>
    </row>
    <row r="56" spans="1:12" x14ac:dyDescent="0.25">
      <c r="B56" s="91" t="s">
        <v>76</v>
      </c>
      <c r="C56" s="278">
        <v>201</v>
      </c>
      <c r="D56" s="278">
        <v>748</v>
      </c>
      <c r="E56" s="278">
        <v>23</v>
      </c>
      <c r="F56" s="278">
        <v>64</v>
      </c>
      <c r="G56" s="278">
        <v>169</v>
      </c>
      <c r="H56" s="278">
        <v>15</v>
      </c>
      <c r="I56" s="278">
        <v>1220</v>
      </c>
      <c r="J56" s="278">
        <v>209</v>
      </c>
    </row>
    <row r="57" spans="1:12" x14ac:dyDescent="0.25">
      <c r="B57" s="91" t="s">
        <v>77</v>
      </c>
      <c r="C57" s="278">
        <v>197</v>
      </c>
      <c r="D57" s="278">
        <v>729</v>
      </c>
      <c r="E57" s="278">
        <v>41</v>
      </c>
      <c r="F57" s="278">
        <v>127</v>
      </c>
      <c r="G57" s="278">
        <v>211</v>
      </c>
      <c r="H57" s="278">
        <v>48</v>
      </c>
      <c r="I57" s="278">
        <v>1221</v>
      </c>
      <c r="J57" s="278">
        <v>129</v>
      </c>
    </row>
    <row r="58" spans="1:12" x14ac:dyDescent="0.25">
      <c r="B58" s="91" t="s">
        <v>78</v>
      </c>
      <c r="C58" s="278">
        <v>202</v>
      </c>
      <c r="D58" s="278">
        <v>706</v>
      </c>
      <c r="E58" s="278">
        <v>40</v>
      </c>
      <c r="F58" s="278">
        <v>36</v>
      </c>
      <c r="G58" s="278">
        <v>112</v>
      </c>
      <c r="H58" s="278">
        <v>15</v>
      </c>
      <c r="I58" s="278">
        <v>1416</v>
      </c>
      <c r="J58" s="278">
        <v>197</v>
      </c>
    </row>
    <row r="59" spans="1:12" x14ac:dyDescent="0.25">
      <c r="B59" s="91" t="s">
        <v>79</v>
      </c>
      <c r="C59" s="278">
        <v>236</v>
      </c>
      <c r="D59" s="278">
        <v>603</v>
      </c>
      <c r="E59" s="278">
        <v>22</v>
      </c>
      <c r="F59" s="278">
        <v>61</v>
      </c>
      <c r="G59" s="278">
        <v>213</v>
      </c>
      <c r="H59" s="278">
        <v>41</v>
      </c>
      <c r="I59" s="278">
        <v>1398</v>
      </c>
      <c r="J59" s="278">
        <v>205</v>
      </c>
    </row>
    <row r="60" spans="1:12" x14ac:dyDescent="0.25">
      <c r="B60" s="91" t="s">
        <v>80</v>
      </c>
      <c r="C60" s="278">
        <v>260</v>
      </c>
      <c r="D60" s="278">
        <v>485</v>
      </c>
      <c r="E60" s="278">
        <v>65</v>
      </c>
      <c r="F60" s="278">
        <v>53</v>
      </c>
      <c r="G60" s="278">
        <v>177</v>
      </c>
      <c r="H60" s="278">
        <v>13</v>
      </c>
      <c r="I60" s="278">
        <v>1250</v>
      </c>
      <c r="J60" s="278">
        <v>188</v>
      </c>
    </row>
    <row r="61" spans="1:12" x14ac:dyDescent="0.25">
      <c r="B61" s="91" t="s">
        <v>81</v>
      </c>
      <c r="C61" s="278">
        <v>245</v>
      </c>
      <c r="D61" s="278">
        <v>801</v>
      </c>
      <c r="E61" s="278">
        <v>31</v>
      </c>
      <c r="F61" s="278">
        <v>47</v>
      </c>
      <c r="G61" s="278">
        <v>98</v>
      </c>
      <c r="H61" s="278">
        <v>41</v>
      </c>
      <c r="I61" s="278">
        <v>1500</v>
      </c>
      <c r="J61" s="278">
        <v>149</v>
      </c>
    </row>
    <row r="62" spans="1:12" x14ac:dyDescent="0.25">
      <c r="B62" s="91" t="s">
        <v>82</v>
      </c>
      <c r="C62" s="278">
        <v>225</v>
      </c>
      <c r="D62" s="278">
        <v>565</v>
      </c>
      <c r="E62" s="278">
        <v>21</v>
      </c>
      <c r="F62" s="278">
        <v>100</v>
      </c>
      <c r="G62" s="278">
        <v>204</v>
      </c>
      <c r="H62" s="278">
        <v>15</v>
      </c>
      <c r="I62" s="278">
        <v>1322</v>
      </c>
      <c r="J62" s="278">
        <v>164</v>
      </c>
    </row>
    <row r="63" spans="1:12" x14ac:dyDescent="0.25">
      <c r="B63" s="91" t="s">
        <v>83</v>
      </c>
      <c r="C63" s="278">
        <v>242</v>
      </c>
      <c r="D63" s="278">
        <v>647</v>
      </c>
      <c r="E63" s="278">
        <v>59</v>
      </c>
      <c r="F63" s="278">
        <v>48</v>
      </c>
      <c r="G63" s="278">
        <v>142</v>
      </c>
      <c r="H63" s="278">
        <v>21</v>
      </c>
      <c r="I63" s="278">
        <v>1227</v>
      </c>
      <c r="J63" s="278">
        <v>142</v>
      </c>
    </row>
    <row r="64" spans="1:12" x14ac:dyDescent="0.25">
      <c r="B64" s="91" t="s">
        <v>84</v>
      </c>
      <c r="C64" s="278">
        <v>245</v>
      </c>
      <c r="D64" s="278">
        <v>345</v>
      </c>
      <c r="E64" s="278">
        <v>28</v>
      </c>
      <c r="F64" s="278">
        <v>40</v>
      </c>
      <c r="G64" s="278">
        <v>58</v>
      </c>
      <c r="H64" s="278">
        <v>7</v>
      </c>
      <c r="I64" s="278">
        <v>1528</v>
      </c>
      <c r="J64" s="278">
        <v>149</v>
      </c>
    </row>
    <row r="65" spans="1:12" x14ac:dyDescent="0.25">
      <c r="B65" s="91" t="s">
        <v>85</v>
      </c>
      <c r="C65" s="278">
        <v>195</v>
      </c>
      <c r="D65" s="278">
        <v>862</v>
      </c>
      <c r="E65" s="278">
        <v>23</v>
      </c>
      <c r="F65" s="278">
        <v>161</v>
      </c>
      <c r="G65" s="278">
        <v>129</v>
      </c>
      <c r="H65" s="278">
        <v>37</v>
      </c>
      <c r="I65" s="278">
        <v>1519</v>
      </c>
      <c r="J65" s="278">
        <v>190</v>
      </c>
    </row>
    <row r="66" spans="1:12" x14ac:dyDescent="0.25">
      <c r="B66" s="91" t="s">
        <v>86</v>
      </c>
      <c r="C66" s="278">
        <v>265</v>
      </c>
      <c r="D66" s="278">
        <v>386</v>
      </c>
      <c r="E66" s="278">
        <v>67</v>
      </c>
      <c r="F66" s="278">
        <v>32</v>
      </c>
      <c r="G66" s="278">
        <v>173</v>
      </c>
      <c r="H66" s="278">
        <v>25</v>
      </c>
      <c r="I66" s="278">
        <v>1256</v>
      </c>
      <c r="J66" s="278">
        <v>136</v>
      </c>
    </row>
    <row r="67" spans="1:12" x14ac:dyDescent="0.25">
      <c r="B67" s="91" t="s">
        <v>87</v>
      </c>
      <c r="C67" s="278">
        <v>148</v>
      </c>
      <c r="D67" s="278">
        <v>439</v>
      </c>
      <c r="E67" s="278">
        <v>62</v>
      </c>
      <c r="F67" s="278">
        <v>49</v>
      </c>
      <c r="G67" s="278">
        <v>193</v>
      </c>
      <c r="H67" s="278">
        <v>11</v>
      </c>
      <c r="I67" s="278">
        <v>1370</v>
      </c>
      <c r="J67" s="278">
        <v>198</v>
      </c>
    </row>
    <row r="68" spans="1:12" x14ac:dyDescent="0.25">
      <c r="B68" s="91" t="s">
        <v>88</v>
      </c>
      <c r="C68" s="278">
        <v>190</v>
      </c>
      <c r="D68" s="278">
        <v>500</v>
      </c>
      <c r="E68" s="278">
        <v>21</v>
      </c>
      <c r="F68" s="278">
        <v>56</v>
      </c>
      <c r="G68" s="278">
        <v>87</v>
      </c>
      <c r="H68" s="278">
        <v>5</v>
      </c>
      <c r="I68" s="278">
        <v>1136</v>
      </c>
      <c r="J68" s="278">
        <v>130</v>
      </c>
    </row>
    <row r="69" spans="1:12" x14ac:dyDescent="0.25">
      <c r="B69" s="91" t="s">
        <v>89</v>
      </c>
      <c r="C69" s="278">
        <v>277</v>
      </c>
      <c r="D69" s="278">
        <v>921</v>
      </c>
      <c r="E69" s="278">
        <v>67</v>
      </c>
      <c r="F69" s="278">
        <v>121</v>
      </c>
      <c r="G69" s="278">
        <v>212</v>
      </c>
      <c r="H69" s="278">
        <v>25</v>
      </c>
      <c r="I69" s="278">
        <v>1370</v>
      </c>
      <c r="J69" s="278">
        <v>203</v>
      </c>
    </row>
    <row r="70" spans="1:12" x14ac:dyDescent="0.25">
      <c r="B70" s="91" t="s">
        <v>90</v>
      </c>
      <c r="C70" s="278">
        <v>112</v>
      </c>
      <c r="D70" s="278">
        <v>304</v>
      </c>
      <c r="E70" s="278">
        <v>43</v>
      </c>
      <c r="F70" s="278">
        <v>83</v>
      </c>
      <c r="G70" s="278">
        <v>232</v>
      </c>
      <c r="H70" s="278">
        <v>47</v>
      </c>
      <c r="I70" s="278">
        <v>1769</v>
      </c>
      <c r="J70" s="278">
        <v>160</v>
      </c>
    </row>
    <row r="71" spans="1:12" x14ac:dyDescent="0.25">
      <c r="C71" s="3">
        <f t="shared" ref="C71:J71" si="2">SUM(C52:C70)</f>
        <v>4255</v>
      </c>
      <c r="D71" s="3">
        <f t="shared" si="2"/>
        <v>11144</v>
      </c>
      <c r="E71" s="3">
        <f t="shared" si="2"/>
        <v>680</v>
      </c>
      <c r="F71" s="3">
        <f t="shared" si="2"/>
        <v>1424</v>
      </c>
      <c r="G71" s="3">
        <f t="shared" si="2"/>
        <v>3200</v>
      </c>
      <c r="H71" s="3">
        <f t="shared" si="2"/>
        <v>507</v>
      </c>
      <c r="I71" s="3">
        <f t="shared" si="2"/>
        <v>26545</v>
      </c>
      <c r="J71" s="3">
        <f t="shared" si="2"/>
        <v>3164</v>
      </c>
      <c r="K71" s="3"/>
      <c r="L71" s="280">
        <v>0</v>
      </c>
    </row>
    <row r="72" spans="1:12" x14ac:dyDescent="0.25">
      <c r="B72" s="95">
        <v>11</v>
      </c>
      <c r="C72" s="97"/>
      <c r="D72" s="98"/>
      <c r="E72" s="97"/>
      <c r="F72" s="97"/>
      <c r="G72" s="97"/>
      <c r="H72" s="97"/>
      <c r="I72" s="97"/>
      <c r="J72" s="97"/>
    </row>
    <row r="73" spans="1:12" x14ac:dyDescent="0.25">
      <c r="A73" s="96" t="s">
        <v>311</v>
      </c>
      <c r="B73" s="96" t="s">
        <v>312</v>
      </c>
      <c r="C73" s="99" t="s">
        <v>66</v>
      </c>
      <c r="D73" s="100" t="s">
        <v>72</v>
      </c>
      <c r="E73" s="99" t="s">
        <v>65</v>
      </c>
      <c r="F73" s="99" t="s">
        <v>71</v>
      </c>
      <c r="G73" s="99" t="s">
        <v>68</v>
      </c>
      <c r="H73" s="99" t="s">
        <v>67</v>
      </c>
      <c r="I73" s="99" t="s">
        <v>70</v>
      </c>
      <c r="J73" s="99" t="s">
        <v>69</v>
      </c>
    </row>
    <row r="74" spans="1:12" x14ac:dyDescent="0.25">
      <c r="B74" s="91" t="s">
        <v>64</v>
      </c>
      <c r="C74" s="278">
        <v>339</v>
      </c>
      <c r="D74" s="278">
        <v>577</v>
      </c>
      <c r="E74" s="278">
        <v>12</v>
      </c>
      <c r="F74" s="278">
        <v>136</v>
      </c>
      <c r="G74" s="278">
        <v>147</v>
      </c>
      <c r="H74" s="278">
        <v>87</v>
      </c>
      <c r="I74" s="278">
        <v>1620</v>
      </c>
      <c r="J74" s="278">
        <v>131</v>
      </c>
    </row>
    <row r="75" spans="1:12" x14ac:dyDescent="0.25">
      <c r="B75" s="91" t="s">
        <v>73</v>
      </c>
      <c r="C75" s="278">
        <v>282</v>
      </c>
      <c r="D75" s="278">
        <v>307</v>
      </c>
      <c r="E75" s="278">
        <v>10</v>
      </c>
      <c r="F75" s="278">
        <v>101</v>
      </c>
      <c r="G75" s="278">
        <v>166</v>
      </c>
      <c r="H75" s="278">
        <v>29</v>
      </c>
      <c r="I75" s="278">
        <v>1531</v>
      </c>
      <c r="J75" s="278">
        <v>78</v>
      </c>
    </row>
    <row r="76" spans="1:12" x14ac:dyDescent="0.25">
      <c r="B76" s="91" t="s">
        <v>74</v>
      </c>
      <c r="C76" s="278">
        <v>228</v>
      </c>
      <c r="D76" s="278">
        <v>588</v>
      </c>
      <c r="E76" s="278">
        <v>16</v>
      </c>
      <c r="F76" s="278">
        <v>31</v>
      </c>
      <c r="G76" s="278">
        <v>215</v>
      </c>
      <c r="H76" s="278">
        <v>8</v>
      </c>
      <c r="I76" s="278">
        <v>1810</v>
      </c>
      <c r="J76" s="278">
        <v>234</v>
      </c>
    </row>
    <row r="77" spans="1:12" x14ac:dyDescent="0.25">
      <c r="B77" s="91" t="s">
        <v>75</v>
      </c>
      <c r="C77" s="278">
        <v>176</v>
      </c>
      <c r="D77" s="278">
        <v>626</v>
      </c>
      <c r="E77" s="278">
        <v>30</v>
      </c>
      <c r="F77" s="278">
        <v>77</v>
      </c>
      <c r="G77" s="278">
        <v>270</v>
      </c>
      <c r="H77" s="278">
        <v>20</v>
      </c>
      <c r="I77" s="278">
        <v>1068</v>
      </c>
      <c r="J77" s="278">
        <v>171</v>
      </c>
    </row>
    <row r="78" spans="1:12" x14ac:dyDescent="0.25">
      <c r="B78" s="91" t="s">
        <v>76</v>
      </c>
      <c r="C78" s="278">
        <v>207</v>
      </c>
      <c r="D78" s="278">
        <v>746</v>
      </c>
      <c r="E78" s="278">
        <v>24</v>
      </c>
      <c r="F78" s="278">
        <v>64</v>
      </c>
      <c r="G78" s="278">
        <v>168</v>
      </c>
      <c r="H78" s="278">
        <v>15</v>
      </c>
      <c r="I78" s="278">
        <v>1227</v>
      </c>
      <c r="J78" s="278">
        <v>214</v>
      </c>
    </row>
    <row r="79" spans="1:12" x14ac:dyDescent="0.25">
      <c r="B79" s="91" t="s">
        <v>77</v>
      </c>
      <c r="C79" s="278">
        <v>192</v>
      </c>
      <c r="D79" s="278">
        <v>735</v>
      </c>
      <c r="E79" s="278">
        <v>42</v>
      </c>
      <c r="F79" s="278">
        <v>127</v>
      </c>
      <c r="G79" s="278">
        <v>214</v>
      </c>
      <c r="H79" s="278">
        <v>49</v>
      </c>
      <c r="I79" s="278">
        <v>1212</v>
      </c>
      <c r="J79" s="278">
        <v>129</v>
      </c>
    </row>
    <row r="80" spans="1:12" x14ac:dyDescent="0.25">
      <c r="B80" s="91" t="s">
        <v>78</v>
      </c>
      <c r="C80" s="278">
        <v>205</v>
      </c>
      <c r="D80" s="278">
        <v>723</v>
      </c>
      <c r="E80" s="278">
        <v>40</v>
      </c>
      <c r="F80" s="278">
        <v>36</v>
      </c>
      <c r="G80" s="278">
        <v>114</v>
      </c>
      <c r="H80" s="278">
        <v>15</v>
      </c>
      <c r="I80" s="278">
        <v>1399</v>
      </c>
      <c r="J80" s="278">
        <v>197</v>
      </c>
    </row>
    <row r="81" spans="1:12" x14ac:dyDescent="0.25">
      <c r="B81" s="91" t="s">
        <v>79</v>
      </c>
      <c r="C81" s="278">
        <v>243</v>
      </c>
      <c r="D81" s="278">
        <v>609</v>
      </c>
      <c r="E81" s="278">
        <v>22</v>
      </c>
      <c r="F81" s="278">
        <v>61</v>
      </c>
      <c r="G81" s="278">
        <v>215</v>
      </c>
      <c r="H81" s="278">
        <v>41</v>
      </c>
      <c r="I81" s="278">
        <v>1389</v>
      </c>
      <c r="J81" s="278">
        <v>203</v>
      </c>
    </row>
    <row r="82" spans="1:12" x14ac:dyDescent="0.25">
      <c r="B82" s="91" t="s">
        <v>80</v>
      </c>
      <c r="C82" s="278">
        <v>264</v>
      </c>
      <c r="D82" s="278">
        <v>490</v>
      </c>
      <c r="E82" s="278">
        <v>65</v>
      </c>
      <c r="F82" s="278">
        <v>54</v>
      </c>
      <c r="G82" s="278">
        <v>177</v>
      </c>
      <c r="H82" s="278">
        <v>14</v>
      </c>
      <c r="I82" s="278">
        <v>1246</v>
      </c>
      <c r="J82" s="278">
        <v>187</v>
      </c>
    </row>
    <row r="83" spans="1:12" x14ac:dyDescent="0.25">
      <c r="B83" s="91" t="s">
        <v>81</v>
      </c>
      <c r="C83" s="278">
        <v>247</v>
      </c>
      <c r="D83" s="278">
        <v>794</v>
      </c>
      <c r="E83" s="278">
        <v>31</v>
      </c>
      <c r="F83" s="278">
        <v>47</v>
      </c>
      <c r="G83" s="278">
        <v>99</v>
      </c>
      <c r="H83" s="278">
        <v>40</v>
      </c>
      <c r="I83" s="278">
        <v>1509</v>
      </c>
      <c r="J83" s="278">
        <v>147</v>
      </c>
    </row>
    <row r="84" spans="1:12" x14ac:dyDescent="0.25">
      <c r="B84" s="91" t="s">
        <v>82</v>
      </c>
      <c r="C84" s="278">
        <v>230</v>
      </c>
      <c r="D84" s="278">
        <v>574</v>
      </c>
      <c r="E84" s="278">
        <v>21</v>
      </c>
      <c r="F84" s="278">
        <v>100</v>
      </c>
      <c r="G84" s="278">
        <v>205</v>
      </c>
      <c r="H84" s="278">
        <v>15</v>
      </c>
      <c r="I84" s="278">
        <v>1314</v>
      </c>
      <c r="J84" s="278">
        <v>166</v>
      </c>
    </row>
    <row r="85" spans="1:12" x14ac:dyDescent="0.25">
      <c r="B85" s="91" t="s">
        <v>83</v>
      </c>
      <c r="C85" s="278">
        <v>255</v>
      </c>
      <c r="D85" s="278">
        <v>649</v>
      </c>
      <c r="E85" s="278">
        <v>61</v>
      </c>
      <c r="F85" s="278">
        <v>48</v>
      </c>
      <c r="G85" s="278">
        <v>142</v>
      </c>
      <c r="H85" s="278">
        <v>21</v>
      </c>
      <c r="I85" s="278">
        <v>1224</v>
      </c>
      <c r="J85" s="278">
        <v>142</v>
      </c>
    </row>
    <row r="86" spans="1:12" x14ac:dyDescent="0.25">
      <c r="B86" s="91" t="s">
        <v>84</v>
      </c>
      <c r="C86" s="278">
        <v>251</v>
      </c>
      <c r="D86" s="278">
        <v>350</v>
      </c>
      <c r="E86" s="278">
        <v>27</v>
      </c>
      <c r="F86" s="278">
        <v>40</v>
      </c>
      <c r="G86" s="278">
        <v>57</v>
      </c>
      <c r="H86" s="278">
        <v>7</v>
      </c>
      <c r="I86" s="278">
        <v>1513</v>
      </c>
      <c r="J86" s="278">
        <v>151</v>
      </c>
    </row>
    <row r="87" spans="1:12" x14ac:dyDescent="0.25">
      <c r="B87" s="91" t="s">
        <v>85</v>
      </c>
      <c r="C87" s="278">
        <v>195</v>
      </c>
      <c r="D87" s="278">
        <v>864</v>
      </c>
      <c r="E87" s="278">
        <v>23</v>
      </c>
      <c r="F87" s="278">
        <v>160</v>
      </c>
      <c r="G87" s="278">
        <v>130</v>
      </c>
      <c r="H87" s="278">
        <v>38</v>
      </c>
      <c r="I87" s="278">
        <v>1522</v>
      </c>
      <c r="J87" s="278">
        <v>189</v>
      </c>
    </row>
    <row r="88" spans="1:12" x14ac:dyDescent="0.25">
      <c r="B88" s="91" t="s">
        <v>86</v>
      </c>
      <c r="C88" s="278">
        <v>267</v>
      </c>
      <c r="D88" s="278">
        <v>390</v>
      </c>
      <c r="E88" s="278">
        <v>67</v>
      </c>
      <c r="F88" s="278">
        <v>32</v>
      </c>
      <c r="G88" s="278">
        <v>171</v>
      </c>
      <c r="H88" s="278">
        <v>24</v>
      </c>
      <c r="I88" s="278">
        <v>1258</v>
      </c>
      <c r="J88" s="278">
        <v>138</v>
      </c>
    </row>
    <row r="89" spans="1:12" x14ac:dyDescent="0.25">
      <c r="B89" s="91" t="s">
        <v>87</v>
      </c>
      <c r="C89" s="278">
        <v>149</v>
      </c>
      <c r="D89" s="278">
        <v>441</v>
      </c>
      <c r="E89" s="278">
        <v>61</v>
      </c>
      <c r="F89" s="278">
        <v>48</v>
      </c>
      <c r="G89" s="278">
        <v>197</v>
      </c>
      <c r="H89" s="278">
        <v>11</v>
      </c>
      <c r="I89" s="278">
        <v>1372</v>
      </c>
      <c r="J89" s="278">
        <v>200</v>
      </c>
    </row>
    <row r="90" spans="1:12" x14ac:dyDescent="0.25">
      <c r="B90" s="91" t="s">
        <v>88</v>
      </c>
      <c r="C90" s="278">
        <v>189</v>
      </c>
      <c r="D90" s="278">
        <v>500</v>
      </c>
      <c r="E90" s="278">
        <v>21</v>
      </c>
      <c r="F90" s="278">
        <v>55</v>
      </c>
      <c r="G90" s="278">
        <v>88</v>
      </c>
      <c r="H90" s="278">
        <v>5</v>
      </c>
      <c r="I90" s="278">
        <v>1068</v>
      </c>
      <c r="J90" s="278">
        <v>125</v>
      </c>
    </row>
    <row r="91" spans="1:12" x14ac:dyDescent="0.25">
      <c r="B91" s="91" t="s">
        <v>89</v>
      </c>
      <c r="C91" s="278">
        <v>284</v>
      </c>
      <c r="D91" s="278">
        <v>916</v>
      </c>
      <c r="E91" s="278">
        <v>67</v>
      </c>
      <c r="F91" s="278">
        <v>124</v>
      </c>
      <c r="G91" s="278">
        <v>201</v>
      </c>
      <c r="H91" s="278">
        <v>25</v>
      </c>
      <c r="I91" s="278">
        <v>1367</v>
      </c>
      <c r="J91" s="278">
        <v>203</v>
      </c>
    </row>
    <row r="92" spans="1:12" x14ac:dyDescent="0.25">
      <c r="B92" s="91" t="s">
        <v>90</v>
      </c>
      <c r="C92" s="278">
        <v>2</v>
      </c>
      <c r="D92" s="278">
        <v>6</v>
      </c>
      <c r="E92" s="278"/>
      <c r="F92" s="278"/>
      <c r="G92" s="278">
        <v>4</v>
      </c>
      <c r="H92" s="278">
        <v>1</v>
      </c>
      <c r="I92" s="278">
        <v>25</v>
      </c>
      <c r="J92" s="278"/>
    </row>
    <row r="93" spans="1:12" x14ac:dyDescent="0.25">
      <c r="C93" s="3">
        <f t="shared" ref="C93:J93" si="3">SUM(C74:C92)</f>
        <v>4205</v>
      </c>
      <c r="D93" s="3">
        <f t="shared" si="3"/>
        <v>10885</v>
      </c>
      <c r="E93" s="3">
        <f t="shared" si="3"/>
        <v>640</v>
      </c>
      <c r="F93" s="3">
        <f t="shared" si="3"/>
        <v>1341</v>
      </c>
      <c r="G93" s="3">
        <f t="shared" si="3"/>
        <v>2980</v>
      </c>
      <c r="H93" s="3">
        <f t="shared" si="3"/>
        <v>465</v>
      </c>
      <c r="I93" s="3">
        <f t="shared" si="3"/>
        <v>24674</v>
      </c>
      <c r="J93" s="3">
        <f t="shared" si="3"/>
        <v>3005</v>
      </c>
      <c r="K93" s="3"/>
      <c r="L93" s="280">
        <v>0</v>
      </c>
    </row>
    <row r="94" spans="1:12" x14ac:dyDescent="0.25">
      <c r="B94" s="95">
        <v>12</v>
      </c>
      <c r="C94" s="97"/>
      <c r="D94" s="98"/>
      <c r="E94" s="97"/>
      <c r="F94" s="97"/>
      <c r="G94" s="97"/>
      <c r="H94" s="97"/>
      <c r="I94" s="97"/>
      <c r="J94" s="97"/>
    </row>
    <row r="95" spans="1:12" x14ac:dyDescent="0.25">
      <c r="A95" s="96" t="s">
        <v>312</v>
      </c>
      <c r="B95" s="96" t="s">
        <v>313</v>
      </c>
      <c r="C95" s="99" t="s">
        <v>66</v>
      </c>
      <c r="D95" s="100" t="s">
        <v>72</v>
      </c>
      <c r="E95" s="99" t="s">
        <v>65</v>
      </c>
      <c r="F95" s="99" t="s">
        <v>71</v>
      </c>
      <c r="G95" s="99" t="s">
        <v>68</v>
      </c>
      <c r="H95" s="99" t="s">
        <v>67</v>
      </c>
      <c r="I95" s="99" t="s">
        <v>70</v>
      </c>
      <c r="J95" s="99" t="s">
        <v>69</v>
      </c>
    </row>
    <row r="96" spans="1:12" x14ac:dyDescent="0.25">
      <c r="B96" s="91" t="s">
        <v>64</v>
      </c>
      <c r="C96" s="278">
        <v>352</v>
      </c>
      <c r="D96" s="278">
        <v>601</v>
      </c>
      <c r="E96" s="278">
        <v>12</v>
      </c>
      <c r="F96" s="278">
        <v>140</v>
      </c>
      <c r="G96" s="278">
        <v>150</v>
      </c>
      <c r="H96" s="278">
        <v>88</v>
      </c>
      <c r="I96" s="278">
        <v>1643</v>
      </c>
      <c r="J96" s="278">
        <v>134</v>
      </c>
    </row>
    <row r="97" spans="2:10" x14ac:dyDescent="0.25">
      <c r="B97" s="91" t="s">
        <v>73</v>
      </c>
      <c r="C97" s="278">
        <v>287</v>
      </c>
      <c r="D97" s="278">
        <v>313</v>
      </c>
      <c r="E97" s="278">
        <v>10</v>
      </c>
      <c r="F97" s="278">
        <v>104</v>
      </c>
      <c r="G97" s="278">
        <v>168</v>
      </c>
      <c r="H97" s="278">
        <v>21</v>
      </c>
      <c r="I97" s="278">
        <v>1565</v>
      </c>
      <c r="J97" s="278">
        <v>78</v>
      </c>
    </row>
    <row r="98" spans="2:10" x14ac:dyDescent="0.25">
      <c r="B98" s="91" t="s">
        <v>74</v>
      </c>
      <c r="C98" s="278">
        <v>230</v>
      </c>
      <c r="D98" s="278">
        <v>599</v>
      </c>
      <c r="E98" s="278">
        <v>15</v>
      </c>
      <c r="F98" s="278">
        <v>31</v>
      </c>
      <c r="G98" s="278">
        <v>221</v>
      </c>
      <c r="H98" s="278">
        <v>8</v>
      </c>
      <c r="I98" s="278">
        <v>1826</v>
      </c>
      <c r="J98" s="278">
        <v>241</v>
      </c>
    </row>
    <row r="99" spans="2:10" x14ac:dyDescent="0.25">
      <c r="B99" s="91" t="s">
        <v>75</v>
      </c>
      <c r="C99" s="278">
        <v>180</v>
      </c>
      <c r="D99" s="278">
        <v>640</v>
      </c>
      <c r="E99" s="278">
        <v>32</v>
      </c>
      <c r="F99" s="278">
        <v>78</v>
      </c>
      <c r="G99" s="278">
        <v>273</v>
      </c>
      <c r="H99" s="278">
        <v>20</v>
      </c>
      <c r="I99" s="278">
        <v>1075</v>
      </c>
      <c r="J99" s="278">
        <v>174</v>
      </c>
    </row>
    <row r="100" spans="2:10" x14ac:dyDescent="0.25">
      <c r="B100" s="91" t="s">
        <v>76</v>
      </c>
      <c r="C100" s="278">
        <v>209</v>
      </c>
      <c r="D100" s="278">
        <v>757</v>
      </c>
      <c r="E100" s="278">
        <v>25</v>
      </c>
      <c r="F100" s="278">
        <v>66</v>
      </c>
      <c r="G100" s="278">
        <v>174</v>
      </c>
      <c r="H100" s="278">
        <v>16</v>
      </c>
      <c r="I100" s="278">
        <v>1239</v>
      </c>
      <c r="J100" s="278">
        <v>216</v>
      </c>
    </row>
    <row r="101" spans="2:10" x14ac:dyDescent="0.25">
      <c r="B101" s="91" t="s">
        <v>77</v>
      </c>
      <c r="C101" s="278">
        <v>207</v>
      </c>
      <c r="D101" s="278">
        <v>744</v>
      </c>
      <c r="E101" s="278">
        <v>44</v>
      </c>
      <c r="F101" s="278">
        <v>130</v>
      </c>
      <c r="G101" s="278">
        <v>220</v>
      </c>
      <c r="H101" s="278">
        <v>50</v>
      </c>
      <c r="I101" s="278">
        <v>1231</v>
      </c>
      <c r="J101" s="278">
        <v>130</v>
      </c>
    </row>
    <row r="102" spans="2:10" x14ac:dyDescent="0.25">
      <c r="B102" s="91" t="s">
        <v>78</v>
      </c>
      <c r="C102" s="278">
        <v>211</v>
      </c>
      <c r="D102" s="278">
        <v>734</v>
      </c>
      <c r="E102" s="278">
        <v>42</v>
      </c>
      <c r="F102" s="278">
        <v>37</v>
      </c>
      <c r="G102" s="278">
        <v>115</v>
      </c>
      <c r="H102" s="278">
        <v>15</v>
      </c>
      <c r="I102" s="278">
        <v>1426</v>
      </c>
      <c r="J102" s="278">
        <v>204</v>
      </c>
    </row>
    <row r="103" spans="2:10" x14ac:dyDescent="0.25">
      <c r="B103" s="91" t="s">
        <v>79</v>
      </c>
      <c r="C103" s="278">
        <v>249</v>
      </c>
      <c r="D103" s="278">
        <v>610</v>
      </c>
      <c r="E103" s="278">
        <v>23</v>
      </c>
      <c r="F103" s="278">
        <v>61</v>
      </c>
      <c r="G103" s="278">
        <v>216</v>
      </c>
      <c r="H103" s="278">
        <v>41</v>
      </c>
      <c r="I103" s="278">
        <v>1414</v>
      </c>
      <c r="J103" s="278">
        <v>206</v>
      </c>
    </row>
    <row r="104" spans="2:10" x14ac:dyDescent="0.25">
      <c r="B104" s="91" t="s">
        <v>80</v>
      </c>
      <c r="C104" s="278">
        <v>269</v>
      </c>
      <c r="D104" s="278">
        <v>490</v>
      </c>
      <c r="E104" s="278">
        <v>67</v>
      </c>
      <c r="F104" s="278">
        <v>57</v>
      </c>
      <c r="G104" s="278">
        <v>180</v>
      </c>
      <c r="H104" s="278">
        <v>15</v>
      </c>
      <c r="I104" s="278">
        <v>1262</v>
      </c>
      <c r="J104" s="278">
        <v>187</v>
      </c>
    </row>
    <row r="105" spans="2:10" x14ac:dyDescent="0.25">
      <c r="B105" s="91" t="s">
        <v>81</v>
      </c>
      <c r="C105" s="278">
        <v>253</v>
      </c>
      <c r="D105" s="278">
        <v>811</v>
      </c>
      <c r="E105" s="278">
        <v>37</v>
      </c>
      <c r="F105" s="278">
        <v>48</v>
      </c>
      <c r="G105" s="278">
        <v>98</v>
      </c>
      <c r="H105" s="278">
        <v>43</v>
      </c>
      <c r="I105" s="278">
        <v>1527</v>
      </c>
      <c r="J105" s="278">
        <v>150</v>
      </c>
    </row>
    <row r="106" spans="2:10" x14ac:dyDescent="0.25">
      <c r="B106" s="91" t="s">
        <v>82</v>
      </c>
      <c r="C106" s="278">
        <v>243</v>
      </c>
      <c r="D106" s="278">
        <v>568</v>
      </c>
      <c r="E106" s="278">
        <v>23</v>
      </c>
      <c r="F106" s="278">
        <v>100</v>
      </c>
      <c r="G106" s="278">
        <v>208</v>
      </c>
      <c r="H106" s="278">
        <v>15</v>
      </c>
      <c r="I106" s="278">
        <v>1337</v>
      </c>
      <c r="J106" s="278">
        <v>168</v>
      </c>
    </row>
    <row r="107" spans="2:10" x14ac:dyDescent="0.25">
      <c r="B107" s="91" t="s">
        <v>83</v>
      </c>
      <c r="C107" s="278">
        <v>259</v>
      </c>
      <c r="D107" s="278">
        <v>653</v>
      </c>
      <c r="E107" s="278">
        <v>64</v>
      </c>
      <c r="F107" s="278">
        <v>48</v>
      </c>
      <c r="G107" s="278">
        <v>143</v>
      </c>
      <c r="H107" s="278">
        <v>21</v>
      </c>
      <c r="I107" s="278">
        <v>1232</v>
      </c>
      <c r="J107" s="278">
        <v>141</v>
      </c>
    </row>
    <row r="108" spans="2:10" x14ac:dyDescent="0.25">
      <c r="B108" s="91" t="s">
        <v>84</v>
      </c>
      <c r="C108" s="278">
        <v>272</v>
      </c>
      <c r="D108" s="278">
        <v>361</v>
      </c>
      <c r="E108" s="278">
        <v>27</v>
      </c>
      <c r="F108" s="278">
        <v>42</v>
      </c>
      <c r="G108" s="278">
        <v>58</v>
      </c>
      <c r="H108" s="278">
        <v>7</v>
      </c>
      <c r="I108" s="278">
        <v>1540</v>
      </c>
      <c r="J108" s="278">
        <v>148</v>
      </c>
    </row>
    <row r="109" spans="2:10" x14ac:dyDescent="0.25">
      <c r="B109" s="91" t="s">
        <v>85</v>
      </c>
      <c r="C109" s="278">
        <v>214</v>
      </c>
      <c r="D109" s="278">
        <v>873</v>
      </c>
      <c r="E109" s="278">
        <v>24</v>
      </c>
      <c r="F109" s="278">
        <v>159</v>
      </c>
      <c r="G109" s="278">
        <v>130</v>
      </c>
      <c r="H109" s="278">
        <v>38</v>
      </c>
      <c r="I109" s="278">
        <v>1531</v>
      </c>
      <c r="J109" s="278">
        <v>191</v>
      </c>
    </row>
    <row r="110" spans="2:10" x14ac:dyDescent="0.25">
      <c r="B110" s="91" t="s">
        <v>86</v>
      </c>
      <c r="C110" s="278">
        <v>276</v>
      </c>
      <c r="D110" s="278">
        <v>412</v>
      </c>
      <c r="E110" s="278">
        <v>68</v>
      </c>
      <c r="F110" s="278">
        <v>33</v>
      </c>
      <c r="G110" s="278">
        <v>175</v>
      </c>
      <c r="H110" s="278">
        <v>22</v>
      </c>
      <c r="I110" s="278">
        <v>1277</v>
      </c>
      <c r="J110" s="278">
        <v>140</v>
      </c>
    </row>
    <row r="111" spans="2:10" x14ac:dyDescent="0.25">
      <c r="B111" s="91" t="s">
        <v>87</v>
      </c>
      <c r="C111" s="278">
        <v>154</v>
      </c>
      <c r="D111" s="278">
        <v>451</v>
      </c>
      <c r="E111" s="278">
        <v>63</v>
      </c>
      <c r="F111" s="278">
        <v>47</v>
      </c>
      <c r="G111" s="278">
        <v>194</v>
      </c>
      <c r="H111" s="278">
        <v>10</v>
      </c>
      <c r="I111" s="278">
        <v>1394</v>
      </c>
      <c r="J111" s="278">
        <v>204</v>
      </c>
    </row>
    <row r="112" spans="2:10" x14ac:dyDescent="0.25">
      <c r="B112" s="91" t="s">
        <v>88</v>
      </c>
      <c r="C112" s="278">
        <v>198</v>
      </c>
      <c r="D112" s="278">
        <v>519</v>
      </c>
      <c r="E112" s="278">
        <v>21</v>
      </c>
      <c r="F112" s="278">
        <v>56</v>
      </c>
      <c r="G112" s="278">
        <v>89</v>
      </c>
      <c r="H112" s="278">
        <v>5</v>
      </c>
      <c r="I112" s="278">
        <v>1223</v>
      </c>
      <c r="J112" s="278">
        <v>131</v>
      </c>
    </row>
    <row r="113" spans="1:12" x14ac:dyDescent="0.25">
      <c r="B113" s="91" t="s">
        <v>89</v>
      </c>
      <c r="C113" s="278">
        <v>289</v>
      </c>
      <c r="D113" s="278">
        <v>938</v>
      </c>
      <c r="E113" s="278">
        <v>67</v>
      </c>
      <c r="F113" s="278">
        <v>123</v>
      </c>
      <c r="G113" s="278">
        <v>211</v>
      </c>
      <c r="H113" s="278">
        <v>26</v>
      </c>
      <c r="I113" s="278">
        <v>1375</v>
      </c>
      <c r="J113" s="278">
        <v>210</v>
      </c>
    </row>
    <row r="114" spans="1:12" x14ac:dyDescent="0.25">
      <c r="B114" s="91" t="s">
        <v>90</v>
      </c>
      <c r="C114" s="278">
        <v>227</v>
      </c>
      <c r="D114" s="278">
        <v>597</v>
      </c>
      <c r="E114" s="278">
        <v>87</v>
      </c>
      <c r="F114" s="278">
        <v>168</v>
      </c>
      <c r="G114" s="278">
        <v>462</v>
      </c>
      <c r="H114" s="278">
        <v>94</v>
      </c>
      <c r="I114" s="278">
        <v>3524</v>
      </c>
      <c r="J114" s="278">
        <v>328</v>
      </c>
    </row>
    <row r="115" spans="1:12" x14ac:dyDescent="0.25">
      <c r="C115" s="3">
        <f t="shared" ref="C115:J115" si="4">SUM(C96:C114)</f>
        <v>4579</v>
      </c>
      <c r="D115" s="3">
        <f t="shared" si="4"/>
        <v>11671</v>
      </c>
      <c r="E115" s="3">
        <f t="shared" si="4"/>
        <v>751</v>
      </c>
      <c r="F115" s="3">
        <f t="shared" si="4"/>
        <v>1528</v>
      </c>
      <c r="G115" s="3">
        <f t="shared" si="4"/>
        <v>3485</v>
      </c>
      <c r="H115" s="3">
        <f t="shared" si="4"/>
        <v>555</v>
      </c>
      <c r="I115" s="3">
        <f t="shared" si="4"/>
        <v>28641</v>
      </c>
      <c r="J115" s="3">
        <f t="shared" si="4"/>
        <v>3381</v>
      </c>
      <c r="K115" s="3"/>
      <c r="L115" s="280">
        <v>0</v>
      </c>
    </row>
    <row r="116" spans="1:12" x14ac:dyDescent="0.25">
      <c r="B116" s="95">
        <v>1</v>
      </c>
      <c r="C116" s="97"/>
      <c r="D116" s="98"/>
      <c r="E116" s="97"/>
      <c r="F116" s="97"/>
      <c r="G116" s="97"/>
      <c r="H116" s="97"/>
      <c r="I116" s="97"/>
      <c r="J116" s="97"/>
    </row>
    <row r="117" spans="1:12" x14ac:dyDescent="0.25">
      <c r="A117" s="96" t="s">
        <v>313</v>
      </c>
      <c r="B117" s="96" t="s">
        <v>318</v>
      </c>
      <c r="C117" s="99" t="s">
        <v>66</v>
      </c>
      <c r="D117" s="100" t="s">
        <v>72</v>
      </c>
      <c r="E117" s="99" t="s">
        <v>65</v>
      </c>
      <c r="F117" s="99" t="s">
        <v>71</v>
      </c>
      <c r="G117" s="99" t="s">
        <v>68</v>
      </c>
      <c r="H117" s="99" t="s">
        <v>67</v>
      </c>
      <c r="I117" s="99" t="s">
        <v>70</v>
      </c>
      <c r="J117" s="99" t="s">
        <v>69</v>
      </c>
    </row>
    <row r="118" spans="1:12" x14ac:dyDescent="0.25">
      <c r="B118" s="91" t="s">
        <v>64</v>
      </c>
      <c r="C118" s="278">
        <v>351</v>
      </c>
      <c r="D118" s="278">
        <v>615</v>
      </c>
      <c r="E118" s="278">
        <v>12</v>
      </c>
      <c r="F118" s="278">
        <v>141</v>
      </c>
      <c r="G118" s="278">
        <v>157</v>
      </c>
      <c r="H118" s="278">
        <v>91</v>
      </c>
      <c r="I118" s="278">
        <v>1663</v>
      </c>
      <c r="J118" s="278">
        <v>136</v>
      </c>
    </row>
    <row r="119" spans="1:12" x14ac:dyDescent="0.25">
      <c r="B119" s="91" t="s">
        <v>73</v>
      </c>
      <c r="C119" s="278">
        <v>287</v>
      </c>
      <c r="D119" s="278">
        <v>319</v>
      </c>
      <c r="E119" s="278">
        <v>10</v>
      </c>
      <c r="F119" s="278">
        <v>112</v>
      </c>
      <c r="G119" s="278">
        <v>173</v>
      </c>
      <c r="H119" s="278">
        <v>26</v>
      </c>
      <c r="I119" s="278">
        <v>1581</v>
      </c>
      <c r="J119" s="278">
        <v>78</v>
      </c>
    </row>
    <row r="120" spans="1:12" x14ac:dyDescent="0.25">
      <c r="B120" s="91" t="s">
        <v>74</v>
      </c>
      <c r="C120" s="278">
        <v>235</v>
      </c>
      <c r="D120" s="278">
        <v>608</v>
      </c>
      <c r="E120" s="278">
        <v>15</v>
      </c>
      <c r="F120" s="278">
        <v>32</v>
      </c>
      <c r="G120" s="278">
        <v>218</v>
      </c>
      <c r="H120" s="278">
        <v>8</v>
      </c>
      <c r="I120" s="278">
        <v>1852</v>
      </c>
      <c r="J120" s="278">
        <v>246</v>
      </c>
    </row>
    <row r="121" spans="1:12" x14ac:dyDescent="0.25">
      <c r="B121" s="91" t="s">
        <v>75</v>
      </c>
      <c r="C121" s="278">
        <v>184</v>
      </c>
      <c r="D121" s="278">
        <v>651</v>
      </c>
      <c r="E121" s="278">
        <v>34</v>
      </c>
      <c r="F121" s="278">
        <v>83</v>
      </c>
      <c r="G121" s="278">
        <v>277</v>
      </c>
      <c r="H121" s="278">
        <v>20</v>
      </c>
      <c r="I121" s="278">
        <v>1099</v>
      </c>
      <c r="J121" s="278">
        <v>179</v>
      </c>
    </row>
    <row r="122" spans="1:12" x14ac:dyDescent="0.25">
      <c r="B122" s="91" t="s">
        <v>76</v>
      </c>
      <c r="C122" s="278">
        <v>211</v>
      </c>
      <c r="D122" s="278">
        <v>766</v>
      </c>
      <c r="E122" s="278">
        <v>26</v>
      </c>
      <c r="F122" s="278">
        <v>69</v>
      </c>
      <c r="G122" s="278">
        <v>176</v>
      </c>
      <c r="H122" s="278">
        <v>16</v>
      </c>
      <c r="I122" s="278">
        <v>1263</v>
      </c>
      <c r="J122" s="278">
        <v>219</v>
      </c>
    </row>
    <row r="123" spans="1:12" x14ac:dyDescent="0.25">
      <c r="B123" s="91" t="s">
        <v>77</v>
      </c>
      <c r="C123" s="278">
        <v>203</v>
      </c>
      <c r="D123" s="278">
        <v>753</v>
      </c>
      <c r="E123" s="278">
        <v>44</v>
      </c>
      <c r="F123" s="278">
        <v>130</v>
      </c>
      <c r="G123" s="278">
        <v>226</v>
      </c>
      <c r="H123" s="278">
        <v>50</v>
      </c>
      <c r="I123" s="278">
        <v>1243</v>
      </c>
      <c r="J123" s="278">
        <v>133</v>
      </c>
    </row>
    <row r="124" spans="1:12" x14ac:dyDescent="0.25">
      <c r="B124" s="91" t="s">
        <v>78</v>
      </c>
      <c r="C124" s="278">
        <v>211</v>
      </c>
      <c r="D124" s="278">
        <v>744</v>
      </c>
      <c r="E124" s="278">
        <v>44</v>
      </c>
      <c r="F124" s="278">
        <v>37</v>
      </c>
      <c r="G124" s="278">
        <v>117</v>
      </c>
      <c r="H124" s="278">
        <v>15</v>
      </c>
      <c r="I124" s="278">
        <v>1443</v>
      </c>
      <c r="J124" s="278">
        <v>209</v>
      </c>
    </row>
    <row r="125" spans="1:12" x14ac:dyDescent="0.25">
      <c r="B125" s="91" t="s">
        <v>79</v>
      </c>
      <c r="C125" s="278">
        <v>251</v>
      </c>
      <c r="D125" s="278">
        <v>630</v>
      </c>
      <c r="E125" s="278">
        <v>23</v>
      </c>
      <c r="F125" s="278">
        <v>60</v>
      </c>
      <c r="G125" s="278">
        <v>219</v>
      </c>
      <c r="H125" s="278">
        <v>42</v>
      </c>
      <c r="I125" s="278">
        <v>1427</v>
      </c>
      <c r="J125" s="278">
        <v>205</v>
      </c>
    </row>
    <row r="126" spans="1:12" x14ac:dyDescent="0.25">
      <c r="B126" s="91" t="s">
        <v>80</v>
      </c>
      <c r="C126" s="278">
        <v>271</v>
      </c>
      <c r="D126" s="278">
        <v>500</v>
      </c>
      <c r="E126" s="278">
        <v>68</v>
      </c>
      <c r="F126" s="278">
        <v>57</v>
      </c>
      <c r="G126" s="278">
        <v>183</v>
      </c>
      <c r="H126" s="278">
        <v>15</v>
      </c>
      <c r="I126" s="278">
        <v>1275</v>
      </c>
      <c r="J126" s="278">
        <v>192</v>
      </c>
    </row>
    <row r="127" spans="1:12" x14ac:dyDescent="0.25">
      <c r="B127" s="91" t="s">
        <v>81</v>
      </c>
      <c r="C127" s="278">
        <v>259</v>
      </c>
      <c r="D127" s="278">
        <v>824</v>
      </c>
      <c r="E127" s="278">
        <v>37</v>
      </c>
      <c r="F127" s="278">
        <v>48</v>
      </c>
      <c r="G127" s="278">
        <v>99</v>
      </c>
      <c r="H127" s="278">
        <v>43</v>
      </c>
      <c r="I127" s="278">
        <v>1543</v>
      </c>
      <c r="J127" s="278">
        <v>150</v>
      </c>
    </row>
    <row r="128" spans="1:12" x14ac:dyDescent="0.25">
      <c r="B128" s="91" t="s">
        <v>82</v>
      </c>
      <c r="C128" s="278">
        <v>247</v>
      </c>
      <c r="D128" s="278">
        <v>576</v>
      </c>
      <c r="E128" s="278">
        <v>23</v>
      </c>
      <c r="F128" s="278">
        <v>101</v>
      </c>
      <c r="G128" s="278">
        <v>210</v>
      </c>
      <c r="H128" s="278">
        <v>15</v>
      </c>
      <c r="I128" s="278">
        <v>1360</v>
      </c>
      <c r="J128" s="278">
        <v>172</v>
      </c>
    </row>
    <row r="129" spans="2:12" x14ac:dyDescent="0.25">
      <c r="B129" s="91" t="s">
        <v>83</v>
      </c>
      <c r="C129" s="278">
        <v>268</v>
      </c>
      <c r="D129" s="278">
        <v>669</v>
      </c>
      <c r="E129" s="278">
        <v>64</v>
      </c>
      <c r="F129" s="278">
        <v>48</v>
      </c>
      <c r="G129" s="278">
        <v>146</v>
      </c>
      <c r="H129" s="278">
        <v>21</v>
      </c>
      <c r="I129" s="278">
        <v>1260</v>
      </c>
      <c r="J129" s="278">
        <v>141</v>
      </c>
    </row>
    <row r="130" spans="2:12" x14ac:dyDescent="0.25">
      <c r="B130" s="91" t="s">
        <v>84</v>
      </c>
      <c r="C130" s="278">
        <v>279</v>
      </c>
      <c r="D130" s="278">
        <v>383</v>
      </c>
      <c r="E130" s="278">
        <v>27</v>
      </c>
      <c r="F130" s="278">
        <v>42</v>
      </c>
      <c r="G130" s="278">
        <v>58</v>
      </c>
      <c r="H130" s="278">
        <v>8</v>
      </c>
      <c r="I130" s="278">
        <v>1565</v>
      </c>
      <c r="J130" s="278">
        <v>149</v>
      </c>
    </row>
    <row r="131" spans="2:12" x14ac:dyDescent="0.25">
      <c r="B131" s="91" t="s">
        <v>85</v>
      </c>
      <c r="C131" s="278">
        <v>218</v>
      </c>
      <c r="D131" s="278">
        <v>908</v>
      </c>
      <c r="E131" s="278">
        <v>24</v>
      </c>
      <c r="F131" s="278">
        <v>165</v>
      </c>
      <c r="G131" s="278">
        <v>132</v>
      </c>
      <c r="H131" s="278">
        <v>38</v>
      </c>
      <c r="I131" s="278">
        <v>1579</v>
      </c>
      <c r="J131" s="278">
        <v>191</v>
      </c>
    </row>
    <row r="132" spans="2:12" x14ac:dyDescent="0.25">
      <c r="B132" s="91" t="s">
        <v>86</v>
      </c>
      <c r="C132" s="278">
        <v>287</v>
      </c>
      <c r="D132" s="278">
        <v>422</v>
      </c>
      <c r="E132" s="278">
        <v>67</v>
      </c>
      <c r="F132" s="278">
        <v>34</v>
      </c>
      <c r="G132" s="278">
        <v>177</v>
      </c>
      <c r="H132" s="278">
        <v>25</v>
      </c>
      <c r="I132" s="278">
        <v>1290</v>
      </c>
      <c r="J132" s="278">
        <v>142</v>
      </c>
    </row>
    <row r="133" spans="2:12" x14ac:dyDescent="0.25">
      <c r="B133" s="91" t="s">
        <v>87</v>
      </c>
      <c r="C133" s="278">
        <v>156</v>
      </c>
      <c r="D133" s="278">
        <v>464</v>
      </c>
      <c r="E133" s="278">
        <v>64</v>
      </c>
      <c r="F133" s="278">
        <v>49</v>
      </c>
      <c r="G133" s="278">
        <v>198</v>
      </c>
      <c r="H133" s="278">
        <v>11</v>
      </c>
      <c r="I133" s="278">
        <v>1458</v>
      </c>
      <c r="J133" s="278">
        <v>206</v>
      </c>
    </row>
    <row r="134" spans="2:12" x14ac:dyDescent="0.25">
      <c r="B134" s="91" t="s">
        <v>88</v>
      </c>
      <c r="C134" s="278">
        <v>199</v>
      </c>
      <c r="D134" s="278">
        <v>529</v>
      </c>
      <c r="E134" s="278">
        <v>21</v>
      </c>
      <c r="F134" s="278">
        <v>57</v>
      </c>
      <c r="G134" s="278">
        <v>90</v>
      </c>
      <c r="H134" s="278">
        <v>5</v>
      </c>
      <c r="I134" s="278">
        <v>1171</v>
      </c>
      <c r="J134" s="278">
        <v>130</v>
      </c>
    </row>
    <row r="135" spans="2:12" x14ac:dyDescent="0.25">
      <c r="B135" s="91" t="s">
        <v>89</v>
      </c>
      <c r="C135" s="278">
        <v>304</v>
      </c>
      <c r="D135" s="278">
        <v>954</v>
      </c>
      <c r="E135" s="278">
        <v>67</v>
      </c>
      <c r="F135" s="278">
        <v>122</v>
      </c>
      <c r="G135" s="278">
        <v>210</v>
      </c>
      <c r="H135" s="278">
        <v>26</v>
      </c>
      <c r="I135" s="278">
        <v>1406</v>
      </c>
      <c r="J135" s="278">
        <v>210</v>
      </c>
    </row>
    <row r="136" spans="2:12" x14ac:dyDescent="0.25">
      <c r="B136" s="91" t="s">
        <v>90</v>
      </c>
      <c r="C136" s="278">
        <v>119</v>
      </c>
      <c r="D136" s="278">
        <v>311</v>
      </c>
      <c r="E136" s="278">
        <v>44</v>
      </c>
      <c r="F136" s="278">
        <v>85</v>
      </c>
      <c r="G136" s="278">
        <v>246</v>
      </c>
      <c r="H136" s="278">
        <v>49</v>
      </c>
      <c r="I136" s="278">
        <v>1819</v>
      </c>
      <c r="J136" s="278">
        <v>171</v>
      </c>
    </row>
    <row r="137" spans="2:12" x14ac:dyDescent="0.25">
      <c r="C137" s="3">
        <f>SUM(C118:C136)</f>
        <v>4540</v>
      </c>
      <c r="D137" s="3">
        <f t="shared" ref="D137:J137" si="5">SUM(D118:D136)</f>
        <v>11626</v>
      </c>
      <c r="E137" s="3">
        <f t="shared" si="5"/>
        <v>714</v>
      </c>
      <c r="F137" s="3">
        <f t="shared" si="5"/>
        <v>1472</v>
      </c>
      <c r="G137" s="3">
        <f t="shared" si="5"/>
        <v>3312</v>
      </c>
      <c r="H137" s="3">
        <f t="shared" si="5"/>
        <v>524</v>
      </c>
      <c r="I137" s="3">
        <f t="shared" si="5"/>
        <v>27297</v>
      </c>
      <c r="J137" s="3">
        <f t="shared" si="5"/>
        <v>3259</v>
      </c>
      <c r="K137" s="3"/>
      <c r="L137" s="280">
        <v>0</v>
      </c>
    </row>
    <row r="138" spans="2:12" x14ac:dyDescent="0.25">
      <c r="B138" s="91"/>
      <c r="C138" s="3"/>
      <c r="D138" s="3"/>
      <c r="E138" s="3"/>
      <c r="F138" s="3"/>
      <c r="G138" s="3"/>
      <c r="H138" s="3"/>
      <c r="I138" s="3"/>
      <c r="J138" s="3"/>
    </row>
    <row r="139" spans="2:12" x14ac:dyDescent="0.25">
      <c r="B139" s="91"/>
      <c r="C139" s="3"/>
      <c r="D139" s="3"/>
      <c r="E139" s="3"/>
      <c r="F139" s="3"/>
      <c r="G139" s="3"/>
      <c r="H139" s="3"/>
      <c r="I139" s="3"/>
      <c r="J139" s="3"/>
    </row>
    <row r="140" spans="2:12" x14ac:dyDescent="0.25">
      <c r="B140" s="91"/>
      <c r="C140" s="3"/>
      <c r="D140" s="3"/>
      <c r="E140" s="3"/>
      <c r="F140" s="3"/>
      <c r="G140" s="3"/>
      <c r="H140" s="3"/>
      <c r="I140" s="3"/>
      <c r="J140" s="3"/>
    </row>
    <row r="141" spans="2:12" x14ac:dyDescent="0.25">
      <c r="B141" s="91"/>
      <c r="C141" s="3"/>
      <c r="D141" s="3"/>
      <c r="E141" s="3"/>
      <c r="F141" s="3"/>
      <c r="G141" s="3"/>
      <c r="H141" s="3"/>
      <c r="I141" s="3"/>
      <c r="J141" s="3"/>
    </row>
    <row r="142" spans="2:12" x14ac:dyDescent="0.25">
      <c r="B142" s="91"/>
      <c r="C142" s="3"/>
      <c r="D142" s="3"/>
      <c r="E142" s="3"/>
      <c r="F142" s="3"/>
      <c r="G142" s="3"/>
      <c r="H142" s="3"/>
      <c r="I142" s="3"/>
      <c r="J142" s="3"/>
    </row>
    <row r="143" spans="2:12" x14ac:dyDescent="0.25">
      <c r="B143" s="91"/>
      <c r="C143" s="3"/>
      <c r="D143" s="3"/>
      <c r="E143" s="3"/>
      <c r="F143" s="3"/>
      <c r="G143" s="3"/>
      <c r="H143" s="3"/>
      <c r="I143" s="3"/>
      <c r="J143" s="3"/>
    </row>
    <row r="144" spans="2:12" x14ac:dyDescent="0.25">
      <c r="B144" s="91"/>
      <c r="C144" s="3"/>
      <c r="D144" s="3"/>
      <c r="E144" s="3"/>
      <c r="F144" s="3"/>
      <c r="G144" s="3"/>
      <c r="H144" s="3"/>
      <c r="I144" s="3"/>
      <c r="J144" s="3"/>
    </row>
    <row r="145" spans="2:10" x14ac:dyDescent="0.25">
      <c r="B145" s="91"/>
      <c r="C145" s="3"/>
      <c r="D145" s="3"/>
      <c r="E145" s="3"/>
      <c r="F145" s="3"/>
      <c r="G145" s="3"/>
      <c r="H145" s="3"/>
      <c r="I145" s="3"/>
      <c r="J145" s="3"/>
    </row>
    <row r="146" spans="2:10" x14ac:dyDescent="0.25">
      <c r="B146" s="91"/>
      <c r="C146" s="3"/>
      <c r="D146" s="3"/>
      <c r="E146" s="3"/>
      <c r="F146" s="3"/>
      <c r="G146" s="3"/>
      <c r="H146" s="3"/>
      <c r="I146" s="3"/>
      <c r="J146" s="3"/>
    </row>
    <row r="147" spans="2:10" x14ac:dyDescent="0.25">
      <c r="B147" s="91"/>
      <c r="C147" s="3"/>
      <c r="D147" s="3"/>
      <c r="E147" s="3"/>
      <c r="F147" s="3"/>
      <c r="G147" s="3"/>
      <c r="H147" s="3"/>
      <c r="I147" s="3"/>
      <c r="J147" s="3"/>
    </row>
    <row r="148" spans="2:10" x14ac:dyDescent="0.25">
      <c r="B148" s="91"/>
      <c r="C148" s="3"/>
      <c r="D148" s="3"/>
      <c r="E148" s="3"/>
      <c r="F148" s="3"/>
      <c r="G148" s="3"/>
      <c r="H148" s="3"/>
      <c r="I148" s="3"/>
      <c r="J148" s="3"/>
    </row>
    <row r="149" spans="2:10" x14ac:dyDescent="0.25">
      <c r="B149" s="91"/>
      <c r="C149" s="3"/>
      <c r="D149" s="3"/>
      <c r="E149" s="3"/>
      <c r="F149" s="3"/>
      <c r="G149" s="3"/>
      <c r="H149" s="3"/>
      <c r="I149" s="3"/>
      <c r="J149" s="3"/>
    </row>
    <row r="150" spans="2:10" x14ac:dyDescent="0.25">
      <c r="B150" s="91"/>
      <c r="C150" s="3"/>
      <c r="D150" s="3"/>
      <c r="E150" s="3"/>
      <c r="F150" s="3"/>
      <c r="G150" s="3"/>
      <c r="H150" s="3"/>
      <c r="I150" s="3"/>
      <c r="J150" s="3"/>
    </row>
  </sheetData>
  <mergeCells count="6">
    <mergeCell ref="C5:F5"/>
    <mergeCell ref="G5:H5"/>
    <mergeCell ref="I5:J5"/>
    <mergeCell ref="B1:J1"/>
    <mergeCell ref="B2:J2"/>
    <mergeCell ref="B3:J3"/>
  </mergeCells>
  <pageMargins left="0.2" right="0.2" top="0.5" bottom="0.5" header="0.3" footer="0.3"/>
  <pageSetup scale="65" orientation="landscape" horizontalDpi="1200" verticalDpi="1200" r:id="rId1"/>
  <rowBreaks count="2" manualBreakCount="2">
    <brk id="49" max="14" man="1"/>
    <brk id="93"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F375"/>
  <sheetViews>
    <sheetView zoomScale="75" zoomScaleNormal="75" workbookViewId="0"/>
  </sheetViews>
  <sheetFormatPr defaultRowHeight="15" x14ac:dyDescent="0.25"/>
  <cols>
    <col min="1" max="2" width="9.140625" style="220"/>
    <col min="4" max="4" width="15.28515625" style="220" customWidth="1"/>
    <col min="5" max="5" width="4.85546875" customWidth="1"/>
    <col min="6" max="6" width="18.42578125" style="220" customWidth="1"/>
  </cols>
  <sheetData>
    <row r="1" spans="1:6" x14ac:dyDescent="0.25">
      <c r="A1" s="222" t="s">
        <v>191</v>
      </c>
    </row>
    <row r="2" spans="1:6" x14ac:dyDescent="0.25">
      <c r="A2" s="223" t="s">
        <v>192</v>
      </c>
    </row>
    <row r="3" spans="1:6" ht="45.75" customHeight="1" x14ac:dyDescent="0.25">
      <c r="D3" s="224" t="s">
        <v>193</v>
      </c>
      <c r="E3" s="225"/>
      <c r="F3" s="224" t="s">
        <v>194</v>
      </c>
    </row>
    <row r="4" spans="1:6" x14ac:dyDescent="0.25">
      <c r="D4" s="226" t="s">
        <v>195</v>
      </c>
      <c r="F4" s="221" t="s">
        <v>19</v>
      </c>
    </row>
    <row r="5" spans="1:6" ht="62.25" customHeight="1" x14ac:dyDescent="0.25">
      <c r="D5" s="227" t="s">
        <v>53</v>
      </c>
      <c r="F5" s="134" t="s">
        <v>40</v>
      </c>
    </row>
    <row r="6" spans="1:6" x14ac:dyDescent="0.25">
      <c r="A6" s="220" t="s">
        <v>34</v>
      </c>
      <c r="B6" s="220" t="s">
        <v>196</v>
      </c>
      <c r="C6" t="s">
        <v>197</v>
      </c>
      <c r="D6" s="220" t="s">
        <v>99</v>
      </c>
      <c r="E6" s="45"/>
      <c r="F6" s="220" t="s">
        <v>99</v>
      </c>
    </row>
    <row r="7" spans="1:6" ht="6" customHeight="1" x14ac:dyDescent="0.25">
      <c r="E7" s="45"/>
    </row>
    <row r="8" spans="1:6" x14ac:dyDescent="0.25">
      <c r="A8" s="220">
        <v>1</v>
      </c>
      <c r="B8" s="220">
        <v>1</v>
      </c>
      <c r="C8" s="220" t="str">
        <f>A8&amp;IF(B8&lt;10,0&amp;B8,B8)</f>
        <v>101</v>
      </c>
      <c r="D8" s="228">
        <v>30.768136200716835</v>
      </c>
      <c r="F8" s="228">
        <v>5.5</v>
      </c>
    </row>
    <row r="9" spans="1:6" x14ac:dyDescent="0.25">
      <c r="A9" s="220">
        <v>1</v>
      </c>
      <c r="B9" s="220">
        <v>2</v>
      </c>
      <c r="C9" s="391" t="str">
        <f t="shared" ref="C9:C72" si="0">A9&amp;IF(B9&lt;10,0&amp;B9,B9)</f>
        <v>102</v>
      </c>
      <c r="D9" s="228">
        <v>55.163817204301068</v>
      </c>
      <c r="F9" s="228">
        <v>33</v>
      </c>
    </row>
    <row r="10" spans="1:6" x14ac:dyDescent="0.25">
      <c r="A10" s="220">
        <v>1</v>
      </c>
      <c r="B10" s="220">
        <v>3</v>
      </c>
      <c r="C10" s="391" t="str">
        <f t="shared" si="0"/>
        <v>103</v>
      </c>
      <c r="D10" s="228">
        <v>60.72220430107528</v>
      </c>
      <c r="F10" s="228">
        <v>37.5</v>
      </c>
    </row>
    <row r="11" spans="1:6" x14ac:dyDescent="0.25">
      <c r="A11" s="220">
        <v>1</v>
      </c>
      <c r="B11" s="220">
        <v>4</v>
      </c>
      <c r="C11" s="391" t="str">
        <f t="shared" si="0"/>
        <v>104</v>
      </c>
      <c r="D11" s="228">
        <v>42.183512544802859</v>
      </c>
      <c r="F11" s="228">
        <v>33.700000000000003</v>
      </c>
    </row>
    <row r="12" spans="1:6" x14ac:dyDescent="0.25">
      <c r="A12" s="220">
        <v>1</v>
      </c>
      <c r="B12" s="220">
        <v>5</v>
      </c>
      <c r="C12" s="391" t="str">
        <f t="shared" si="0"/>
        <v>105</v>
      </c>
      <c r="D12" s="228">
        <v>34.810842293906802</v>
      </c>
      <c r="F12" s="228">
        <v>23.1</v>
      </c>
    </row>
    <row r="13" spans="1:6" x14ac:dyDescent="0.25">
      <c r="A13" s="220">
        <v>1</v>
      </c>
      <c r="B13" s="220">
        <v>6</v>
      </c>
      <c r="C13" s="391" t="str">
        <f t="shared" si="0"/>
        <v>106</v>
      </c>
      <c r="D13" s="228">
        <v>48.045860215053757</v>
      </c>
      <c r="F13" s="228">
        <v>42.1</v>
      </c>
    </row>
    <row r="14" spans="1:6" x14ac:dyDescent="0.25">
      <c r="A14" s="220">
        <v>1</v>
      </c>
      <c r="B14" s="220">
        <v>7</v>
      </c>
      <c r="C14" s="391" t="str">
        <f t="shared" si="0"/>
        <v>107</v>
      </c>
      <c r="D14" s="228">
        <v>57.487974910394264</v>
      </c>
      <c r="F14" s="228">
        <v>55.9</v>
      </c>
    </row>
    <row r="15" spans="1:6" x14ac:dyDescent="0.25">
      <c r="A15" s="220">
        <v>1</v>
      </c>
      <c r="B15" s="220">
        <v>8</v>
      </c>
      <c r="C15" s="391" t="str">
        <f t="shared" si="0"/>
        <v>108</v>
      </c>
      <c r="D15" s="228">
        <v>46.415931899641571</v>
      </c>
      <c r="F15" s="228">
        <v>32.200000000000003</v>
      </c>
    </row>
    <row r="16" spans="1:6" x14ac:dyDescent="0.25">
      <c r="A16" s="220">
        <v>1</v>
      </c>
      <c r="B16" s="220">
        <v>9</v>
      </c>
      <c r="C16" s="391" t="str">
        <f t="shared" si="0"/>
        <v>109</v>
      </c>
      <c r="D16" s="228">
        <v>35.555268817204293</v>
      </c>
      <c r="F16" s="228">
        <v>26</v>
      </c>
    </row>
    <row r="17" spans="1:6" x14ac:dyDescent="0.25">
      <c r="A17" s="220">
        <v>1</v>
      </c>
      <c r="B17" s="220">
        <v>10</v>
      </c>
      <c r="C17" s="391" t="str">
        <f t="shared" si="0"/>
        <v>110</v>
      </c>
      <c r="D17" s="228">
        <v>40.864462365591393</v>
      </c>
      <c r="F17" s="228">
        <v>31.4</v>
      </c>
    </row>
    <row r="18" spans="1:6" x14ac:dyDescent="0.25">
      <c r="A18" s="220">
        <v>1</v>
      </c>
      <c r="B18" s="220">
        <v>11</v>
      </c>
      <c r="C18" s="391" t="str">
        <f t="shared" si="0"/>
        <v>111</v>
      </c>
      <c r="D18" s="228">
        <v>37.535376344086018</v>
      </c>
      <c r="F18" s="228">
        <v>30.1</v>
      </c>
    </row>
    <row r="19" spans="1:6" x14ac:dyDescent="0.25">
      <c r="A19" s="220">
        <v>1</v>
      </c>
      <c r="B19" s="220">
        <v>12</v>
      </c>
      <c r="C19" s="391" t="str">
        <f t="shared" si="0"/>
        <v>112</v>
      </c>
      <c r="D19" s="228">
        <v>23.563172043010745</v>
      </c>
      <c r="F19" s="228">
        <v>16.2</v>
      </c>
    </row>
    <row r="20" spans="1:6" x14ac:dyDescent="0.25">
      <c r="A20" s="220">
        <v>1</v>
      </c>
      <c r="B20" s="220">
        <v>13</v>
      </c>
      <c r="C20" s="391" t="str">
        <f t="shared" si="0"/>
        <v>113</v>
      </c>
      <c r="D20" s="228">
        <v>21.201881720430098</v>
      </c>
      <c r="F20" s="228">
        <v>11.7</v>
      </c>
    </row>
    <row r="21" spans="1:6" x14ac:dyDescent="0.25">
      <c r="A21" s="220">
        <v>1</v>
      </c>
      <c r="B21" s="220">
        <v>14</v>
      </c>
      <c r="C21" s="391" t="str">
        <f t="shared" si="0"/>
        <v>114</v>
      </c>
      <c r="D21" s="228">
        <v>15.503064516129026</v>
      </c>
      <c r="F21" s="228">
        <v>25.1</v>
      </c>
    </row>
    <row r="22" spans="1:6" x14ac:dyDescent="0.25">
      <c r="A22" s="220">
        <v>1</v>
      </c>
      <c r="B22" s="220">
        <v>15</v>
      </c>
      <c r="C22" s="391" t="str">
        <f t="shared" si="0"/>
        <v>115</v>
      </c>
      <c r="D22" s="228">
        <v>28.297043010752681</v>
      </c>
      <c r="F22" s="228">
        <v>27.8</v>
      </c>
    </row>
    <row r="23" spans="1:6" x14ac:dyDescent="0.25">
      <c r="A23" s="220">
        <v>1</v>
      </c>
      <c r="B23" s="220">
        <v>16</v>
      </c>
      <c r="C23" s="391" t="str">
        <f t="shared" si="0"/>
        <v>116</v>
      </c>
      <c r="D23" s="228">
        <v>43.232365591397851</v>
      </c>
      <c r="F23" s="228">
        <v>30.8</v>
      </c>
    </row>
    <row r="24" spans="1:6" x14ac:dyDescent="0.25">
      <c r="A24" s="220">
        <v>1</v>
      </c>
      <c r="B24" s="220">
        <v>17</v>
      </c>
      <c r="C24" s="391" t="str">
        <f t="shared" si="0"/>
        <v>117</v>
      </c>
      <c r="D24" s="228">
        <v>39.602455197132606</v>
      </c>
      <c r="F24" s="228">
        <v>26.8</v>
      </c>
    </row>
    <row r="25" spans="1:6" x14ac:dyDescent="0.25">
      <c r="A25" s="220">
        <v>1</v>
      </c>
      <c r="B25" s="220">
        <v>18</v>
      </c>
      <c r="C25" s="391" t="str">
        <f t="shared" si="0"/>
        <v>118</v>
      </c>
      <c r="D25" s="228">
        <v>32.992311827956982</v>
      </c>
      <c r="F25" s="228">
        <v>20.3</v>
      </c>
    </row>
    <row r="26" spans="1:6" x14ac:dyDescent="0.25">
      <c r="A26" s="220">
        <v>1</v>
      </c>
      <c r="B26" s="220">
        <v>19</v>
      </c>
      <c r="C26" s="391" t="str">
        <f t="shared" si="0"/>
        <v>119</v>
      </c>
      <c r="D26" s="228">
        <v>25.43605734767025</v>
      </c>
      <c r="F26" s="228">
        <v>29.2</v>
      </c>
    </row>
    <row r="27" spans="1:6" x14ac:dyDescent="0.25">
      <c r="A27" s="220">
        <v>1</v>
      </c>
      <c r="B27" s="220">
        <v>20</v>
      </c>
      <c r="C27" s="391" t="str">
        <f t="shared" si="0"/>
        <v>120</v>
      </c>
      <c r="D27" s="228">
        <v>49.684964157706091</v>
      </c>
      <c r="F27" s="228">
        <v>49.5</v>
      </c>
    </row>
    <row r="28" spans="1:6" x14ac:dyDescent="0.25">
      <c r="A28" s="220">
        <v>1</v>
      </c>
      <c r="B28" s="220">
        <v>21</v>
      </c>
      <c r="C28" s="391" t="str">
        <f t="shared" si="0"/>
        <v>121</v>
      </c>
      <c r="D28" s="228">
        <v>65.822706093189979</v>
      </c>
      <c r="F28" s="228">
        <v>46.1</v>
      </c>
    </row>
    <row r="29" spans="1:6" x14ac:dyDescent="0.25">
      <c r="A29" s="220">
        <v>1</v>
      </c>
      <c r="B29" s="220">
        <v>22</v>
      </c>
      <c r="C29" s="391" t="str">
        <f t="shared" si="0"/>
        <v>122</v>
      </c>
      <c r="D29" s="228">
        <v>53.204211469534037</v>
      </c>
      <c r="F29" s="228">
        <v>38.9</v>
      </c>
    </row>
    <row r="30" spans="1:6" x14ac:dyDescent="0.25">
      <c r="A30" s="220">
        <v>1</v>
      </c>
      <c r="B30" s="220">
        <v>23</v>
      </c>
      <c r="C30" s="391" t="str">
        <f t="shared" si="0"/>
        <v>123</v>
      </c>
      <c r="D30" s="228">
        <v>29.395394265232973</v>
      </c>
      <c r="F30" s="228">
        <v>24.2</v>
      </c>
    </row>
    <row r="31" spans="1:6" x14ac:dyDescent="0.25">
      <c r="A31" s="220">
        <v>1</v>
      </c>
      <c r="B31" s="220">
        <v>24</v>
      </c>
      <c r="C31" s="391" t="str">
        <f t="shared" si="0"/>
        <v>124</v>
      </c>
      <c r="D31" s="228">
        <v>32.111827956989238</v>
      </c>
      <c r="F31" s="228">
        <v>18.5</v>
      </c>
    </row>
    <row r="32" spans="1:6" x14ac:dyDescent="0.25">
      <c r="A32" s="220">
        <v>1</v>
      </c>
      <c r="B32" s="220">
        <v>25</v>
      </c>
      <c r="C32" s="391" t="str">
        <f t="shared" si="0"/>
        <v>125</v>
      </c>
      <c r="D32" s="228">
        <v>36.481272401433678</v>
      </c>
      <c r="F32" s="228">
        <v>35.299999999999997</v>
      </c>
    </row>
    <row r="33" spans="1:6" x14ac:dyDescent="0.25">
      <c r="A33" s="220">
        <v>1</v>
      </c>
      <c r="B33" s="220">
        <v>26</v>
      </c>
      <c r="C33" s="391" t="str">
        <f t="shared" si="0"/>
        <v>126</v>
      </c>
      <c r="D33" s="228">
        <v>51.393243727598566</v>
      </c>
      <c r="F33" s="228">
        <v>44</v>
      </c>
    </row>
    <row r="34" spans="1:6" x14ac:dyDescent="0.25">
      <c r="A34" s="220">
        <v>1</v>
      </c>
      <c r="B34" s="220">
        <v>27</v>
      </c>
      <c r="C34" s="391" t="str">
        <f t="shared" si="0"/>
        <v>127</v>
      </c>
      <c r="D34" s="228">
        <v>45.240573476702501</v>
      </c>
      <c r="F34" s="228">
        <v>34.5</v>
      </c>
    </row>
    <row r="35" spans="1:6" x14ac:dyDescent="0.25">
      <c r="A35" s="220">
        <v>1</v>
      </c>
      <c r="B35" s="220">
        <v>28</v>
      </c>
      <c r="C35" s="391" t="str">
        <f t="shared" si="0"/>
        <v>128</v>
      </c>
      <c r="D35" s="228">
        <v>38.514211469534047</v>
      </c>
      <c r="F35" s="228">
        <v>36.4</v>
      </c>
    </row>
    <row r="36" spans="1:6" x14ac:dyDescent="0.25">
      <c r="A36" s="220">
        <v>1</v>
      </c>
      <c r="B36" s="220">
        <v>29</v>
      </c>
      <c r="C36" s="391" t="str">
        <f t="shared" si="0"/>
        <v>129</v>
      </c>
      <c r="D36" s="228">
        <v>44.340537634408598</v>
      </c>
      <c r="F36" s="228">
        <v>40.4</v>
      </c>
    </row>
    <row r="37" spans="1:6" x14ac:dyDescent="0.25">
      <c r="A37" s="220">
        <v>1</v>
      </c>
      <c r="B37" s="220">
        <v>30</v>
      </c>
      <c r="C37" s="391" t="str">
        <f t="shared" si="0"/>
        <v>130</v>
      </c>
      <c r="D37" s="228">
        <v>27.088584229390676</v>
      </c>
      <c r="F37" s="228">
        <v>28.5</v>
      </c>
    </row>
    <row r="38" spans="1:6" x14ac:dyDescent="0.25">
      <c r="A38" s="220">
        <v>1</v>
      </c>
      <c r="B38" s="220">
        <v>31</v>
      </c>
      <c r="C38" s="391" t="str">
        <f t="shared" si="0"/>
        <v>131</v>
      </c>
      <c r="D38" s="228">
        <v>33.842401433691748</v>
      </c>
      <c r="F38" s="228">
        <v>21.9</v>
      </c>
    </row>
    <row r="39" spans="1:6" x14ac:dyDescent="0.25">
      <c r="A39" s="220">
        <v>2</v>
      </c>
      <c r="B39" s="220">
        <v>1</v>
      </c>
      <c r="C39" s="391" t="str">
        <f t="shared" si="0"/>
        <v>201</v>
      </c>
      <c r="D39" s="228">
        <v>30.321371100164207</v>
      </c>
      <c r="F39" s="228">
        <v>23</v>
      </c>
    </row>
    <row r="40" spans="1:6" x14ac:dyDescent="0.25">
      <c r="A40" s="220">
        <v>2</v>
      </c>
      <c r="B40" s="220">
        <v>2</v>
      </c>
      <c r="C40" s="391" t="str">
        <f t="shared" si="0"/>
        <v>202</v>
      </c>
      <c r="D40" s="228">
        <v>33.162060755336611</v>
      </c>
      <c r="F40" s="228">
        <v>24.9</v>
      </c>
    </row>
    <row r="41" spans="1:6" x14ac:dyDescent="0.25">
      <c r="A41" s="220">
        <v>2</v>
      </c>
      <c r="B41" s="220">
        <v>3</v>
      </c>
      <c r="C41" s="391" t="str">
        <f t="shared" si="0"/>
        <v>203</v>
      </c>
      <c r="D41" s="228">
        <v>28.929610016420369</v>
      </c>
      <c r="F41" s="228">
        <v>25.7</v>
      </c>
    </row>
    <row r="42" spans="1:6" x14ac:dyDescent="0.25">
      <c r="A42" s="220">
        <v>2</v>
      </c>
      <c r="B42" s="220">
        <v>4</v>
      </c>
      <c r="C42" s="391" t="str">
        <f t="shared" si="0"/>
        <v>204</v>
      </c>
      <c r="D42" s="228">
        <v>23.466264367816102</v>
      </c>
      <c r="F42" s="228">
        <v>20.9</v>
      </c>
    </row>
    <row r="43" spans="1:6" x14ac:dyDescent="0.25">
      <c r="A43" s="220">
        <v>2</v>
      </c>
      <c r="B43" s="220">
        <v>5</v>
      </c>
      <c r="C43" s="391" t="str">
        <f t="shared" si="0"/>
        <v>205</v>
      </c>
      <c r="D43" s="228">
        <v>31.237635467980297</v>
      </c>
      <c r="F43" s="228">
        <v>21.9</v>
      </c>
    </row>
    <row r="44" spans="1:6" x14ac:dyDescent="0.25">
      <c r="A44" s="220">
        <v>2</v>
      </c>
      <c r="B44" s="220">
        <v>6</v>
      </c>
      <c r="C44" s="391" t="str">
        <f t="shared" si="0"/>
        <v>206</v>
      </c>
      <c r="D44" s="228">
        <v>34.460303776683091</v>
      </c>
      <c r="F44" s="228">
        <v>24</v>
      </c>
    </row>
    <row r="45" spans="1:6" x14ac:dyDescent="0.25">
      <c r="A45" s="220">
        <v>2</v>
      </c>
      <c r="B45" s="220">
        <v>7</v>
      </c>
      <c r="C45" s="391" t="str">
        <f t="shared" si="0"/>
        <v>207</v>
      </c>
      <c r="D45" s="228">
        <v>36.764934318555007</v>
      </c>
      <c r="F45" s="228">
        <v>31.1</v>
      </c>
    </row>
    <row r="46" spans="1:6" x14ac:dyDescent="0.25">
      <c r="A46" s="220">
        <v>2</v>
      </c>
      <c r="B46" s="220">
        <v>8</v>
      </c>
      <c r="C46" s="391" t="str">
        <f t="shared" si="0"/>
        <v>208</v>
      </c>
      <c r="D46" s="228">
        <v>46.878288177339911</v>
      </c>
      <c r="F46" s="228">
        <v>27.2</v>
      </c>
    </row>
    <row r="47" spans="1:6" x14ac:dyDescent="0.25">
      <c r="A47" s="220">
        <v>2</v>
      </c>
      <c r="B47" s="220">
        <v>9</v>
      </c>
      <c r="C47" s="391" t="str">
        <f t="shared" si="0"/>
        <v>209</v>
      </c>
      <c r="D47" s="228">
        <v>44.8792446633826</v>
      </c>
      <c r="F47" s="228">
        <v>28.1</v>
      </c>
    </row>
    <row r="48" spans="1:6" x14ac:dyDescent="0.25">
      <c r="A48" s="220">
        <v>2</v>
      </c>
      <c r="B48" s="220">
        <v>10</v>
      </c>
      <c r="C48" s="391" t="str">
        <f t="shared" si="0"/>
        <v>210</v>
      </c>
      <c r="D48" s="228">
        <v>40.177586206896557</v>
      </c>
      <c r="F48" s="228">
        <v>28.9</v>
      </c>
    </row>
    <row r="49" spans="1:6" x14ac:dyDescent="0.25">
      <c r="A49" s="220">
        <v>2</v>
      </c>
      <c r="B49" s="220">
        <v>11</v>
      </c>
      <c r="C49" s="391" t="str">
        <f t="shared" si="0"/>
        <v>211</v>
      </c>
      <c r="D49" s="228">
        <v>37.866009852216749</v>
      </c>
      <c r="F49" s="228">
        <v>30</v>
      </c>
    </row>
    <row r="50" spans="1:6" x14ac:dyDescent="0.25">
      <c r="A50" s="220">
        <v>2</v>
      </c>
      <c r="B50" s="220">
        <v>12</v>
      </c>
      <c r="C50" s="391" t="str">
        <f t="shared" si="0"/>
        <v>212</v>
      </c>
      <c r="D50" s="228">
        <v>42.894445812807881</v>
      </c>
      <c r="F50" s="228">
        <v>32.200000000000003</v>
      </c>
    </row>
    <row r="51" spans="1:6" x14ac:dyDescent="0.25">
      <c r="A51" s="220">
        <v>2</v>
      </c>
      <c r="B51" s="220">
        <v>13</v>
      </c>
      <c r="C51" s="391" t="str">
        <f t="shared" si="0"/>
        <v>213</v>
      </c>
      <c r="D51" s="228">
        <v>50.76514778325123</v>
      </c>
      <c r="F51" s="228">
        <v>39.299999999999997</v>
      </c>
    </row>
    <row r="52" spans="1:6" x14ac:dyDescent="0.25">
      <c r="A52" s="220">
        <v>2</v>
      </c>
      <c r="B52" s="220">
        <v>14</v>
      </c>
      <c r="C52" s="391" t="str">
        <f t="shared" si="0"/>
        <v>214</v>
      </c>
      <c r="D52" s="228">
        <v>48.819934318555013</v>
      </c>
      <c r="F52" s="228">
        <v>41.3</v>
      </c>
    </row>
    <row r="53" spans="1:6" x14ac:dyDescent="0.25">
      <c r="A53" s="220">
        <v>2</v>
      </c>
      <c r="B53" s="220">
        <v>15</v>
      </c>
      <c r="C53" s="391" t="str">
        <f t="shared" si="0"/>
        <v>215</v>
      </c>
      <c r="D53" s="228">
        <v>57.00799671592776</v>
      </c>
      <c r="F53" s="228">
        <v>44.9</v>
      </c>
    </row>
    <row r="54" spans="1:6" x14ac:dyDescent="0.25">
      <c r="A54" s="220">
        <v>2</v>
      </c>
      <c r="B54" s="220">
        <v>16</v>
      </c>
      <c r="C54" s="391" t="str">
        <f t="shared" si="0"/>
        <v>216</v>
      </c>
      <c r="D54" s="228">
        <v>63.242389162561587</v>
      </c>
      <c r="F54" s="228">
        <v>53</v>
      </c>
    </row>
    <row r="55" spans="1:6" x14ac:dyDescent="0.25">
      <c r="A55" s="220">
        <v>2</v>
      </c>
      <c r="B55" s="220">
        <v>17</v>
      </c>
      <c r="C55" s="391" t="str">
        <f t="shared" si="0"/>
        <v>217</v>
      </c>
      <c r="D55" s="228">
        <v>53.574663382594416</v>
      </c>
      <c r="F55" s="228">
        <v>37.5</v>
      </c>
    </row>
    <row r="56" spans="1:6" x14ac:dyDescent="0.25">
      <c r="A56" s="220">
        <v>2</v>
      </c>
      <c r="B56" s="220">
        <v>18</v>
      </c>
      <c r="C56" s="391" t="str">
        <f t="shared" si="0"/>
        <v>218</v>
      </c>
      <c r="D56" s="228">
        <v>41.50905172413794</v>
      </c>
      <c r="F56" s="228">
        <v>34.299999999999997</v>
      </c>
    </row>
    <row r="57" spans="1:6" x14ac:dyDescent="0.25">
      <c r="A57" s="220">
        <v>2</v>
      </c>
      <c r="B57" s="220">
        <v>19</v>
      </c>
      <c r="C57" s="391" t="str">
        <f t="shared" si="0"/>
        <v>219</v>
      </c>
      <c r="D57" s="228">
        <v>39.049371921182257</v>
      </c>
      <c r="F57" s="228">
        <v>35.6</v>
      </c>
    </row>
    <row r="58" spans="1:6" x14ac:dyDescent="0.25">
      <c r="A58" s="220">
        <v>2</v>
      </c>
      <c r="B58" s="220">
        <v>20</v>
      </c>
      <c r="C58" s="391" t="str">
        <f t="shared" si="0"/>
        <v>220</v>
      </c>
      <c r="D58" s="228">
        <v>35.623895730706067</v>
      </c>
      <c r="F58" s="228">
        <v>33.1</v>
      </c>
    </row>
    <row r="59" spans="1:6" x14ac:dyDescent="0.25">
      <c r="A59" s="220">
        <v>2</v>
      </c>
      <c r="B59" s="220">
        <v>21</v>
      </c>
      <c r="C59" s="391" t="str">
        <f t="shared" si="0"/>
        <v>221</v>
      </c>
      <c r="D59" s="228">
        <v>32.132516420361256</v>
      </c>
      <c r="F59" s="228">
        <v>26.5</v>
      </c>
    </row>
    <row r="60" spans="1:6" x14ac:dyDescent="0.25">
      <c r="A60" s="220">
        <v>2</v>
      </c>
      <c r="B60" s="220">
        <v>22</v>
      </c>
      <c r="C60" s="391" t="str">
        <f t="shared" si="0"/>
        <v>222</v>
      </c>
      <c r="D60" s="228">
        <v>27.744831691297215</v>
      </c>
      <c r="F60" s="228">
        <v>18.399999999999999</v>
      </c>
    </row>
    <row r="61" spans="1:6" x14ac:dyDescent="0.25">
      <c r="A61" s="220">
        <v>2</v>
      </c>
      <c r="B61" s="220">
        <v>23</v>
      </c>
      <c r="C61" s="391" t="str">
        <f t="shared" si="0"/>
        <v>223</v>
      </c>
      <c r="D61" s="228">
        <v>22.007783251231526</v>
      </c>
      <c r="F61" s="228">
        <v>15</v>
      </c>
    </row>
    <row r="62" spans="1:6" x14ac:dyDescent="0.25">
      <c r="A62" s="220">
        <v>2</v>
      </c>
      <c r="B62" s="220">
        <v>24</v>
      </c>
      <c r="C62" s="391" t="str">
        <f t="shared" si="0"/>
        <v>224</v>
      </c>
      <c r="D62" s="228">
        <v>11.245615763546798</v>
      </c>
      <c r="F62" s="228">
        <v>11.2</v>
      </c>
    </row>
    <row r="63" spans="1:6" x14ac:dyDescent="0.25">
      <c r="A63" s="220">
        <v>2</v>
      </c>
      <c r="B63" s="220">
        <v>25</v>
      </c>
      <c r="C63" s="391" t="str">
        <f t="shared" si="0"/>
        <v>225</v>
      </c>
      <c r="D63" s="228">
        <v>24.963612479474556</v>
      </c>
      <c r="F63" s="228">
        <v>16.7</v>
      </c>
    </row>
    <row r="64" spans="1:6" x14ac:dyDescent="0.25">
      <c r="A64" s="220">
        <v>2</v>
      </c>
      <c r="B64" s="220">
        <v>26</v>
      </c>
      <c r="C64" s="391" t="str">
        <f t="shared" si="0"/>
        <v>226</v>
      </c>
      <c r="D64" s="228">
        <v>26.327175697865357</v>
      </c>
      <c r="F64" s="228">
        <v>19.7</v>
      </c>
    </row>
    <row r="65" spans="1:6" x14ac:dyDescent="0.25">
      <c r="A65" s="220">
        <v>2</v>
      </c>
      <c r="B65" s="220">
        <v>27</v>
      </c>
      <c r="C65" s="391" t="str">
        <f t="shared" si="0"/>
        <v>227</v>
      </c>
      <c r="D65" s="228">
        <v>19.816995073891629</v>
      </c>
      <c r="F65" s="228">
        <v>13.4</v>
      </c>
    </row>
    <row r="66" spans="1:6" x14ac:dyDescent="0.25">
      <c r="A66" s="220">
        <v>2</v>
      </c>
      <c r="B66" s="220">
        <v>28</v>
      </c>
      <c r="C66" s="391" t="str">
        <f t="shared" si="0"/>
        <v>228</v>
      </c>
      <c r="D66" s="228">
        <v>17.022586206896555</v>
      </c>
      <c r="F66" s="228">
        <v>6.2</v>
      </c>
    </row>
    <row r="67" spans="1:6" s="292" customFormat="1" x14ac:dyDescent="0.25">
      <c r="A67" s="339">
        <v>2</v>
      </c>
      <c r="B67" s="339">
        <v>29</v>
      </c>
      <c r="C67" s="391" t="str">
        <f t="shared" si="0"/>
        <v>229</v>
      </c>
      <c r="D67" s="228">
        <v>0</v>
      </c>
      <c r="F67" s="228">
        <v>0</v>
      </c>
    </row>
    <row r="68" spans="1:6" x14ac:dyDescent="0.25">
      <c r="A68" s="220">
        <v>3</v>
      </c>
      <c r="B68" s="220">
        <v>1</v>
      </c>
      <c r="C68" s="391" t="str">
        <f t="shared" si="0"/>
        <v>301</v>
      </c>
      <c r="D68" s="228">
        <v>51.628887652947725</v>
      </c>
      <c r="F68" s="228">
        <v>30.9</v>
      </c>
    </row>
    <row r="69" spans="1:6" x14ac:dyDescent="0.25">
      <c r="A69" s="220">
        <v>3</v>
      </c>
      <c r="B69" s="220">
        <v>2</v>
      </c>
      <c r="C69" s="391" t="str">
        <f t="shared" si="0"/>
        <v>302</v>
      </c>
      <c r="D69" s="228">
        <v>43.434677419354827</v>
      </c>
      <c r="F69" s="228">
        <v>33.799999999999997</v>
      </c>
    </row>
    <row r="70" spans="1:6" x14ac:dyDescent="0.25">
      <c r="A70" s="220">
        <v>3</v>
      </c>
      <c r="B70" s="220">
        <v>3</v>
      </c>
      <c r="C70" s="391" t="str">
        <f t="shared" si="0"/>
        <v>303</v>
      </c>
      <c r="D70" s="228">
        <v>33.644802867383511</v>
      </c>
      <c r="F70" s="228">
        <v>26.3</v>
      </c>
    </row>
    <row r="71" spans="1:6" x14ac:dyDescent="0.25">
      <c r="A71" s="220">
        <v>3</v>
      </c>
      <c r="B71" s="220">
        <v>4</v>
      </c>
      <c r="C71" s="391" t="str">
        <f t="shared" si="0"/>
        <v>304</v>
      </c>
      <c r="D71" s="228">
        <v>23.623835125448029</v>
      </c>
      <c r="F71" s="228">
        <v>20</v>
      </c>
    </row>
    <row r="72" spans="1:6" x14ac:dyDescent="0.25">
      <c r="A72" s="220">
        <v>3</v>
      </c>
      <c r="B72" s="220">
        <v>5</v>
      </c>
      <c r="C72" s="391" t="str">
        <f t="shared" si="0"/>
        <v>305</v>
      </c>
      <c r="D72" s="228">
        <v>16.436630824372756</v>
      </c>
      <c r="F72" s="228">
        <v>41.4</v>
      </c>
    </row>
    <row r="73" spans="1:6" x14ac:dyDescent="0.25">
      <c r="A73" s="220">
        <v>3</v>
      </c>
      <c r="B73" s="220">
        <v>6</v>
      </c>
      <c r="C73" s="391" t="str">
        <f t="shared" ref="C73:C136" si="1">A73&amp;IF(B73&lt;10,0&amp;B73,B73)</f>
        <v>306</v>
      </c>
      <c r="D73" s="228">
        <v>30.452204301075266</v>
      </c>
      <c r="F73" s="228">
        <v>29.6</v>
      </c>
    </row>
    <row r="74" spans="1:6" x14ac:dyDescent="0.25">
      <c r="A74" s="220">
        <v>3</v>
      </c>
      <c r="B74" s="220">
        <v>7</v>
      </c>
      <c r="C74" s="391" t="str">
        <f t="shared" si="1"/>
        <v>307</v>
      </c>
      <c r="D74" s="228">
        <v>18.934336917562728</v>
      </c>
      <c r="F74" s="228">
        <v>28.6</v>
      </c>
    </row>
    <row r="75" spans="1:6" x14ac:dyDescent="0.25">
      <c r="A75" s="220">
        <v>3</v>
      </c>
      <c r="B75" s="220">
        <v>8</v>
      </c>
      <c r="C75" s="391" t="str">
        <f t="shared" si="1"/>
        <v>308</v>
      </c>
      <c r="D75" s="228">
        <v>11.253028673835129</v>
      </c>
      <c r="F75" s="228">
        <v>25.3</v>
      </c>
    </row>
    <row r="76" spans="1:6" x14ac:dyDescent="0.25">
      <c r="A76" s="220">
        <v>3</v>
      </c>
      <c r="B76" s="220">
        <v>9</v>
      </c>
      <c r="C76" s="391" t="str">
        <f t="shared" si="1"/>
        <v>309</v>
      </c>
      <c r="D76" s="228">
        <v>6.3462544802867393</v>
      </c>
      <c r="F76" s="228">
        <v>19</v>
      </c>
    </row>
    <row r="77" spans="1:6" x14ac:dyDescent="0.25">
      <c r="A77" s="220">
        <v>3</v>
      </c>
      <c r="B77" s="220">
        <v>10</v>
      </c>
      <c r="C77" s="391" t="str">
        <f t="shared" si="1"/>
        <v>310</v>
      </c>
      <c r="D77" s="228">
        <v>0.40121863799283164</v>
      </c>
      <c r="F77" s="228">
        <v>2.5</v>
      </c>
    </row>
    <row r="78" spans="1:6" x14ac:dyDescent="0.25">
      <c r="A78" s="220">
        <v>3</v>
      </c>
      <c r="B78" s="220">
        <v>11</v>
      </c>
      <c r="C78" s="391" t="str">
        <f t="shared" si="1"/>
        <v>311</v>
      </c>
      <c r="D78" s="228">
        <v>13.46325608701026</v>
      </c>
      <c r="F78" s="228">
        <v>0</v>
      </c>
    </row>
    <row r="79" spans="1:6" x14ac:dyDescent="0.25">
      <c r="A79" s="220">
        <v>3</v>
      </c>
      <c r="B79" s="220">
        <v>12</v>
      </c>
      <c r="C79" s="391" t="str">
        <f t="shared" si="1"/>
        <v>312</v>
      </c>
      <c r="D79" s="228">
        <v>24.763602150537633</v>
      </c>
      <c r="F79" s="228">
        <v>16.399999999999999</v>
      </c>
    </row>
    <row r="80" spans="1:6" x14ac:dyDescent="0.25">
      <c r="A80" s="220">
        <v>3</v>
      </c>
      <c r="B80" s="220">
        <v>13</v>
      </c>
      <c r="C80" s="391" t="str">
        <f t="shared" si="1"/>
        <v>313</v>
      </c>
      <c r="D80" s="228">
        <v>31.421935483870971</v>
      </c>
      <c r="F80" s="228">
        <v>12.1</v>
      </c>
    </row>
    <row r="81" spans="1:6" x14ac:dyDescent="0.25">
      <c r="A81" s="220">
        <v>3</v>
      </c>
      <c r="B81" s="220">
        <v>14</v>
      </c>
      <c r="C81" s="391" t="str">
        <f t="shared" si="1"/>
        <v>314</v>
      </c>
      <c r="D81" s="228">
        <v>20.845430107526884</v>
      </c>
      <c r="F81" s="228">
        <v>15.4</v>
      </c>
    </row>
    <row r="82" spans="1:6" x14ac:dyDescent="0.25">
      <c r="A82" s="220">
        <v>3</v>
      </c>
      <c r="B82" s="220">
        <v>15</v>
      </c>
      <c r="C82" s="391" t="str">
        <f t="shared" si="1"/>
        <v>315</v>
      </c>
      <c r="D82" s="228">
        <v>25.620566679026073</v>
      </c>
      <c r="F82" s="228">
        <v>11.2</v>
      </c>
    </row>
    <row r="83" spans="1:6" x14ac:dyDescent="0.25">
      <c r="A83" s="220">
        <v>3</v>
      </c>
      <c r="B83" s="220">
        <v>16</v>
      </c>
      <c r="C83" s="391" t="str">
        <f t="shared" si="1"/>
        <v>316</v>
      </c>
      <c r="D83" s="228">
        <v>29.412365591397851</v>
      </c>
      <c r="F83" s="228">
        <v>14.4</v>
      </c>
    </row>
    <row r="84" spans="1:6" x14ac:dyDescent="0.25">
      <c r="A84" s="220">
        <v>3</v>
      </c>
      <c r="B84" s="220">
        <v>17</v>
      </c>
      <c r="C84" s="391" t="str">
        <f t="shared" si="1"/>
        <v>317</v>
      </c>
      <c r="D84" s="228">
        <v>32.487580645161287</v>
      </c>
      <c r="F84" s="228">
        <v>10.1</v>
      </c>
    </row>
    <row r="85" spans="1:6" x14ac:dyDescent="0.25">
      <c r="A85" s="220">
        <v>3</v>
      </c>
      <c r="B85" s="220">
        <v>18</v>
      </c>
      <c r="C85" s="391" t="str">
        <f t="shared" si="1"/>
        <v>318</v>
      </c>
      <c r="D85" s="228">
        <v>40.113602150537631</v>
      </c>
      <c r="F85" s="228">
        <v>18.100000000000001</v>
      </c>
    </row>
    <row r="86" spans="1:6" x14ac:dyDescent="0.25">
      <c r="A86" s="220">
        <v>3</v>
      </c>
      <c r="B86" s="220">
        <v>19</v>
      </c>
      <c r="C86" s="391" t="str">
        <f t="shared" si="1"/>
        <v>319</v>
      </c>
      <c r="D86" s="228">
        <v>37.790615498702252</v>
      </c>
      <c r="F86" s="228">
        <v>27.4</v>
      </c>
    </row>
    <row r="87" spans="1:6" x14ac:dyDescent="0.25">
      <c r="A87" s="220">
        <v>3</v>
      </c>
      <c r="B87" s="220">
        <v>20</v>
      </c>
      <c r="C87" s="391" t="str">
        <f t="shared" si="1"/>
        <v>320</v>
      </c>
      <c r="D87" s="228">
        <v>36.396559139784941</v>
      </c>
      <c r="F87" s="228">
        <v>21.7</v>
      </c>
    </row>
    <row r="88" spans="1:6" x14ac:dyDescent="0.25">
      <c r="A88" s="220">
        <v>3</v>
      </c>
      <c r="B88" s="220">
        <v>21</v>
      </c>
      <c r="C88" s="391" t="str">
        <f t="shared" si="1"/>
        <v>321</v>
      </c>
      <c r="D88" s="228">
        <v>28.303655913978496</v>
      </c>
      <c r="F88" s="228">
        <v>20.8</v>
      </c>
    </row>
    <row r="89" spans="1:6" x14ac:dyDescent="0.25">
      <c r="A89" s="220">
        <v>3</v>
      </c>
      <c r="B89" s="220">
        <v>22</v>
      </c>
      <c r="C89" s="391" t="str">
        <f t="shared" si="1"/>
        <v>322</v>
      </c>
      <c r="D89" s="228">
        <v>21.718351254480282</v>
      </c>
      <c r="F89" s="228">
        <v>17.2</v>
      </c>
    </row>
    <row r="90" spans="1:6" x14ac:dyDescent="0.25">
      <c r="A90" s="220">
        <v>3</v>
      </c>
      <c r="B90" s="220">
        <v>23</v>
      </c>
      <c r="C90" s="391" t="str">
        <f t="shared" si="1"/>
        <v>323</v>
      </c>
      <c r="D90" s="228">
        <v>9.0216308243727621</v>
      </c>
      <c r="F90" s="228">
        <v>6.4</v>
      </c>
    </row>
    <row r="91" spans="1:6" x14ac:dyDescent="0.25">
      <c r="A91" s="220">
        <v>3</v>
      </c>
      <c r="B91" s="220">
        <v>24</v>
      </c>
      <c r="C91" s="391" t="str">
        <f t="shared" si="1"/>
        <v>324</v>
      </c>
      <c r="D91" s="228">
        <v>15.104068100358422</v>
      </c>
      <c r="F91" s="228">
        <v>4.7</v>
      </c>
    </row>
    <row r="92" spans="1:6" x14ac:dyDescent="0.25">
      <c r="A92" s="220">
        <v>3</v>
      </c>
      <c r="B92" s="220">
        <v>25</v>
      </c>
      <c r="C92" s="391" t="str">
        <f t="shared" si="1"/>
        <v>325</v>
      </c>
      <c r="D92" s="228">
        <v>26.526612903225807</v>
      </c>
      <c r="F92" s="228">
        <v>9.1999999999999993</v>
      </c>
    </row>
    <row r="93" spans="1:6" x14ac:dyDescent="0.25">
      <c r="A93" s="220">
        <v>3</v>
      </c>
      <c r="B93" s="220">
        <v>26</v>
      </c>
      <c r="C93" s="391" t="str">
        <f t="shared" si="1"/>
        <v>326</v>
      </c>
      <c r="D93" s="228">
        <v>34.914068100358421</v>
      </c>
      <c r="F93" s="228">
        <v>13.2</v>
      </c>
    </row>
    <row r="94" spans="1:6" x14ac:dyDescent="0.25">
      <c r="A94" s="220">
        <v>3</v>
      </c>
      <c r="B94" s="220">
        <v>27</v>
      </c>
      <c r="C94" s="391" t="str">
        <f t="shared" si="1"/>
        <v>327</v>
      </c>
      <c r="D94" s="228">
        <v>17.770818193054012</v>
      </c>
      <c r="F94" s="228">
        <v>0.2</v>
      </c>
    </row>
    <row r="95" spans="1:6" x14ac:dyDescent="0.25">
      <c r="A95" s="220">
        <v>3</v>
      </c>
      <c r="B95" s="220">
        <v>28</v>
      </c>
      <c r="C95" s="391" t="str">
        <f t="shared" si="1"/>
        <v>328</v>
      </c>
      <c r="D95" s="228">
        <v>19.96516129032258</v>
      </c>
      <c r="F95" s="228">
        <v>24.3</v>
      </c>
    </row>
    <row r="96" spans="1:6" x14ac:dyDescent="0.25">
      <c r="A96" s="220">
        <v>3</v>
      </c>
      <c r="B96" s="220">
        <v>29</v>
      </c>
      <c r="C96" s="391" t="str">
        <f t="shared" si="1"/>
        <v>329</v>
      </c>
      <c r="D96" s="228">
        <v>22.574892473118279</v>
      </c>
      <c r="F96" s="228">
        <v>23.5</v>
      </c>
    </row>
    <row r="97" spans="1:6" x14ac:dyDescent="0.25">
      <c r="A97" s="220">
        <v>3</v>
      </c>
      <c r="B97" s="220">
        <v>30</v>
      </c>
      <c r="C97" s="391" t="str">
        <f t="shared" si="1"/>
        <v>330</v>
      </c>
      <c r="D97" s="228">
        <v>3.2097311827956996</v>
      </c>
      <c r="F97" s="228">
        <v>7.8</v>
      </c>
    </row>
    <row r="98" spans="1:6" x14ac:dyDescent="0.25">
      <c r="A98" s="220">
        <v>3</v>
      </c>
      <c r="B98" s="220">
        <v>31</v>
      </c>
      <c r="C98" s="391" t="str">
        <f t="shared" si="1"/>
        <v>331</v>
      </c>
      <c r="D98" s="228">
        <v>27.318673835125448</v>
      </c>
      <c r="F98" s="228">
        <v>22.6</v>
      </c>
    </row>
    <row r="99" spans="1:6" x14ac:dyDescent="0.25">
      <c r="A99" s="220">
        <v>4</v>
      </c>
      <c r="B99" s="220">
        <v>1</v>
      </c>
      <c r="C99" s="391" t="str">
        <f t="shared" si="1"/>
        <v>401</v>
      </c>
      <c r="D99" s="228">
        <v>29.198333333333334</v>
      </c>
      <c r="F99" s="228">
        <v>22.5</v>
      </c>
    </row>
    <row r="100" spans="1:6" x14ac:dyDescent="0.25">
      <c r="A100" s="220">
        <v>4</v>
      </c>
      <c r="B100" s="220">
        <v>2</v>
      </c>
      <c r="C100" s="391" t="str">
        <f t="shared" si="1"/>
        <v>402</v>
      </c>
      <c r="D100" s="228">
        <v>26.74902031063322</v>
      </c>
      <c r="F100" s="228">
        <v>26.6</v>
      </c>
    </row>
    <row r="101" spans="1:6" x14ac:dyDescent="0.25">
      <c r="A101" s="220">
        <v>4</v>
      </c>
      <c r="B101" s="220">
        <v>3</v>
      </c>
      <c r="C101" s="391" t="str">
        <f t="shared" si="1"/>
        <v>403</v>
      </c>
      <c r="D101" s="228">
        <v>15.445925925925923</v>
      </c>
      <c r="F101" s="228">
        <v>15.6</v>
      </c>
    </row>
    <row r="102" spans="1:6" x14ac:dyDescent="0.25">
      <c r="A102" s="220">
        <v>4</v>
      </c>
      <c r="B102" s="220">
        <v>4</v>
      </c>
      <c r="C102" s="391" t="str">
        <f t="shared" si="1"/>
        <v>404</v>
      </c>
      <c r="D102" s="228">
        <v>6.3938888888888892</v>
      </c>
      <c r="F102" s="228">
        <v>9.6999999999999993</v>
      </c>
    </row>
    <row r="103" spans="1:6" x14ac:dyDescent="0.25">
      <c r="A103" s="220">
        <v>4</v>
      </c>
      <c r="B103" s="220">
        <v>5</v>
      </c>
      <c r="C103" s="391" t="str">
        <f t="shared" si="1"/>
        <v>405</v>
      </c>
      <c r="D103" s="228">
        <v>4.2124074074074072</v>
      </c>
      <c r="F103" s="228">
        <v>4.5</v>
      </c>
    </row>
    <row r="104" spans="1:6" x14ac:dyDescent="0.25">
      <c r="A104" s="220">
        <v>4</v>
      </c>
      <c r="B104" s="220">
        <v>6</v>
      </c>
      <c r="C104" s="391" t="str">
        <f t="shared" si="1"/>
        <v>406</v>
      </c>
      <c r="D104" s="228">
        <v>1.0690740740740743</v>
      </c>
      <c r="F104" s="228">
        <v>0</v>
      </c>
    </row>
    <row r="105" spans="1:6" x14ac:dyDescent="0.25">
      <c r="A105" s="220">
        <v>4</v>
      </c>
      <c r="B105" s="220">
        <v>7</v>
      </c>
      <c r="C105" s="391" t="str">
        <f t="shared" si="1"/>
        <v>407</v>
      </c>
      <c r="D105" s="228">
        <v>9.4444444444443821E-3</v>
      </c>
      <c r="F105" s="228">
        <v>0</v>
      </c>
    </row>
    <row r="106" spans="1:6" x14ac:dyDescent="0.25">
      <c r="A106" s="220">
        <v>4</v>
      </c>
      <c r="B106" s="220">
        <v>8</v>
      </c>
      <c r="C106" s="391" t="str">
        <f t="shared" si="1"/>
        <v>408</v>
      </c>
      <c r="D106" s="228">
        <v>10.569814814814814</v>
      </c>
      <c r="F106" s="228">
        <v>7.2</v>
      </c>
    </row>
    <row r="107" spans="1:6" x14ac:dyDescent="0.25">
      <c r="A107" s="220">
        <v>4</v>
      </c>
      <c r="B107" s="220">
        <v>9</v>
      </c>
      <c r="C107" s="391" t="str">
        <f t="shared" si="1"/>
        <v>409</v>
      </c>
      <c r="D107" s="228">
        <v>14.683518518518516</v>
      </c>
      <c r="F107" s="228">
        <v>0</v>
      </c>
    </row>
    <row r="108" spans="1:6" x14ac:dyDescent="0.25">
      <c r="A108" s="220">
        <v>4</v>
      </c>
      <c r="B108" s="220">
        <v>10</v>
      </c>
      <c r="C108" s="391" t="str">
        <f t="shared" si="1"/>
        <v>410</v>
      </c>
      <c r="D108" s="228">
        <v>8.7196296296296278</v>
      </c>
      <c r="F108" s="228">
        <v>3.6</v>
      </c>
    </row>
    <row r="109" spans="1:6" x14ac:dyDescent="0.25">
      <c r="A109" s="220">
        <v>4</v>
      </c>
      <c r="B109" s="220">
        <v>11</v>
      </c>
      <c r="C109" s="391" t="str">
        <f t="shared" si="1"/>
        <v>411</v>
      </c>
      <c r="D109" s="228">
        <v>17.985507765830349</v>
      </c>
      <c r="F109" s="228">
        <v>2.8</v>
      </c>
    </row>
    <row r="110" spans="1:6" x14ac:dyDescent="0.25">
      <c r="A110" s="220">
        <v>4</v>
      </c>
      <c r="B110" s="220">
        <v>12</v>
      </c>
      <c r="C110" s="391" t="str">
        <f t="shared" si="1"/>
        <v>412</v>
      </c>
      <c r="D110" s="228">
        <v>9.6188888888888879</v>
      </c>
      <c r="F110" s="228">
        <v>5.5</v>
      </c>
    </row>
    <row r="111" spans="1:6" x14ac:dyDescent="0.25">
      <c r="A111" s="220">
        <v>4</v>
      </c>
      <c r="B111" s="220">
        <v>13</v>
      </c>
      <c r="C111" s="391" t="str">
        <f t="shared" si="1"/>
        <v>413</v>
      </c>
      <c r="D111" s="228">
        <v>17.138888888888893</v>
      </c>
      <c r="F111" s="228">
        <v>0.8</v>
      </c>
    </row>
    <row r="112" spans="1:6" x14ac:dyDescent="0.25">
      <c r="A112" s="220">
        <v>4</v>
      </c>
      <c r="B112" s="220">
        <v>14</v>
      </c>
      <c r="C112" s="391" t="str">
        <f t="shared" si="1"/>
        <v>414</v>
      </c>
      <c r="D112" s="228">
        <v>16.281535244922338</v>
      </c>
      <c r="F112" s="228">
        <v>6.4</v>
      </c>
    </row>
    <row r="113" spans="1:6" x14ac:dyDescent="0.25">
      <c r="A113" s="220">
        <v>4</v>
      </c>
      <c r="B113" s="220">
        <v>15</v>
      </c>
      <c r="C113" s="391" t="str">
        <f t="shared" si="1"/>
        <v>415</v>
      </c>
      <c r="D113" s="228">
        <v>21.317777777777781</v>
      </c>
      <c r="F113" s="228">
        <v>13.8</v>
      </c>
    </row>
    <row r="114" spans="1:6" x14ac:dyDescent="0.25">
      <c r="A114" s="220">
        <v>4</v>
      </c>
      <c r="B114" s="220">
        <v>16</v>
      </c>
      <c r="C114" s="391" t="str">
        <f t="shared" si="1"/>
        <v>416</v>
      </c>
      <c r="D114" s="228">
        <v>20.053518518518512</v>
      </c>
      <c r="F114" s="228">
        <v>14.6</v>
      </c>
    </row>
    <row r="115" spans="1:6" x14ac:dyDescent="0.25">
      <c r="A115" s="220">
        <v>4</v>
      </c>
      <c r="B115" s="220">
        <v>17</v>
      </c>
      <c r="C115" s="391" t="str">
        <f t="shared" si="1"/>
        <v>417</v>
      </c>
      <c r="D115" s="228">
        <v>19.188333333333329</v>
      </c>
      <c r="F115" s="228">
        <v>12</v>
      </c>
    </row>
    <row r="116" spans="1:6" x14ac:dyDescent="0.25">
      <c r="A116" s="220">
        <v>4</v>
      </c>
      <c r="B116" s="220">
        <v>18</v>
      </c>
      <c r="C116" s="391" t="str">
        <f t="shared" si="1"/>
        <v>418</v>
      </c>
      <c r="D116" s="228">
        <v>13.166111111111112</v>
      </c>
      <c r="F116" s="228">
        <v>12.8</v>
      </c>
    </row>
    <row r="117" spans="1:6" x14ac:dyDescent="0.25">
      <c r="A117" s="220">
        <v>4</v>
      </c>
      <c r="B117" s="220">
        <v>19</v>
      </c>
      <c r="C117" s="391" t="str">
        <f t="shared" si="1"/>
        <v>419</v>
      </c>
      <c r="D117" s="228">
        <v>13.768148148148148</v>
      </c>
      <c r="F117" s="228">
        <v>10.5</v>
      </c>
    </row>
    <row r="118" spans="1:6" x14ac:dyDescent="0.25">
      <c r="A118" s="220">
        <v>4</v>
      </c>
      <c r="B118" s="220">
        <v>20</v>
      </c>
      <c r="C118" s="391" t="str">
        <f t="shared" si="1"/>
        <v>420</v>
      </c>
      <c r="D118" s="228">
        <v>23.522592592592591</v>
      </c>
      <c r="F118" s="228">
        <v>17</v>
      </c>
    </row>
    <row r="119" spans="1:6" x14ac:dyDescent="0.25">
      <c r="A119" s="220">
        <v>4</v>
      </c>
      <c r="B119" s="220">
        <v>21</v>
      </c>
      <c r="C119" s="391" t="str">
        <f t="shared" si="1"/>
        <v>421</v>
      </c>
      <c r="D119" s="228">
        <v>33.206111111111106</v>
      </c>
      <c r="F119" s="228">
        <v>19.899999999999999</v>
      </c>
    </row>
    <row r="120" spans="1:6" x14ac:dyDescent="0.25">
      <c r="A120" s="220">
        <v>4</v>
      </c>
      <c r="B120" s="220">
        <v>22</v>
      </c>
      <c r="C120" s="391" t="str">
        <f t="shared" si="1"/>
        <v>422</v>
      </c>
      <c r="D120" s="228">
        <v>24.935830346475502</v>
      </c>
      <c r="F120" s="228">
        <v>18.399999999999999</v>
      </c>
    </row>
    <row r="121" spans="1:6" x14ac:dyDescent="0.25">
      <c r="A121" s="220">
        <v>4</v>
      </c>
      <c r="B121" s="220">
        <v>23</v>
      </c>
      <c r="C121" s="391" t="str">
        <f t="shared" si="1"/>
        <v>423</v>
      </c>
      <c r="D121" s="228">
        <v>22.445579450418155</v>
      </c>
      <c r="F121" s="228">
        <v>7.9</v>
      </c>
    </row>
    <row r="122" spans="1:6" x14ac:dyDescent="0.25">
      <c r="A122" s="220">
        <v>4</v>
      </c>
      <c r="B122" s="220">
        <v>24</v>
      </c>
      <c r="C122" s="391" t="str">
        <f t="shared" si="1"/>
        <v>424</v>
      </c>
      <c r="D122" s="228">
        <v>12.333333333333334</v>
      </c>
      <c r="F122" s="228">
        <v>11.3</v>
      </c>
    </row>
    <row r="123" spans="1:6" x14ac:dyDescent="0.25">
      <c r="A123" s="220">
        <v>4</v>
      </c>
      <c r="B123" s="220">
        <v>25</v>
      </c>
      <c r="C123" s="391" t="str">
        <f t="shared" si="1"/>
        <v>425</v>
      </c>
      <c r="D123" s="228">
        <v>11.424444444444445</v>
      </c>
      <c r="F123" s="228">
        <v>8.8000000000000007</v>
      </c>
    </row>
    <row r="124" spans="1:6" x14ac:dyDescent="0.25">
      <c r="A124" s="220">
        <v>4</v>
      </c>
      <c r="B124" s="220">
        <v>26</v>
      </c>
      <c r="C124" s="391" t="str">
        <f t="shared" si="1"/>
        <v>426</v>
      </c>
      <c r="D124" s="228">
        <v>7.5681481481481452</v>
      </c>
      <c r="F124" s="228">
        <v>1.7</v>
      </c>
    </row>
    <row r="125" spans="1:6" x14ac:dyDescent="0.25">
      <c r="A125" s="220">
        <v>4</v>
      </c>
      <c r="B125" s="220">
        <v>27</v>
      </c>
      <c r="C125" s="391" t="str">
        <f t="shared" si="1"/>
        <v>427</v>
      </c>
      <c r="D125" s="228">
        <v>0</v>
      </c>
      <c r="F125" s="228">
        <v>0</v>
      </c>
    </row>
    <row r="126" spans="1:6" x14ac:dyDescent="0.25">
      <c r="A126" s="220">
        <v>4</v>
      </c>
      <c r="B126" s="220">
        <v>28</v>
      </c>
      <c r="C126" s="391" t="str">
        <f t="shared" si="1"/>
        <v>428</v>
      </c>
      <c r="D126" s="228">
        <v>0</v>
      </c>
      <c r="F126" s="228">
        <v>0</v>
      </c>
    </row>
    <row r="127" spans="1:6" x14ac:dyDescent="0.25">
      <c r="A127" s="220">
        <v>4</v>
      </c>
      <c r="B127" s="220">
        <v>29</v>
      </c>
      <c r="C127" s="391" t="str">
        <f t="shared" si="1"/>
        <v>429</v>
      </c>
      <c r="D127" s="228">
        <v>2.7270370370370371</v>
      </c>
      <c r="F127" s="228">
        <v>0.1</v>
      </c>
    </row>
    <row r="128" spans="1:6" x14ac:dyDescent="0.25">
      <c r="A128" s="220">
        <v>4</v>
      </c>
      <c r="B128" s="220">
        <v>30</v>
      </c>
      <c r="C128" s="391" t="str">
        <f t="shared" si="1"/>
        <v>430</v>
      </c>
      <c r="D128" s="228">
        <v>5.4016666666666673</v>
      </c>
      <c r="F128" s="228">
        <v>0</v>
      </c>
    </row>
    <row r="129" spans="1:6" x14ac:dyDescent="0.25">
      <c r="A129" s="220">
        <v>5</v>
      </c>
      <c r="B129" s="220">
        <v>1</v>
      </c>
      <c r="C129" s="391" t="str">
        <f t="shared" si="1"/>
        <v>501</v>
      </c>
      <c r="D129" s="228">
        <v>8.833333333333257E-2</v>
      </c>
      <c r="F129" s="228">
        <v>0</v>
      </c>
    </row>
    <row r="130" spans="1:6" x14ac:dyDescent="0.25">
      <c r="A130" s="220">
        <v>5</v>
      </c>
      <c r="B130" s="220">
        <v>2</v>
      </c>
      <c r="C130" s="391" t="str">
        <f t="shared" si="1"/>
        <v>502</v>
      </c>
      <c r="D130" s="228">
        <v>0</v>
      </c>
      <c r="F130" s="228">
        <v>0</v>
      </c>
    </row>
    <row r="131" spans="1:6" x14ac:dyDescent="0.25">
      <c r="A131" s="220">
        <v>5</v>
      </c>
      <c r="B131" s="220">
        <v>3</v>
      </c>
      <c r="C131" s="391" t="str">
        <f t="shared" si="1"/>
        <v>503</v>
      </c>
      <c r="D131" s="228">
        <v>0</v>
      </c>
      <c r="F131" s="228">
        <v>0</v>
      </c>
    </row>
    <row r="132" spans="1:6" x14ac:dyDescent="0.25">
      <c r="A132" s="220">
        <v>5</v>
      </c>
      <c r="B132" s="220">
        <v>4</v>
      </c>
      <c r="C132" s="391" t="str">
        <f t="shared" si="1"/>
        <v>504</v>
      </c>
      <c r="D132" s="228">
        <v>4.6554838709677409</v>
      </c>
      <c r="F132" s="228">
        <v>0</v>
      </c>
    </row>
    <row r="133" spans="1:6" x14ac:dyDescent="0.25">
      <c r="A133" s="220">
        <v>5</v>
      </c>
      <c r="B133" s="220">
        <v>5</v>
      </c>
      <c r="C133" s="391" t="str">
        <f t="shared" si="1"/>
        <v>505</v>
      </c>
      <c r="D133" s="228">
        <v>15.368243727598569</v>
      </c>
      <c r="F133" s="228">
        <v>2.1</v>
      </c>
    </row>
    <row r="134" spans="1:6" x14ac:dyDescent="0.25">
      <c r="A134" s="220">
        <v>5</v>
      </c>
      <c r="B134" s="220">
        <v>6</v>
      </c>
      <c r="C134" s="391" t="str">
        <f t="shared" si="1"/>
        <v>506</v>
      </c>
      <c r="D134" s="228">
        <v>8.2015412186379937</v>
      </c>
      <c r="F134" s="228">
        <v>3.8</v>
      </c>
    </row>
    <row r="135" spans="1:6" x14ac:dyDescent="0.25">
      <c r="A135" s="220">
        <v>5</v>
      </c>
      <c r="B135" s="220">
        <v>7</v>
      </c>
      <c r="C135" s="391" t="str">
        <f t="shared" si="1"/>
        <v>507</v>
      </c>
      <c r="D135" s="228">
        <v>10.027741935483872</v>
      </c>
      <c r="F135" s="228">
        <v>4.5</v>
      </c>
    </row>
    <row r="136" spans="1:6" x14ac:dyDescent="0.25">
      <c r="A136" s="220">
        <v>5</v>
      </c>
      <c r="B136" s="220">
        <v>8</v>
      </c>
      <c r="C136" s="391" t="str">
        <f t="shared" si="1"/>
        <v>508</v>
      </c>
      <c r="D136" s="228">
        <v>3.1718279569892456</v>
      </c>
      <c r="F136" s="228">
        <v>0</v>
      </c>
    </row>
    <row r="137" spans="1:6" x14ac:dyDescent="0.25">
      <c r="A137" s="220">
        <v>5</v>
      </c>
      <c r="B137" s="220">
        <v>9</v>
      </c>
      <c r="C137" s="391" t="str">
        <f t="shared" ref="C137:C200" si="2">A137&amp;IF(B137&lt;10,0&amp;B137,B137)</f>
        <v>509</v>
      </c>
      <c r="D137" s="228">
        <v>9.1459677419354843</v>
      </c>
      <c r="F137" s="228">
        <v>0.6</v>
      </c>
    </row>
    <row r="138" spans="1:6" x14ac:dyDescent="0.25">
      <c r="A138" s="220">
        <v>5</v>
      </c>
      <c r="B138" s="220">
        <v>10</v>
      </c>
      <c r="C138" s="391" t="str">
        <f t="shared" si="2"/>
        <v>510</v>
      </c>
      <c r="D138" s="228">
        <v>21.201254480286739</v>
      </c>
      <c r="F138" s="228">
        <v>14.2</v>
      </c>
    </row>
    <row r="139" spans="1:6" x14ac:dyDescent="0.25">
      <c r="A139" s="220">
        <v>5</v>
      </c>
      <c r="B139" s="220">
        <v>11</v>
      </c>
      <c r="C139" s="391" t="str">
        <f t="shared" si="2"/>
        <v>511</v>
      </c>
      <c r="D139" s="228">
        <v>12.2791935483871</v>
      </c>
      <c r="F139" s="228">
        <v>10.9</v>
      </c>
    </row>
    <row r="140" spans="1:6" x14ac:dyDescent="0.25">
      <c r="A140" s="220">
        <v>5</v>
      </c>
      <c r="B140" s="220">
        <v>12</v>
      </c>
      <c r="C140" s="391" t="str">
        <f t="shared" si="2"/>
        <v>512</v>
      </c>
      <c r="D140" s="228">
        <v>11.01689964157706</v>
      </c>
      <c r="F140" s="228">
        <v>6.5</v>
      </c>
    </row>
    <row r="141" spans="1:6" x14ac:dyDescent="0.25">
      <c r="A141" s="220">
        <v>5</v>
      </c>
      <c r="B141" s="220">
        <v>13</v>
      </c>
      <c r="C141" s="391" t="str">
        <f t="shared" si="2"/>
        <v>513</v>
      </c>
      <c r="D141" s="228">
        <v>13.707939068100355</v>
      </c>
      <c r="F141" s="228">
        <v>7.5</v>
      </c>
    </row>
    <row r="142" spans="1:6" x14ac:dyDescent="0.25">
      <c r="A142" s="220">
        <v>5</v>
      </c>
      <c r="B142" s="220">
        <v>14</v>
      </c>
      <c r="C142" s="391" t="str">
        <f t="shared" si="2"/>
        <v>514</v>
      </c>
      <c r="D142" s="228">
        <v>7.4299999999999979</v>
      </c>
      <c r="F142" s="228">
        <v>5.5</v>
      </c>
    </row>
    <row r="143" spans="1:6" x14ac:dyDescent="0.25">
      <c r="A143" s="220">
        <v>5</v>
      </c>
      <c r="B143" s="220">
        <v>15</v>
      </c>
      <c r="C143" s="391" t="str">
        <f t="shared" si="2"/>
        <v>515</v>
      </c>
      <c r="D143" s="228">
        <v>1.7857347670250883</v>
      </c>
      <c r="F143" s="228">
        <v>2.9</v>
      </c>
    </row>
    <row r="144" spans="1:6" x14ac:dyDescent="0.25">
      <c r="A144" s="220">
        <v>5</v>
      </c>
      <c r="B144" s="220">
        <v>16</v>
      </c>
      <c r="C144" s="391" t="str">
        <f t="shared" si="2"/>
        <v>516</v>
      </c>
      <c r="D144" s="228">
        <v>5.264462365591398</v>
      </c>
      <c r="F144" s="228">
        <v>0</v>
      </c>
    </row>
    <row r="145" spans="1:6" x14ac:dyDescent="0.25">
      <c r="A145" s="220">
        <v>5</v>
      </c>
      <c r="B145" s="220">
        <v>17</v>
      </c>
      <c r="C145" s="391" t="str">
        <f t="shared" si="2"/>
        <v>517</v>
      </c>
      <c r="D145" s="228">
        <v>6.065878136200717</v>
      </c>
      <c r="F145" s="228">
        <v>0</v>
      </c>
    </row>
    <row r="146" spans="1:6" x14ac:dyDescent="0.25">
      <c r="A146" s="220">
        <v>5</v>
      </c>
      <c r="B146" s="220">
        <v>18</v>
      </c>
      <c r="C146" s="391" t="str">
        <f t="shared" si="2"/>
        <v>518</v>
      </c>
      <c r="D146" s="228">
        <v>0.92596774193548137</v>
      </c>
      <c r="F146" s="228">
        <v>0</v>
      </c>
    </row>
    <row r="147" spans="1:6" x14ac:dyDescent="0.25">
      <c r="A147" s="220">
        <v>5</v>
      </c>
      <c r="B147" s="220">
        <v>19</v>
      </c>
      <c r="C147" s="391" t="str">
        <f t="shared" si="2"/>
        <v>519</v>
      </c>
      <c r="D147" s="228">
        <v>0</v>
      </c>
      <c r="F147" s="228">
        <v>0</v>
      </c>
    </row>
    <row r="148" spans="1:6" x14ac:dyDescent="0.25">
      <c r="A148" s="220">
        <v>5</v>
      </c>
      <c r="B148" s="220">
        <v>20</v>
      </c>
      <c r="C148" s="391" t="str">
        <f t="shared" si="2"/>
        <v>520</v>
      </c>
      <c r="D148" s="228">
        <v>0</v>
      </c>
      <c r="F148" s="228">
        <v>0</v>
      </c>
    </row>
    <row r="149" spans="1:6" x14ac:dyDescent="0.25">
      <c r="A149" s="220">
        <v>5</v>
      </c>
      <c r="B149" s="220">
        <v>21</v>
      </c>
      <c r="C149" s="391" t="str">
        <f t="shared" si="2"/>
        <v>521</v>
      </c>
      <c r="D149" s="228">
        <v>0</v>
      </c>
      <c r="F149" s="228">
        <v>0</v>
      </c>
    </row>
    <row r="150" spans="1:6" x14ac:dyDescent="0.25">
      <c r="A150" s="220">
        <v>5</v>
      </c>
      <c r="B150" s="220">
        <v>22</v>
      </c>
      <c r="C150" s="391" t="str">
        <f t="shared" si="2"/>
        <v>522</v>
      </c>
      <c r="D150" s="228">
        <v>0</v>
      </c>
      <c r="F150" s="228">
        <v>0</v>
      </c>
    </row>
    <row r="151" spans="1:6" x14ac:dyDescent="0.25">
      <c r="A151" s="220">
        <v>5</v>
      </c>
      <c r="B151" s="220">
        <v>23</v>
      </c>
      <c r="C151" s="391" t="str">
        <f t="shared" si="2"/>
        <v>523</v>
      </c>
      <c r="D151" s="228">
        <v>0</v>
      </c>
      <c r="F151" s="228">
        <v>0</v>
      </c>
    </row>
    <row r="152" spans="1:6" x14ac:dyDescent="0.25">
      <c r="A152" s="220">
        <v>5</v>
      </c>
      <c r="B152" s="220">
        <v>24</v>
      </c>
      <c r="C152" s="391" t="str">
        <f t="shared" si="2"/>
        <v>524</v>
      </c>
      <c r="D152" s="228">
        <v>0</v>
      </c>
      <c r="F152" s="228">
        <v>0</v>
      </c>
    </row>
    <row r="153" spans="1:6" x14ac:dyDescent="0.25">
      <c r="A153" s="220">
        <v>5</v>
      </c>
      <c r="B153" s="220">
        <v>25</v>
      </c>
      <c r="C153" s="391" t="str">
        <f t="shared" si="2"/>
        <v>525</v>
      </c>
      <c r="D153" s="228">
        <v>0</v>
      </c>
      <c r="F153" s="228">
        <v>0</v>
      </c>
    </row>
    <row r="154" spans="1:6" x14ac:dyDescent="0.25">
      <c r="A154" s="220">
        <v>5</v>
      </c>
      <c r="B154" s="220">
        <v>26</v>
      </c>
      <c r="C154" s="391" t="str">
        <f t="shared" si="2"/>
        <v>526</v>
      </c>
      <c r="D154" s="228">
        <v>0</v>
      </c>
      <c r="F154" s="228">
        <v>0</v>
      </c>
    </row>
    <row r="155" spans="1:6" x14ac:dyDescent="0.25">
      <c r="A155" s="220">
        <v>5</v>
      </c>
      <c r="B155" s="220">
        <v>27</v>
      </c>
      <c r="C155" s="391" t="str">
        <f t="shared" si="2"/>
        <v>527</v>
      </c>
      <c r="D155" s="228">
        <v>0</v>
      </c>
      <c r="F155" s="228">
        <v>0</v>
      </c>
    </row>
    <row r="156" spans="1:6" x14ac:dyDescent="0.25">
      <c r="A156" s="220">
        <v>5</v>
      </c>
      <c r="B156" s="220">
        <v>28</v>
      </c>
      <c r="C156" s="391" t="str">
        <f t="shared" si="2"/>
        <v>528</v>
      </c>
      <c r="D156" s="228">
        <v>3.908870967741934</v>
      </c>
      <c r="F156" s="228">
        <v>0</v>
      </c>
    </row>
    <row r="157" spans="1:6" x14ac:dyDescent="0.25">
      <c r="A157" s="220">
        <v>5</v>
      </c>
      <c r="B157" s="220">
        <v>29</v>
      </c>
      <c r="C157" s="391" t="str">
        <f t="shared" si="2"/>
        <v>529</v>
      </c>
      <c r="D157" s="228">
        <v>17.361827956989249</v>
      </c>
      <c r="F157" s="228">
        <v>9</v>
      </c>
    </row>
    <row r="158" spans="1:6" x14ac:dyDescent="0.25">
      <c r="A158" s="220">
        <v>5</v>
      </c>
      <c r="B158" s="220">
        <v>30</v>
      </c>
      <c r="C158" s="391" t="str">
        <f t="shared" si="2"/>
        <v>530</v>
      </c>
      <c r="D158" s="228">
        <v>6.7132795698924737</v>
      </c>
      <c r="F158" s="228">
        <v>1.3</v>
      </c>
    </row>
    <row r="159" spans="1:6" x14ac:dyDescent="0.25">
      <c r="A159" s="220">
        <v>5</v>
      </c>
      <c r="B159" s="220">
        <v>31</v>
      </c>
      <c r="C159" s="391" t="str">
        <f t="shared" si="2"/>
        <v>531</v>
      </c>
      <c r="D159" s="228">
        <v>2.4845698924731172</v>
      </c>
      <c r="F159" s="228">
        <v>0</v>
      </c>
    </row>
    <row r="160" spans="1:6" x14ac:dyDescent="0.25">
      <c r="A160" s="220">
        <v>6</v>
      </c>
      <c r="B160" s="220">
        <v>1</v>
      </c>
      <c r="C160" s="391" t="str">
        <f t="shared" si="2"/>
        <v>601</v>
      </c>
      <c r="D160" s="228">
        <v>8.9318637992831516</v>
      </c>
      <c r="F160" s="228">
        <v>3.5</v>
      </c>
    </row>
    <row r="161" spans="1:6" x14ac:dyDescent="0.25">
      <c r="A161" s="220">
        <v>6</v>
      </c>
      <c r="B161" s="220">
        <v>2</v>
      </c>
      <c r="C161" s="391" t="str">
        <f t="shared" si="2"/>
        <v>602</v>
      </c>
      <c r="D161" s="228">
        <v>2.8872222222222224</v>
      </c>
      <c r="F161" s="228">
        <v>0</v>
      </c>
    </row>
    <row r="162" spans="1:6" x14ac:dyDescent="0.25">
      <c r="A162" s="220">
        <v>6</v>
      </c>
      <c r="B162" s="220">
        <v>3</v>
      </c>
      <c r="C162" s="391" t="str">
        <f t="shared" si="2"/>
        <v>603</v>
      </c>
      <c r="D162" s="228">
        <v>1.612222222222222</v>
      </c>
      <c r="F162" s="228">
        <v>0</v>
      </c>
    </row>
    <row r="163" spans="1:6" x14ac:dyDescent="0.25">
      <c r="A163" s="220">
        <v>6</v>
      </c>
      <c r="B163" s="220">
        <v>4</v>
      </c>
      <c r="C163" s="391" t="str">
        <f t="shared" si="2"/>
        <v>604</v>
      </c>
      <c r="D163" s="228">
        <v>0.56722222222222174</v>
      </c>
      <c r="F163" s="228">
        <v>0</v>
      </c>
    </row>
    <row r="164" spans="1:6" x14ac:dyDescent="0.25">
      <c r="A164" s="220">
        <v>6</v>
      </c>
      <c r="B164" s="220">
        <v>5</v>
      </c>
      <c r="C164" s="391" t="str">
        <f t="shared" si="2"/>
        <v>605</v>
      </c>
      <c r="D164" s="228">
        <v>0</v>
      </c>
      <c r="F164" s="228">
        <v>0</v>
      </c>
    </row>
    <row r="165" spans="1:6" x14ac:dyDescent="0.25">
      <c r="A165" s="220">
        <v>6</v>
      </c>
      <c r="B165" s="220">
        <v>6</v>
      </c>
      <c r="C165" s="391" t="str">
        <f t="shared" si="2"/>
        <v>606</v>
      </c>
      <c r="D165" s="228">
        <v>0</v>
      </c>
      <c r="F165" s="228">
        <v>0</v>
      </c>
    </row>
    <row r="166" spans="1:6" x14ac:dyDescent="0.25">
      <c r="A166" s="220">
        <v>6</v>
      </c>
      <c r="B166" s="220">
        <v>7</v>
      </c>
      <c r="C166" s="391" t="str">
        <f t="shared" si="2"/>
        <v>607</v>
      </c>
      <c r="D166" s="228">
        <v>0</v>
      </c>
      <c r="F166" s="228">
        <v>0</v>
      </c>
    </row>
    <row r="167" spans="1:6" x14ac:dyDescent="0.25">
      <c r="A167" s="220">
        <v>6</v>
      </c>
      <c r="B167" s="220">
        <v>8</v>
      </c>
      <c r="C167" s="391" t="str">
        <f t="shared" si="2"/>
        <v>608</v>
      </c>
      <c r="D167" s="228">
        <v>0</v>
      </c>
      <c r="F167" s="228">
        <v>0</v>
      </c>
    </row>
    <row r="168" spans="1:6" x14ac:dyDescent="0.25">
      <c r="A168" s="220">
        <v>6</v>
      </c>
      <c r="B168" s="220">
        <v>9</v>
      </c>
      <c r="C168" s="391" t="str">
        <f t="shared" si="2"/>
        <v>609</v>
      </c>
      <c r="D168" s="228">
        <v>0</v>
      </c>
      <c r="F168" s="228">
        <v>0</v>
      </c>
    </row>
    <row r="169" spans="1:6" x14ac:dyDescent="0.25">
      <c r="A169" s="220">
        <v>6</v>
      </c>
      <c r="B169" s="220">
        <v>10</v>
      </c>
      <c r="C169" s="391" t="str">
        <f t="shared" si="2"/>
        <v>610</v>
      </c>
      <c r="D169" s="228">
        <v>0</v>
      </c>
      <c r="F169" s="228">
        <v>0</v>
      </c>
    </row>
    <row r="170" spans="1:6" x14ac:dyDescent="0.25">
      <c r="A170" s="220">
        <v>6</v>
      </c>
      <c r="B170" s="220">
        <v>11</v>
      </c>
      <c r="C170" s="391" t="str">
        <f t="shared" si="2"/>
        <v>611</v>
      </c>
      <c r="D170" s="228">
        <v>0</v>
      </c>
      <c r="F170" s="228">
        <v>0</v>
      </c>
    </row>
    <row r="171" spans="1:6" x14ac:dyDescent="0.25">
      <c r="A171" s="220">
        <v>6</v>
      </c>
      <c r="B171" s="220">
        <v>12</v>
      </c>
      <c r="C171" s="391" t="str">
        <f t="shared" si="2"/>
        <v>612</v>
      </c>
      <c r="D171" s="228">
        <v>0</v>
      </c>
      <c r="F171" s="228">
        <v>0</v>
      </c>
    </row>
    <row r="172" spans="1:6" x14ac:dyDescent="0.25">
      <c r="A172" s="220">
        <v>6</v>
      </c>
      <c r="B172" s="220">
        <v>13</v>
      </c>
      <c r="C172" s="391" t="str">
        <f t="shared" si="2"/>
        <v>613</v>
      </c>
      <c r="D172" s="228">
        <v>0</v>
      </c>
      <c r="F172" s="228">
        <v>0</v>
      </c>
    </row>
    <row r="173" spans="1:6" x14ac:dyDescent="0.25">
      <c r="A173" s="220">
        <v>6</v>
      </c>
      <c r="B173" s="220">
        <v>14</v>
      </c>
      <c r="C173" s="391" t="str">
        <f t="shared" si="2"/>
        <v>614</v>
      </c>
      <c r="D173" s="228">
        <v>0</v>
      </c>
      <c r="F173" s="228">
        <v>0</v>
      </c>
    </row>
    <row r="174" spans="1:6" x14ac:dyDescent="0.25">
      <c r="A174" s="220">
        <v>6</v>
      </c>
      <c r="B174" s="220">
        <v>15</v>
      </c>
      <c r="C174" s="391" t="str">
        <f t="shared" si="2"/>
        <v>615</v>
      </c>
      <c r="D174" s="228">
        <v>0</v>
      </c>
      <c r="F174" s="228">
        <v>0</v>
      </c>
    </row>
    <row r="175" spans="1:6" x14ac:dyDescent="0.25">
      <c r="A175" s="220">
        <v>6</v>
      </c>
      <c r="B175" s="220">
        <v>16</v>
      </c>
      <c r="C175" s="391" t="str">
        <f t="shared" si="2"/>
        <v>616</v>
      </c>
      <c r="D175" s="228">
        <v>0</v>
      </c>
      <c r="F175" s="228">
        <v>0</v>
      </c>
    </row>
    <row r="176" spans="1:6" x14ac:dyDescent="0.25">
      <c r="A176" s="220">
        <v>6</v>
      </c>
      <c r="B176" s="220">
        <v>17</v>
      </c>
      <c r="C176" s="391" t="str">
        <f t="shared" si="2"/>
        <v>617</v>
      </c>
      <c r="D176" s="228">
        <v>0</v>
      </c>
      <c r="F176" s="228">
        <v>0</v>
      </c>
    </row>
    <row r="177" spans="1:6" x14ac:dyDescent="0.25">
      <c r="A177" s="220">
        <v>6</v>
      </c>
      <c r="B177" s="220">
        <v>18</v>
      </c>
      <c r="C177" s="391" t="str">
        <f t="shared" si="2"/>
        <v>618</v>
      </c>
      <c r="D177" s="228">
        <v>0</v>
      </c>
      <c r="F177" s="228">
        <v>0</v>
      </c>
    </row>
    <row r="178" spans="1:6" x14ac:dyDescent="0.25">
      <c r="A178" s="220">
        <v>6</v>
      </c>
      <c r="B178" s="220">
        <v>19</v>
      </c>
      <c r="C178" s="391" t="str">
        <f t="shared" si="2"/>
        <v>619</v>
      </c>
      <c r="D178" s="228">
        <v>0</v>
      </c>
      <c r="F178" s="228">
        <v>0</v>
      </c>
    </row>
    <row r="179" spans="1:6" x14ac:dyDescent="0.25">
      <c r="A179" s="220">
        <v>6</v>
      </c>
      <c r="B179" s="220">
        <v>20</v>
      </c>
      <c r="C179" s="391" t="str">
        <f t="shared" si="2"/>
        <v>620</v>
      </c>
      <c r="D179" s="228">
        <v>0</v>
      </c>
      <c r="F179" s="228">
        <v>0</v>
      </c>
    </row>
    <row r="180" spans="1:6" x14ac:dyDescent="0.25">
      <c r="A180" s="220">
        <v>6</v>
      </c>
      <c r="B180" s="220">
        <v>21</v>
      </c>
      <c r="C180" s="391" t="str">
        <f t="shared" si="2"/>
        <v>621</v>
      </c>
      <c r="D180" s="228">
        <v>0</v>
      </c>
      <c r="F180" s="228">
        <v>0</v>
      </c>
    </row>
    <row r="181" spans="1:6" x14ac:dyDescent="0.25">
      <c r="A181" s="220">
        <v>6</v>
      </c>
      <c r="B181" s="220">
        <v>22</v>
      </c>
      <c r="C181" s="391" t="str">
        <f t="shared" si="2"/>
        <v>622</v>
      </c>
      <c r="D181" s="228">
        <v>4.877347670250896</v>
      </c>
      <c r="F181" s="228">
        <v>0.1</v>
      </c>
    </row>
    <row r="182" spans="1:6" x14ac:dyDescent="0.25">
      <c r="A182" s="220">
        <v>6</v>
      </c>
      <c r="B182" s="220">
        <v>23</v>
      </c>
      <c r="C182" s="391" t="str">
        <f t="shared" si="2"/>
        <v>623</v>
      </c>
      <c r="D182" s="228">
        <v>0</v>
      </c>
      <c r="F182" s="228">
        <v>0</v>
      </c>
    </row>
    <row r="183" spans="1:6" x14ac:dyDescent="0.25">
      <c r="A183" s="220">
        <v>6</v>
      </c>
      <c r="B183" s="220">
        <v>24</v>
      </c>
      <c r="C183" s="391" t="str">
        <f t="shared" si="2"/>
        <v>624</v>
      </c>
      <c r="D183" s="228">
        <v>0</v>
      </c>
      <c r="F183" s="228">
        <v>0</v>
      </c>
    </row>
    <row r="184" spans="1:6" x14ac:dyDescent="0.25">
      <c r="A184" s="220">
        <v>6</v>
      </c>
      <c r="B184" s="220">
        <v>25</v>
      </c>
      <c r="C184" s="391" t="str">
        <f t="shared" si="2"/>
        <v>625</v>
      </c>
      <c r="D184" s="228">
        <v>0</v>
      </c>
      <c r="F184" s="228">
        <v>0</v>
      </c>
    </row>
    <row r="185" spans="1:6" x14ac:dyDescent="0.25">
      <c r="A185" s="220">
        <v>6</v>
      </c>
      <c r="B185" s="220">
        <v>26</v>
      </c>
      <c r="C185" s="391" t="str">
        <f t="shared" si="2"/>
        <v>626</v>
      </c>
      <c r="D185" s="228">
        <v>0</v>
      </c>
      <c r="F185" s="228">
        <v>0</v>
      </c>
    </row>
    <row r="186" spans="1:6" x14ac:dyDescent="0.25">
      <c r="A186" s="220">
        <v>6</v>
      </c>
      <c r="B186" s="220">
        <v>27</v>
      </c>
      <c r="C186" s="391" t="str">
        <f t="shared" si="2"/>
        <v>627</v>
      </c>
      <c r="D186" s="228">
        <v>0</v>
      </c>
      <c r="F186" s="228">
        <v>0</v>
      </c>
    </row>
    <row r="187" spans="1:6" x14ac:dyDescent="0.25">
      <c r="A187" s="220">
        <v>6</v>
      </c>
      <c r="B187" s="220">
        <v>28</v>
      </c>
      <c r="C187" s="391" t="str">
        <f t="shared" si="2"/>
        <v>628</v>
      </c>
      <c r="D187" s="228">
        <v>0</v>
      </c>
      <c r="F187" s="228">
        <v>0</v>
      </c>
    </row>
    <row r="188" spans="1:6" x14ac:dyDescent="0.25">
      <c r="A188" s="220">
        <v>6</v>
      </c>
      <c r="B188" s="220">
        <v>29</v>
      </c>
      <c r="C188" s="391" t="str">
        <f t="shared" si="2"/>
        <v>629</v>
      </c>
      <c r="D188" s="228">
        <v>0</v>
      </c>
      <c r="F188" s="228">
        <v>0</v>
      </c>
    </row>
    <row r="189" spans="1:6" x14ac:dyDescent="0.25">
      <c r="A189" s="220">
        <v>6</v>
      </c>
      <c r="B189" s="220">
        <v>30</v>
      </c>
      <c r="C189" s="391" t="str">
        <f t="shared" si="2"/>
        <v>630</v>
      </c>
      <c r="D189" s="228">
        <v>0</v>
      </c>
      <c r="F189" s="228">
        <v>0</v>
      </c>
    </row>
    <row r="190" spans="1:6" x14ac:dyDescent="0.25">
      <c r="A190" s="220">
        <v>7</v>
      </c>
      <c r="B190" s="220">
        <v>1</v>
      </c>
      <c r="C190" s="391" t="str">
        <f t="shared" si="2"/>
        <v>701</v>
      </c>
      <c r="D190" s="228">
        <v>0</v>
      </c>
      <c r="F190" s="228">
        <v>0</v>
      </c>
    </row>
    <row r="191" spans="1:6" x14ac:dyDescent="0.25">
      <c r="A191" s="220">
        <v>7</v>
      </c>
      <c r="B191" s="220">
        <v>2</v>
      </c>
      <c r="C191" s="391" t="str">
        <f t="shared" si="2"/>
        <v>702</v>
      </c>
      <c r="D191" s="228">
        <v>0</v>
      </c>
      <c r="F191" s="228">
        <v>0</v>
      </c>
    </row>
    <row r="192" spans="1:6" x14ac:dyDescent="0.25">
      <c r="A192" s="220">
        <v>7</v>
      </c>
      <c r="B192" s="220">
        <v>3</v>
      </c>
      <c r="C192" s="391" t="str">
        <f t="shared" si="2"/>
        <v>703</v>
      </c>
      <c r="D192" s="228">
        <v>0</v>
      </c>
      <c r="F192" s="228">
        <v>0.1</v>
      </c>
    </row>
    <row r="193" spans="1:6" x14ac:dyDescent="0.25">
      <c r="A193" s="220">
        <v>7</v>
      </c>
      <c r="B193" s="220">
        <v>4</v>
      </c>
      <c r="C193" s="391" t="str">
        <f t="shared" si="2"/>
        <v>704</v>
      </c>
      <c r="D193" s="228">
        <v>0</v>
      </c>
      <c r="F193" s="228">
        <v>0</v>
      </c>
    </row>
    <row r="194" spans="1:6" x14ac:dyDescent="0.25">
      <c r="A194" s="220">
        <v>7</v>
      </c>
      <c r="B194" s="220">
        <v>5</v>
      </c>
      <c r="C194" s="391" t="str">
        <f t="shared" si="2"/>
        <v>705</v>
      </c>
      <c r="D194" s="228">
        <v>0</v>
      </c>
      <c r="F194" s="228">
        <v>0</v>
      </c>
    </row>
    <row r="195" spans="1:6" x14ac:dyDescent="0.25">
      <c r="A195" s="220">
        <v>7</v>
      </c>
      <c r="B195" s="220">
        <v>6</v>
      </c>
      <c r="C195" s="391" t="str">
        <f t="shared" si="2"/>
        <v>706</v>
      </c>
      <c r="D195" s="228">
        <v>0</v>
      </c>
      <c r="F195" s="228">
        <v>0</v>
      </c>
    </row>
    <row r="196" spans="1:6" x14ac:dyDescent="0.25">
      <c r="A196" s="220">
        <v>7</v>
      </c>
      <c r="B196" s="220">
        <v>7</v>
      </c>
      <c r="C196" s="391" t="str">
        <f t="shared" si="2"/>
        <v>707</v>
      </c>
      <c r="D196" s="228">
        <v>0</v>
      </c>
      <c r="F196" s="228">
        <v>0</v>
      </c>
    </row>
    <row r="197" spans="1:6" x14ac:dyDescent="0.25">
      <c r="A197" s="220">
        <v>7</v>
      </c>
      <c r="B197" s="220">
        <v>8</v>
      </c>
      <c r="C197" s="391" t="str">
        <f t="shared" si="2"/>
        <v>708</v>
      </c>
      <c r="D197" s="228">
        <v>0</v>
      </c>
      <c r="F197" s="228">
        <v>0</v>
      </c>
    </row>
    <row r="198" spans="1:6" x14ac:dyDescent="0.25">
      <c r="A198" s="220">
        <v>7</v>
      </c>
      <c r="B198" s="220">
        <v>9</v>
      </c>
      <c r="C198" s="391" t="str">
        <f t="shared" si="2"/>
        <v>709</v>
      </c>
      <c r="D198" s="228">
        <v>0</v>
      </c>
      <c r="F198" s="228">
        <v>0</v>
      </c>
    </row>
    <row r="199" spans="1:6" x14ac:dyDescent="0.25">
      <c r="A199" s="220">
        <v>7</v>
      </c>
      <c r="B199" s="220">
        <v>10</v>
      </c>
      <c r="C199" s="391" t="str">
        <f t="shared" si="2"/>
        <v>710</v>
      </c>
      <c r="D199" s="228">
        <v>0</v>
      </c>
      <c r="F199" s="228">
        <v>0</v>
      </c>
    </row>
    <row r="200" spans="1:6" x14ac:dyDescent="0.25">
      <c r="A200" s="220">
        <v>7</v>
      </c>
      <c r="B200" s="220">
        <v>11</v>
      </c>
      <c r="C200" s="391" t="str">
        <f t="shared" si="2"/>
        <v>711</v>
      </c>
      <c r="D200" s="228">
        <v>0</v>
      </c>
      <c r="F200" s="228">
        <v>0</v>
      </c>
    </row>
    <row r="201" spans="1:6" x14ac:dyDescent="0.25">
      <c r="A201" s="220">
        <v>7</v>
      </c>
      <c r="B201" s="220">
        <v>12</v>
      </c>
      <c r="C201" s="391" t="str">
        <f t="shared" ref="C201:C264" si="3">A201&amp;IF(B201&lt;10,0&amp;B201,B201)</f>
        <v>712</v>
      </c>
      <c r="D201" s="228">
        <v>1.9386200716845867</v>
      </c>
      <c r="F201" s="228">
        <v>0</v>
      </c>
    </row>
    <row r="202" spans="1:6" x14ac:dyDescent="0.25">
      <c r="A202" s="220">
        <v>7</v>
      </c>
      <c r="B202" s="220">
        <v>13</v>
      </c>
      <c r="C202" s="391" t="str">
        <f t="shared" si="3"/>
        <v>713</v>
      </c>
      <c r="D202" s="228">
        <v>0</v>
      </c>
      <c r="F202" s="228">
        <v>0</v>
      </c>
    </row>
    <row r="203" spans="1:6" x14ac:dyDescent="0.25">
      <c r="A203" s="220">
        <v>7</v>
      </c>
      <c r="B203" s="220">
        <v>14</v>
      </c>
      <c r="C203" s="391" t="str">
        <f t="shared" si="3"/>
        <v>714</v>
      </c>
      <c r="D203" s="228">
        <v>0</v>
      </c>
      <c r="F203" s="228">
        <v>0</v>
      </c>
    </row>
    <row r="204" spans="1:6" x14ac:dyDescent="0.25">
      <c r="A204" s="220">
        <v>7</v>
      </c>
      <c r="B204" s="220">
        <v>15</v>
      </c>
      <c r="C204" s="391" t="str">
        <f t="shared" si="3"/>
        <v>715</v>
      </c>
      <c r="D204" s="228">
        <v>0</v>
      </c>
      <c r="F204" s="228">
        <v>0</v>
      </c>
    </row>
    <row r="205" spans="1:6" x14ac:dyDescent="0.25">
      <c r="A205" s="220">
        <v>7</v>
      </c>
      <c r="B205" s="220">
        <v>16</v>
      </c>
      <c r="C205" s="391" t="str">
        <f t="shared" si="3"/>
        <v>716</v>
      </c>
      <c r="D205" s="228">
        <v>0</v>
      </c>
      <c r="F205" s="228">
        <v>0</v>
      </c>
    </row>
    <row r="206" spans="1:6" x14ac:dyDescent="0.25">
      <c r="A206" s="220">
        <v>7</v>
      </c>
      <c r="B206" s="220">
        <v>17</v>
      </c>
      <c r="C206" s="391" t="str">
        <f t="shared" si="3"/>
        <v>717</v>
      </c>
      <c r="D206" s="228">
        <v>0</v>
      </c>
      <c r="F206" s="228">
        <v>0</v>
      </c>
    </row>
    <row r="207" spans="1:6" x14ac:dyDescent="0.25">
      <c r="A207" s="220">
        <v>7</v>
      </c>
      <c r="B207" s="220">
        <v>18</v>
      </c>
      <c r="C207" s="391" t="str">
        <f t="shared" si="3"/>
        <v>718</v>
      </c>
      <c r="D207" s="228">
        <v>0</v>
      </c>
      <c r="F207" s="228">
        <v>0</v>
      </c>
    </row>
    <row r="208" spans="1:6" x14ac:dyDescent="0.25">
      <c r="A208" s="220">
        <v>7</v>
      </c>
      <c r="B208" s="220">
        <v>19</v>
      </c>
      <c r="C208" s="391" t="str">
        <f t="shared" si="3"/>
        <v>719</v>
      </c>
      <c r="D208" s="228">
        <v>0</v>
      </c>
      <c r="F208" s="228">
        <v>0</v>
      </c>
    </row>
    <row r="209" spans="1:6" x14ac:dyDescent="0.25">
      <c r="A209" s="220">
        <v>7</v>
      </c>
      <c r="B209" s="220">
        <v>20</v>
      </c>
      <c r="C209" s="391" t="str">
        <f t="shared" si="3"/>
        <v>720</v>
      </c>
      <c r="D209" s="228">
        <v>0</v>
      </c>
      <c r="F209" s="228">
        <v>0</v>
      </c>
    </row>
    <row r="210" spans="1:6" x14ac:dyDescent="0.25">
      <c r="A210" s="220">
        <v>7</v>
      </c>
      <c r="B210" s="220">
        <v>21</v>
      </c>
      <c r="C210" s="391" t="str">
        <f t="shared" si="3"/>
        <v>721</v>
      </c>
      <c r="D210" s="228">
        <v>0</v>
      </c>
      <c r="F210" s="228">
        <v>0</v>
      </c>
    </row>
    <row r="211" spans="1:6" x14ac:dyDescent="0.25">
      <c r="A211" s="220">
        <v>7</v>
      </c>
      <c r="B211" s="220">
        <v>22</v>
      </c>
      <c r="C211" s="391" t="str">
        <f t="shared" si="3"/>
        <v>722</v>
      </c>
      <c r="D211" s="228">
        <v>0</v>
      </c>
      <c r="F211" s="228">
        <v>0</v>
      </c>
    </row>
    <row r="212" spans="1:6" x14ac:dyDescent="0.25">
      <c r="A212" s="220">
        <v>7</v>
      </c>
      <c r="B212" s="220">
        <v>23</v>
      </c>
      <c r="C212" s="391" t="str">
        <f t="shared" si="3"/>
        <v>723</v>
      </c>
      <c r="D212" s="228">
        <v>0</v>
      </c>
      <c r="F212" s="228">
        <v>0</v>
      </c>
    </row>
    <row r="213" spans="1:6" x14ac:dyDescent="0.25">
      <c r="A213" s="220">
        <v>7</v>
      </c>
      <c r="B213" s="220">
        <v>24</v>
      </c>
      <c r="C213" s="391" t="str">
        <f t="shared" si="3"/>
        <v>724</v>
      </c>
      <c r="D213" s="228">
        <v>0</v>
      </c>
      <c r="F213" s="228">
        <v>0</v>
      </c>
    </row>
    <row r="214" spans="1:6" x14ac:dyDescent="0.25">
      <c r="A214" s="220">
        <v>7</v>
      </c>
      <c r="B214" s="220">
        <v>25</v>
      </c>
      <c r="C214" s="391" t="str">
        <f t="shared" si="3"/>
        <v>725</v>
      </c>
      <c r="D214" s="228">
        <v>0</v>
      </c>
      <c r="F214" s="228">
        <v>0</v>
      </c>
    </row>
    <row r="215" spans="1:6" x14ac:dyDescent="0.25">
      <c r="A215" s="220">
        <v>7</v>
      </c>
      <c r="B215" s="220">
        <v>26</v>
      </c>
      <c r="C215" s="391" t="str">
        <f t="shared" si="3"/>
        <v>726</v>
      </c>
      <c r="D215" s="228">
        <v>0</v>
      </c>
      <c r="F215" s="228">
        <v>0</v>
      </c>
    </row>
    <row r="216" spans="1:6" x14ac:dyDescent="0.25">
      <c r="A216" s="220">
        <v>7</v>
      </c>
      <c r="B216" s="220">
        <v>27</v>
      </c>
      <c r="C216" s="391" t="str">
        <f t="shared" si="3"/>
        <v>727</v>
      </c>
      <c r="D216" s="228">
        <v>0</v>
      </c>
      <c r="F216" s="228">
        <v>0</v>
      </c>
    </row>
    <row r="217" spans="1:6" x14ac:dyDescent="0.25">
      <c r="A217" s="220">
        <v>7</v>
      </c>
      <c r="B217" s="220">
        <v>28</v>
      </c>
      <c r="C217" s="391" t="str">
        <f t="shared" si="3"/>
        <v>728</v>
      </c>
      <c r="D217" s="228">
        <v>0</v>
      </c>
      <c r="F217" s="228">
        <v>0</v>
      </c>
    </row>
    <row r="218" spans="1:6" x14ac:dyDescent="0.25">
      <c r="A218" s="220">
        <v>7</v>
      </c>
      <c r="B218" s="220">
        <v>29</v>
      </c>
      <c r="C218" s="391" t="str">
        <f t="shared" si="3"/>
        <v>729</v>
      </c>
      <c r="D218" s="228">
        <v>0</v>
      </c>
      <c r="F218" s="228">
        <v>0</v>
      </c>
    </row>
    <row r="219" spans="1:6" x14ac:dyDescent="0.25">
      <c r="A219" s="220">
        <v>7</v>
      </c>
      <c r="B219" s="220">
        <v>30</v>
      </c>
      <c r="C219" s="391" t="str">
        <f t="shared" si="3"/>
        <v>730</v>
      </c>
      <c r="D219" s="228">
        <v>0</v>
      </c>
      <c r="F219" s="228">
        <v>0</v>
      </c>
    </row>
    <row r="220" spans="1:6" x14ac:dyDescent="0.25">
      <c r="A220" s="220">
        <v>7</v>
      </c>
      <c r="B220" s="220">
        <v>31</v>
      </c>
      <c r="C220" s="391" t="str">
        <f t="shared" si="3"/>
        <v>731</v>
      </c>
      <c r="D220" s="228">
        <v>0</v>
      </c>
      <c r="F220" s="228">
        <v>0</v>
      </c>
    </row>
    <row r="221" spans="1:6" x14ac:dyDescent="0.25">
      <c r="A221" s="220">
        <v>8</v>
      </c>
      <c r="B221" s="220">
        <v>1</v>
      </c>
      <c r="C221" s="391" t="str">
        <f t="shared" si="3"/>
        <v>801</v>
      </c>
      <c r="D221" s="228">
        <v>4.2473118279569157E-2</v>
      </c>
      <c r="F221" s="228">
        <v>0</v>
      </c>
    </row>
    <row r="222" spans="1:6" x14ac:dyDescent="0.25">
      <c r="A222" s="220">
        <v>8</v>
      </c>
      <c r="B222" s="220">
        <v>2</v>
      </c>
      <c r="C222" s="391" t="str">
        <f t="shared" si="3"/>
        <v>802</v>
      </c>
      <c r="D222" s="228">
        <v>0</v>
      </c>
      <c r="F222" s="228">
        <v>0</v>
      </c>
    </row>
    <row r="223" spans="1:6" x14ac:dyDescent="0.25">
      <c r="A223" s="220">
        <v>8</v>
      </c>
      <c r="B223" s="220">
        <v>3</v>
      </c>
      <c r="C223" s="391" t="str">
        <f t="shared" si="3"/>
        <v>803</v>
      </c>
      <c r="D223" s="228">
        <v>4.868709677419349</v>
      </c>
      <c r="F223" s="228">
        <v>0</v>
      </c>
    </row>
    <row r="224" spans="1:6" x14ac:dyDescent="0.25">
      <c r="A224" s="220">
        <v>8</v>
      </c>
      <c r="B224" s="220">
        <v>4</v>
      </c>
      <c r="C224" s="391" t="str">
        <f t="shared" si="3"/>
        <v>804</v>
      </c>
      <c r="D224" s="228">
        <v>1.5306989247311804</v>
      </c>
      <c r="F224" s="228">
        <v>0</v>
      </c>
    </row>
    <row r="225" spans="1:6" x14ac:dyDescent="0.25">
      <c r="A225" s="220">
        <v>8</v>
      </c>
      <c r="B225" s="220">
        <v>5</v>
      </c>
      <c r="C225" s="391" t="str">
        <f t="shared" si="3"/>
        <v>805</v>
      </c>
      <c r="D225" s="228">
        <v>0</v>
      </c>
      <c r="F225" s="228">
        <v>0.9</v>
      </c>
    </row>
    <row r="226" spans="1:6" x14ac:dyDescent="0.25">
      <c r="A226" s="220">
        <v>8</v>
      </c>
      <c r="B226" s="220">
        <v>6</v>
      </c>
      <c r="C226" s="391" t="str">
        <f t="shared" si="3"/>
        <v>806</v>
      </c>
      <c r="D226" s="228">
        <v>0</v>
      </c>
      <c r="F226" s="228">
        <v>0</v>
      </c>
    </row>
    <row r="227" spans="1:6" x14ac:dyDescent="0.25">
      <c r="A227" s="220">
        <v>8</v>
      </c>
      <c r="B227" s="220">
        <v>7</v>
      </c>
      <c r="C227" s="391" t="str">
        <f t="shared" si="3"/>
        <v>807</v>
      </c>
      <c r="D227" s="228">
        <v>0</v>
      </c>
      <c r="F227" s="228">
        <v>0</v>
      </c>
    </row>
    <row r="228" spans="1:6" x14ac:dyDescent="0.25">
      <c r="A228" s="220">
        <v>8</v>
      </c>
      <c r="B228" s="220">
        <v>8</v>
      </c>
      <c r="C228" s="391" t="str">
        <f t="shared" si="3"/>
        <v>808</v>
      </c>
      <c r="D228" s="228">
        <v>0</v>
      </c>
      <c r="F228" s="228">
        <v>0</v>
      </c>
    </row>
    <row r="229" spans="1:6" x14ac:dyDescent="0.25">
      <c r="A229" s="220">
        <v>8</v>
      </c>
      <c r="B229" s="220">
        <v>9</v>
      </c>
      <c r="C229" s="391" t="str">
        <f t="shared" si="3"/>
        <v>809</v>
      </c>
      <c r="D229" s="228">
        <v>0</v>
      </c>
      <c r="F229" s="228">
        <v>0</v>
      </c>
    </row>
    <row r="230" spans="1:6" x14ac:dyDescent="0.25">
      <c r="A230" s="220">
        <v>8</v>
      </c>
      <c r="B230" s="220">
        <v>10</v>
      </c>
      <c r="C230" s="391" t="str">
        <f t="shared" si="3"/>
        <v>810</v>
      </c>
      <c r="D230" s="228">
        <v>0</v>
      </c>
      <c r="F230" s="228">
        <v>0</v>
      </c>
    </row>
    <row r="231" spans="1:6" x14ac:dyDescent="0.25">
      <c r="A231" s="220">
        <v>8</v>
      </c>
      <c r="B231" s="220">
        <v>11</v>
      </c>
      <c r="C231" s="391" t="str">
        <f t="shared" si="3"/>
        <v>811</v>
      </c>
      <c r="D231" s="228">
        <v>0</v>
      </c>
      <c r="F231" s="228">
        <v>0</v>
      </c>
    </row>
    <row r="232" spans="1:6" x14ac:dyDescent="0.25">
      <c r="A232" s="220">
        <v>8</v>
      </c>
      <c r="B232" s="220">
        <v>12</v>
      </c>
      <c r="C232" s="391" t="str">
        <f t="shared" si="3"/>
        <v>812</v>
      </c>
      <c r="D232" s="228">
        <v>0</v>
      </c>
      <c r="F232" s="228">
        <v>0</v>
      </c>
    </row>
    <row r="233" spans="1:6" x14ac:dyDescent="0.25">
      <c r="A233" s="220">
        <v>8</v>
      </c>
      <c r="B233" s="220">
        <v>13</v>
      </c>
      <c r="C233" s="391" t="str">
        <f t="shared" si="3"/>
        <v>813</v>
      </c>
      <c r="D233" s="228">
        <v>0</v>
      </c>
      <c r="F233" s="228">
        <v>0</v>
      </c>
    </row>
    <row r="234" spans="1:6" x14ac:dyDescent="0.25">
      <c r="A234" s="220">
        <v>8</v>
      </c>
      <c r="B234" s="220">
        <v>14</v>
      </c>
      <c r="C234" s="391" t="str">
        <f t="shared" si="3"/>
        <v>814</v>
      </c>
      <c r="D234" s="228">
        <v>0</v>
      </c>
      <c r="F234" s="228">
        <v>0</v>
      </c>
    </row>
    <row r="235" spans="1:6" x14ac:dyDescent="0.25">
      <c r="A235" s="220">
        <v>8</v>
      </c>
      <c r="B235" s="220">
        <v>15</v>
      </c>
      <c r="C235" s="391" t="str">
        <f t="shared" si="3"/>
        <v>815</v>
      </c>
      <c r="D235" s="228">
        <v>0</v>
      </c>
      <c r="F235" s="228">
        <v>0</v>
      </c>
    </row>
    <row r="236" spans="1:6" x14ac:dyDescent="0.25">
      <c r="A236" s="220">
        <v>8</v>
      </c>
      <c r="B236" s="220">
        <v>16</v>
      </c>
      <c r="C236" s="391" t="str">
        <f t="shared" si="3"/>
        <v>816</v>
      </c>
      <c r="D236" s="228">
        <v>0</v>
      </c>
      <c r="F236" s="228">
        <v>0</v>
      </c>
    </row>
    <row r="237" spans="1:6" x14ac:dyDescent="0.25">
      <c r="A237" s="220">
        <v>8</v>
      </c>
      <c r="B237" s="220">
        <v>17</v>
      </c>
      <c r="C237" s="391" t="str">
        <f t="shared" si="3"/>
        <v>817</v>
      </c>
      <c r="D237" s="228">
        <v>0</v>
      </c>
      <c r="F237" s="228">
        <v>0</v>
      </c>
    </row>
    <row r="238" spans="1:6" x14ac:dyDescent="0.25">
      <c r="A238" s="220">
        <v>8</v>
      </c>
      <c r="B238" s="220">
        <v>18</v>
      </c>
      <c r="C238" s="391" t="str">
        <f t="shared" si="3"/>
        <v>818</v>
      </c>
      <c r="D238" s="228">
        <v>0</v>
      </c>
      <c r="F238" s="228">
        <v>0</v>
      </c>
    </row>
    <row r="239" spans="1:6" x14ac:dyDescent="0.25">
      <c r="A239" s="220">
        <v>8</v>
      </c>
      <c r="B239" s="220">
        <v>19</v>
      </c>
      <c r="C239" s="391" t="str">
        <f t="shared" si="3"/>
        <v>819</v>
      </c>
      <c r="D239" s="228">
        <v>0</v>
      </c>
      <c r="F239" s="228">
        <v>0</v>
      </c>
    </row>
    <row r="240" spans="1:6" x14ac:dyDescent="0.25">
      <c r="A240" s="220">
        <v>8</v>
      </c>
      <c r="B240" s="220">
        <v>20</v>
      </c>
      <c r="C240" s="391" t="str">
        <f t="shared" si="3"/>
        <v>820</v>
      </c>
      <c r="D240" s="228">
        <v>0</v>
      </c>
      <c r="F240" s="228">
        <v>0</v>
      </c>
    </row>
    <row r="241" spans="1:6" x14ac:dyDescent="0.25">
      <c r="A241" s="220">
        <v>8</v>
      </c>
      <c r="B241" s="220">
        <v>21</v>
      </c>
      <c r="C241" s="391" t="str">
        <f t="shared" si="3"/>
        <v>821</v>
      </c>
      <c r="D241" s="228">
        <v>0</v>
      </c>
      <c r="F241" s="228">
        <v>0</v>
      </c>
    </row>
    <row r="242" spans="1:6" x14ac:dyDescent="0.25">
      <c r="A242" s="220">
        <v>8</v>
      </c>
      <c r="B242" s="220">
        <v>22</v>
      </c>
      <c r="C242" s="391" t="str">
        <f t="shared" si="3"/>
        <v>822</v>
      </c>
      <c r="D242" s="228">
        <v>0</v>
      </c>
      <c r="F242" s="228">
        <v>0</v>
      </c>
    </row>
    <row r="243" spans="1:6" x14ac:dyDescent="0.25">
      <c r="A243" s="220">
        <v>8</v>
      </c>
      <c r="B243" s="220">
        <v>23</v>
      </c>
      <c r="C243" s="391" t="str">
        <f t="shared" si="3"/>
        <v>823</v>
      </c>
      <c r="D243" s="228">
        <v>0</v>
      </c>
      <c r="F243" s="228">
        <v>0</v>
      </c>
    </row>
    <row r="244" spans="1:6" x14ac:dyDescent="0.25">
      <c r="A244" s="220">
        <v>8</v>
      </c>
      <c r="B244" s="220">
        <v>24</v>
      </c>
      <c r="C244" s="391" t="str">
        <f t="shared" si="3"/>
        <v>824</v>
      </c>
      <c r="D244" s="228">
        <v>0</v>
      </c>
      <c r="F244" s="228">
        <v>0</v>
      </c>
    </row>
    <row r="245" spans="1:6" x14ac:dyDescent="0.25">
      <c r="A245" s="220">
        <v>8</v>
      </c>
      <c r="B245" s="220">
        <v>25</v>
      </c>
      <c r="C245" s="391" t="str">
        <f t="shared" si="3"/>
        <v>825</v>
      </c>
      <c r="D245" s="228">
        <v>0</v>
      </c>
      <c r="F245" s="228">
        <v>0</v>
      </c>
    </row>
    <row r="246" spans="1:6" x14ac:dyDescent="0.25">
      <c r="A246" s="220">
        <v>8</v>
      </c>
      <c r="B246" s="220">
        <v>26</v>
      </c>
      <c r="C246" s="391" t="str">
        <f t="shared" si="3"/>
        <v>826</v>
      </c>
      <c r="D246" s="228">
        <v>0</v>
      </c>
      <c r="F246" s="228">
        <v>0</v>
      </c>
    </row>
    <row r="247" spans="1:6" x14ac:dyDescent="0.25">
      <c r="A247" s="220">
        <v>8</v>
      </c>
      <c r="B247" s="220">
        <v>27</v>
      </c>
      <c r="C247" s="391" t="str">
        <f t="shared" si="3"/>
        <v>827</v>
      </c>
      <c r="D247" s="228">
        <v>0</v>
      </c>
      <c r="F247" s="228">
        <v>0</v>
      </c>
    </row>
    <row r="248" spans="1:6" x14ac:dyDescent="0.25">
      <c r="A248" s="220">
        <v>8</v>
      </c>
      <c r="B248" s="220">
        <v>28</v>
      </c>
      <c r="C248" s="391" t="str">
        <f t="shared" si="3"/>
        <v>828</v>
      </c>
      <c r="D248" s="228">
        <v>0</v>
      </c>
      <c r="F248" s="228">
        <v>0</v>
      </c>
    </row>
    <row r="249" spans="1:6" x14ac:dyDescent="0.25">
      <c r="A249" s="220">
        <v>8</v>
      </c>
      <c r="B249" s="220">
        <v>29</v>
      </c>
      <c r="C249" s="391" t="str">
        <f t="shared" si="3"/>
        <v>829</v>
      </c>
      <c r="D249" s="228">
        <v>0</v>
      </c>
      <c r="F249" s="228">
        <v>0</v>
      </c>
    </row>
    <row r="250" spans="1:6" x14ac:dyDescent="0.25">
      <c r="A250" s="220">
        <v>8</v>
      </c>
      <c r="B250" s="220">
        <v>30</v>
      </c>
      <c r="C250" s="391" t="str">
        <f t="shared" si="3"/>
        <v>830</v>
      </c>
      <c r="D250" s="228">
        <v>0</v>
      </c>
      <c r="F250" s="228">
        <v>0</v>
      </c>
    </row>
    <row r="251" spans="1:6" x14ac:dyDescent="0.25">
      <c r="A251" s="220">
        <v>8</v>
      </c>
      <c r="B251" s="220">
        <v>31</v>
      </c>
      <c r="C251" s="391" t="str">
        <f t="shared" si="3"/>
        <v>831</v>
      </c>
      <c r="D251" s="228">
        <v>0</v>
      </c>
      <c r="F251" s="228">
        <v>0</v>
      </c>
    </row>
    <row r="252" spans="1:6" x14ac:dyDescent="0.25">
      <c r="A252" s="220">
        <v>9</v>
      </c>
      <c r="B252" s="220">
        <v>1</v>
      </c>
      <c r="C252" s="391" t="str">
        <f t="shared" si="3"/>
        <v>901</v>
      </c>
      <c r="D252" s="228">
        <v>0</v>
      </c>
      <c r="F252" s="228">
        <v>0</v>
      </c>
    </row>
    <row r="253" spans="1:6" x14ac:dyDescent="0.25">
      <c r="A253" s="220">
        <v>9</v>
      </c>
      <c r="B253" s="220">
        <v>2</v>
      </c>
      <c r="C253" s="391" t="str">
        <f t="shared" si="3"/>
        <v>902</v>
      </c>
      <c r="D253" s="228">
        <v>0</v>
      </c>
      <c r="F253" s="228">
        <v>0</v>
      </c>
    </row>
    <row r="254" spans="1:6" x14ac:dyDescent="0.25">
      <c r="A254" s="220">
        <v>9</v>
      </c>
      <c r="B254" s="220">
        <v>3</v>
      </c>
      <c r="C254" s="391" t="str">
        <f t="shared" si="3"/>
        <v>903</v>
      </c>
      <c r="D254" s="228">
        <v>3.8581481481481479</v>
      </c>
      <c r="F254" s="228">
        <v>0</v>
      </c>
    </row>
    <row r="255" spans="1:6" x14ac:dyDescent="0.25">
      <c r="A255" s="220">
        <v>9</v>
      </c>
      <c r="B255" s="220">
        <v>4</v>
      </c>
      <c r="C255" s="391" t="str">
        <f t="shared" si="3"/>
        <v>904</v>
      </c>
      <c r="D255" s="228">
        <v>0</v>
      </c>
      <c r="F255" s="228">
        <v>0</v>
      </c>
    </row>
    <row r="256" spans="1:6" x14ac:dyDescent="0.25">
      <c r="A256" s="220">
        <v>9</v>
      </c>
      <c r="B256" s="220">
        <v>5</v>
      </c>
      <c r="C256" s="391" t="str">
        <f t="shared" si="3"/>
        <v>905</v>
      </c>
      <c r="D256" s="228">
        <v>7.2085185185185194</v>
      </c>
      <c r="F256" s="228">
        <v>0.2</v>
      </c>
    </row>
    <row r="257" spans="1:6" x14ac:dyDescent="0.25">
      <c r="A257" s="220">
        <v>9</v>
      </c>
      <c r="B257" s="220">
        <v>6</v>
      </c>
      <c r="C257" s="391" t="str">
        <f t="shared" si="3"/>
        <v>906</v>
      </c>
      <c r="D257" s="228">
        <v>2.9318518518518517</v>
      </c>
      <c r="F257" s="228">
        <v>0</v>
      </c>
    </row>
    <row r="258" spans="1:6" x14ac:dyDescent="0.25">
      <c r="A258" s="220">
        <v>9</v>
      </c>
      <c r="B258" s="220">
        <v>7</v>
      </c>
      <c r="C258" s="391" t="str">
        <f t="shared" si="3"/>
        <v>907</v>
      </c>
      <c r="D258" s="228">
        <v>0</v>
      </c>
      <c r="F258" s="228">
        <v>0</v>
      </c>
    </row>
    <row r="259" spans="1:6" x14ac:dyDescent="0.25">
      <c r="A259" s="220">
        <v>9</v>
      </c>
      <c r="B259" s="220">
        <v>8</v>
      </c>
      <c r="C259" s="391" t="str">
        <f t="shared" si="3"/>
        <v>908</v>
      </c>
      <c r="D259" s="228">
        <v>0</v>
      </c>
      <c r="F259" s="228">
        <v>0</v>
      </c>
    </row>
    <row r="260" spans="1:6" x14ac:dyDescent="0.25">
      <c r="A260" s="220">
        <v>9</v>
      </c>
      <c r="B260" s="220">
        <v>9</v>
      </c>
      <c r="C260" s="391" t="str">
        <f t="shared" si="3"/>
        <v>909</v>
      </c>
      <c r="D260" s="228">
        <v>6.1688888888888895</v>
      </c>
      <c r="F260" s="228">
        <v>2.7</v>
      </c>
    </row>
    <row r="261" spans="1:6" x14ac:dyDescent="0.25">
      <c r="A261" s="220">
        <v>9</v>
      </c>
      <c r="B261" s="220">
        <v>10</v>
      </c>
      <c r="C261" s="391" t="str">
        <f t="shared" si="3"/>
        <v>910</v>
      </c>
      <c r="D261" s="228">
        <v>5.2650000000000006</v>
      </c>
      <c r="F261" s="228">
        <v>1.7</v>
      </c>
    </row>
    <row r="262" spans="1:6" x14ac:dyDescent="0.25">
      <c r="A262" s="220">
        <v>9</v>
      </c>
      <c r="B262" s="220">
        <v>11</v>
      </c>
      <c r="C262" s="391" t="str">
        <f t="shared" si="3"/>
        <v>911</v>
      </c>
      <c r="D262" s="228">
        <v>0</v>
      </c>
      <c r="F262" s="228">
        <v>0</v>
      </c>
    </row>
    <row r="263" spans="1:6" x14ac:dyDescent="0.25">
      <c r="A263" s="220">
        <v>9</v>
      </c>
      <c r="B263" s="220">
        <v>12</v>
      </c>
      <c r="C263" s="391" t="str">
        <f t="shared" si="3"/>
        <v>912</v>
      </c>
      <c r="D263" s="228">
        <v>0</v>
      </c>
      <c r="F263" s="228">
        <v>0</v>
      </c>
    </row>
    <row r="264" spans="1:6" x14ac:dyDescent="0.25">
      <c r="A264" s="220">
        <v>9</v>
      </c>
      <c r="B264" s="220">
        <v>13</v>
      </c>
      <c r="C264" s="391" t="str">
        <f t="shared" si="3"/>
        <v>913</v>
      </c>
      <c r="D264" s="228">
        <v>0</v>
      </c>
      <c r="F264" s="228">
        <v>0</v>
      </c>
    </row>
    <row r="265" spans="1:6" x14ac:dyDescent="0.25">
      <c r="A265" s="220">
        <v>9</v>
      </c>
      <c r="B265" s="220">
        <v>14</v>
      </c>
      <c r="C265" s="391" t="str">
        <f t="shared" ref="C265:C328" si="4">A265&amp;IF(B265&lt;10,0&amp;B265,B265)</f>
        <v>914</v>
      </c>
      <c r="D265" s="228">
        <v>0</v>
      </c>
      <c r="F265" s="228">
        <v>0</v>
      </c>
    </row>
    <row r="266" spans="1:6" x14ac:dyDescent="0.25">
      <c r="A266" s="220">
        <v>9</v>
      </c>
      <c r="B266" s="220">
        <v>15</v>
      </c>
      <c r="C266" s="391" t="str">
        <f t="shared" si="4"/>
        <v>915</v>
      </c>
      <c r="D266" s="228">
        <v>1.3109259259259254</v>
      </c>
      <c r="F266" s="228">
        <v>0</v>
      </c>
    </row>
    <row r="267" spans="1:6" x14ac:dyDescent="0.25">
      <c r="A267" s="220">
        <v>9</v>
      </c>
      <c r="B267" s="220">
        <v>16</v>
      </c>
      <c r="C267" s="391" t="str">
        <f t="shared" si="4"/>
        <v>916</v>
      </c>
      <c r="D267" s="228">
        <v>4.532222222222221</v>
      </c>
      <c r="F267" s="228">
        <v>0</v>
      </c>
    </row>
    <row r="268" spans="1:6" x14ac:dyDescent="0.25">
      <c r="A268" s="220">
        <v>9</v>
      </c>
      <c r="B268" s="220">
        <v>17</v>
      </c>
      <c r="C268" s="391" t="str">
        <f t="shared" si="4"/>
        <v>917</v>
      </c>
      <c r="D268" s="228">
        <v>0</v>
      </c>
      <c r="F268" s="228">
        <v>0</v>
      </c>
    </row>
    <row r="269" spans="1:6" x14ac:dyDescent="0.25">
      <c r="A269" s="220">
        <v>9</v>
      </c>
      <c r="B269" s="220">
        <v>18</v>
      </c>
      <c r="C269" s="391" t="str">
        <f t="shared" si="4"/>
        <v>918</v>
      </c>
      <c r="D269" s="228">
        <v>0</v>
      </c>
      <c r="F269" s="228">
        <v>0</v>
      </c>
    </row>
    <row r="270" spans="1:6" x14ac:dyDescent="0.25">
      <c r="A270" s="220">
        <v>9</v>
      </c>
      <c r="B270" s="220">
        <v>19</v>
      </c>
      <c r="C270" s="391" t="str">
        <f t="shared" si="4"/>
        <v>919</v>
      </c>
      <c r="D270" s="228">
        <v>0</v>
      </c>
      <c r="F270" s="228">
        <v>0</v>
      </c>
    </row>
    <row r="271" spans="1:6" x14ac:dyDescent="0.25">
      <c r="A271" s="220">
        <v>9</v>
      </c>
      <c r="B271" s="220">
        <v>20</v>
      </c>
      <c r="C271" s="391" t="str">
        <f t="shared" si="4"/>
        <v>920</v>
      </c>
      <c r="D271" s="228">
        <v>0</v>
      </c>
      <c r="F271" s="228">
        <v>0</v>
      </c>
    </row>
    <row r="272" spans="1:6" x14ac:dyDescent="0.25">
      <c r="A272" s="220">
        <v>9</v>
      </c>
      <c r="B272" s="220">
        <v>21</v>
      </c>
      <c r="C272" s="391" t="str">
        <f t="shared" si="4"/>
        <v>921</v>
      </c>
      <c r="D272" s="228">
        <v>0</v>
      </c>
      <c r="F272" s="228">
        <v>0.9</v>
      </c>
    </row>
    <row r="273" spans="1:6" x14ac:dyDescent="0.25">
      <c r="A273" s="220">
        <v>9</v>
      </c>
      <c r="B273" s="220">
        <v>22</v>
      </c>
      <c r="C273" s="391" t="str">
        <f t="shared" si="4"/>
        <v>922</v>
      </c>
      <c r="D273" s="228">
        <v>17.450925925925926</v>
      </c>
      <c r="F273" s="228">
        <v>8.9</v>
      </c>
    </row>
    <row r="274" spans="1:6" x14ac:dyDescent="0.25">
      <c r="A274" s="220">
        <v>9</v>
      </c>
      <c r="B274" s="220">
        <v>23</v>
      </c>
      <c r="C274" s="391" t="str">
        <f t="shared" si="4"/>
        <v>923</v>
      </c>
      <c r="D274" s="228">
        <v>13.436296296296296</v>
      </c>
      <c r="F274" s="228">
        <v>12.6</v>
      </c>
    </row>
    <row r="275" spans="1:6" x14ac:dyDescent="0.25">
      <c r="A275" s="220">
        <v>9</v>
      </c>
      <c r="B275" s="220">
        <v>24</v>
      </c>
      <c r="C275" s="391" t="str">
        <f t="shared" si="4"/>
        <v>924</v>
      </c>
      <c r="D275" s="228">
        <v>11.309259259259257</v>
      </c>
      <c r="F275" s="228">
        <v>5.2</v>
      </c>
    </row>
    <row r="276" spans="1:6" x14ac:dyDescent="0.25">
      <c r="A276" s="220">
        <v>9</v>
      </c>
      <c r="B276" s="220">
        <v>25</v>
      </c>
      <c r="C276" s="391" t="str">
        <f t="shared" si="4"/>
        <v>925</v>
      </c>
      <c r="D276" s="228">
        <v>9.779814814814813</v>
      </c>
      <c r="F276" s="228">
        <v>6.7</v>
      </c>
    </row>
    <row r="277" spans="1:6" x14ac:dyDescent="0.25">
      <c r="A277" s="220">
        <v>9</v>
      </c>
      <c r="B277" s="220">
        <v>26</v>
      </c>
      <c r="C277" s="391" t="str">
        <f t="shared" si="4"/>
        <v>926</v>
      </c>
      <c r="D277" s="228">
        <v>8.3977777777777796</v>
      </c>
      <c r="F277" s="228">
        <v>3.5</v>
      </c>
    </row>
    <row r="278" spans="1:6" x14ac:dyDescent="0.25">
      <c r="A278" s="220">
        <v>9</v>
      </c>
      <c r="B278" s="220">
        <v>27</v>
      </c>
      <c r="C278" s="391" t="str">
        <f t="shared" si="4"/>
        <v>927</v>
      </c>
      <c r="D278" s="228">
        <v>2.153703703703703</v>
      </c>
      <c r="F278" s="228">
        <v>0</v>
      </c>
    </row>
    <row r="279" spans="1:6" x14ac:dyDescent="0.25">
      <c r="A279" s="220">
        <v>9</v>
      </c>
      <c r="B279" s="220">
        <v>28</v>
      </c>
      <c r="C279" s="391" t="str">
        <f t="shared" si="4"/>
        <v>928</v>
      </c>
      <c r="D279" s="228">
        <v>0</v>
      </c>
      <c r="F279" s="228">
        <v>0</v>
      </c>
    </row>
    <row r="280" spans="1:6" x14ac:dyDescent="0.25">
      <c r="A280" s="220">
        <v>9</v>
      </c>
      <c r="B280" s="220">
        <v>29</v>
      </c>
      <c r="C280" s="391" t="str">
        <f t="shared" si="4"/>
        <v>929</v>
      </c>
      <c r="D280" s="228">
        <v>0</v>
      </c>
      <c r="F280" s="228">
        <v>0</v>
      </c>
    </row>
    <row r="281" spans="1:6" x14ac:dyDescent="0.25">
      <c r="A281" s="220">
        <v>9</v>
      </c>
      <c r="B281" s="220">
        <v>30</v>
      </c>
      <c r="C281" s="391" t="str">
        <f t="shared" si="4"/>
        <v>930</v>
      </c>
      <c r="D281" s="228">
        <v>0.40222222222222398</v>
      </c>
      <c r="F281" s="228">
        <v>0</v>
      </c>
    </row>
    <row r="282" spans="1:6" x14ac:dyDescent="0.25">
      <c r="A282" s="220">
        <v>10</v>
      </c>
      <c r="B282" s="220">
        <v>1</v>
      </c>
      <c r="C282" s="391" t="str">
        <f t="shared" si="4"/>
        <v>1001</v>
      </c>
      <c r="D282" s="228">
        <v>0</v>
      </c>
      <c r="F282" s="228">
        <v>0</v>
      </c>
    </row>
    <row r="283" spans="1:6" x14ac:dyDescent="0.25">
      <c r="A283" s="220">
        <v>10</v>
      </c>
      <c r="B283" s="220">
        <v>2</v>
      </c>
      <c r="C283" s="391" t="str">
        <f t="shared" si="4"/>
        <v>1002</v>
      </c>
      <c r="D283" s="228">
        <v>0.6302688172043015</v>
      </c>
      <c r="F283" s="228">
        <v>0.7</v>
      </c>
    </row>
    <row r="284" spans="1:6" x14ac:dyDescent="0.25">
      <c r="A284" s="220">
        <v>10</v>
      </c>
      <c r="B284" s="220">
        <v>3</v>
      </c>
      <c r="C284" s="391" t="str">
        <f t="shared" si="4"/>
        <v>1003</v>
      </c>
      <c r="D284" s="228">
        <v>1.7708960573476709</v>
      </c>
      <c r="F284" s="228">
        <v>0</v>
      </c>
    </row>
    <row r="285" spans="1:6" x14ac:dyDescent="0.25">
      <c r="A285" s="220">
        <v>10</v>
      </c>
      <c r="B285" s="220">
        <v>4</v>
      </c>
      <c r="C285" s="391" t="str">
        <f t="shared" si="4"/>
        <v>1004</v>
      </c>
      <c r="D285" s="228">
        <v>8.1101612903225835</v>
      </c>
      <c r="F285" s="228">
        <v>5.0999999999999996</v>
      </c>
    </row>
    <row r="286" spans="1:6" x14ac:dyDescent="0.25">
      <c r="A286" s="220">
        <v>10</v>
      </c>
      <c r="B286" s="220">
        <v>5</v>
      </c>
      <c r="C286" s="391" t="str">
        <f t="shared" si="4"/>
        <v>1005</v>
      </c>
      <c r="D286" s="228">
        <v>7.2248387096774218</v>
      </c>
      <c r="F286" s="228">
        <v>5.9</v>
      </c>
    </row>
    <row r="287" spans="1:6" x14ac:dyDescent="0.25">
      <c r="A287" s="220">
        <v>10</v>
      </c>
      <c r="B287" s="220">
        <v>6</v>
      </c>
      <c r="C287" s="391" t="str">
        <f t="shared" si="4"/>
        <v>1006</v>
      </c>
      <c r="D287" s="228">
        <v>9.6870430107526921</v>
      </c>
      <c r="F287" s="228">
        <v>2.5</v>
      </c>
    </row>
    <row r="288" spans="1:6" x14ac:dyDescent="0.25">
      <c r="A288" s="220">
        <v>10</v>
      </c>
      <c r="B288" s="220">
        <v>7</v>
      </c>
      <c r="C288" s="391" t="str">
        <f t="shared" si="4"/>
        <v>1007</v>
      </c>
      <c r="D288" s="228">
        <v>2.9795519713261664</v>
      </c>
      <c r="F288" s="228">
        <v>4.3</v>
      </c>
    </row>
    <row r="289" spans="1:6" x14ac:dyDescent="0.25">
      <c r="A289" s="220">
        <v>10</v>
      </c>
      <c r="B289" s="220">
        <v>8</v>
      </c>
      <c r="C289" s="391" t="str">
        <f t="shared" si="4"/>
        <v>1008</v>
      </c>
      <c r="D289" s="228">
        <v>3.9418817204301084</v>
      </c>
      <c r="F289" s="228">
        <v>0</v>
      </c>
    </row>
    <row r="290" spans="1:6" x14ac:dyDescent="0.25">
      <c r="A290" s="220">
        <v>10</v>
      </c>
      <c r="B290" s="220">
        <v>9</v>
      </c>
      <c r="C290" s="391" t="str">
        <f t="shared" si="4"/>
        <v>1009</v>
      </c>
      <c r="D290" s="228">
        <v>0</v>
      </c>
      <c r="F290" s="228">
        <v>0</v>
      </c>
    </row>
    <row r="291" spans="1:6" x14ac:dyDescent="0.25">
      <c r="A291" s="220">
        <v>10</v>
      </c>
      <c r="B291" s="220">
        <v>10</v>
      </c>
      <c r="C291" s="391" t="str">
        <f t="shared" si="4"/>
        <v>1010</v>
      </c>
      <c r="D291" s="228">
        <v>0</v>
      </c>
      <c r="F291" s="228">
        <v>0</v>
      </c>
    </row>
    <row r="292" spans="1:6" x14ac:dyDescent="0.25">
      <c r="A292" s="220">
        <v>10</v>
      </c>
      <c r="B292" s="220">
        <v>11</v>
      </c>
      <c r="C292" s="391" t="str">
        <f t="shared" si="4"/>
        <v>1011</v>
      </c>
      <c r="D292" s="228">
        <v>0</v>
      </c>
      <c r="F292" s="228">
        <v>1.6</v>
      </c>
    </row>
    <row r="293" spans="1:6" x14ac:dyDescent="0.25">
      <c r="A293" s="220">
        <v>10</v>
      </c>
      <c r="B293" s="220">
        <v>12</v>
      </c>
      <c r="C293" s="391" t="str">
        <f t="shared" si="4"/>
        <v>1012</v>
      </c>
      <c r="D293" s="228">
        <v>20.623530465949823</v>
      </c>
      <c r="F293" s="228">
        <v>6.9</v>
      </c>
    </row>
    <row r="294" spans="1:6" x14ac:dyDescent="0.25">
      <c r="A294" s="220">
        <v>10</v>
      </c>
      <c r="B294" s="220">
        <v>13</v>
      </c>
      <c r="C294" s="391" t="str">
        <f t="shared" si="4"/>
        <v>1013</v>
      </c>
      <c r="D294" s="228">
        <v>6.0353942652329762</v>
      </c>
      <c r="F294" s="228">
        <v>0</v>
      </c>
    </row>
    <row r="295" spans="1:6" x14ac:dyDescent="0.25">
      <c r="A295" s="220">
        <v>10</v>
      </c>
      <c r="B295" s="220">
        <v>14</v>
      </c>
      <c r="C295" s="391" t="str">
        <f t="shared" si="4"/>
        <v>1014</v>
      </c>
      <c r="D295" s="228">
        <v>5.0546057347670255</v>
      </c>
      <c r="F295" s="228">
        <v>0</v>
      </c>
    </row>
    <row r="296" spans="1:6" x14ac:dyDescent="0.25">
      <c r="A296" s="220">
        <v>10</v>
      </c>
      <c r="B296" s="220">
        <v>15</v>
      </c>
      <c r="C296" s="391" t="str">
        <f t="shared" si="4"/>
        <v>1015</v>
      </c>
      <c r="D296" s="228">
        <v>8.9029928315412192</v>
      </c>
      <c r="F296" s="228">
        <v>7.7</v>
      </c>
    </row>
    <row r="297" spans="1:6" x14ac:dyDescent="0.25">
      <c r="A297" s="220">
        <v>10</v>
      </c>
      <c r="B297" s="220">
        <v>16</v>
      </c>
      <c r="C297" s="391" t="str">
        <f t="shared" si="4"/>
        <v>1016</v>
      </c>
      <c r="D297" s="228">
        <v>18.662240143369175</v>
      </c>
      <c r="F297" s="228">
        <v>16</v>
      </c>
    </row>
    <row r="298" spans="1:6" x14ac:dyDescent="0.25">
      <c r="A298" s="220">
        <v>10</v>
      </c>
      <c r="B298" s="220">
        <v>17</v>
      </c>
      <c r="C298" s="391" t="str">
        <f t="shared" si="4"/>
        <v>1017</v>
      </c>
      <c r="D298" s="228">
        <v>15.821451612903227</v>
      </c>
      <c r="F298" s="228">
        <v>18</v>
      </c>
    </row>
    <row r="299" spans="1:6" x14ac:dyDescent="0.25">
      <c r="A299" s="220">
        <v>10</v>
      </c>
      <c r="B299" s="220">
        <v>18</v>
      </c>
      <c r="C299" s="391" t="str">
        <f t="shared" si="4"/>
        <v>1018</v>
      </c>
      <c r="D299" s="228">
        <v>13.884193548387097</v>
      </c>
      <c r="F299" s="228">
        <v>15.2</v>
      </c>
    </row>
    <row r="300" spans="1:6" x14ac:dyDescent="0.25">
      <c r="A300" s="220">
        <v>10</v>
      </c>
      <c r="B300" s="220">
        <v>19</v>
      </c>
      <c r="C300" s="391" t="str">
        <f t="shared" si="4"/>
        <v>1019</v>
      </c>
      <c r="D300" s="228">
        <v>12.091738351254483</v>
      </c>
      <c r="F300" s="228">
        <v>12.2</v>
      </c>
    </row>
    <row r="301" spans="1:6" x14ac:dyDescent="0.25">
      <c r="A301" s="220">
        <v>10</v>
      </c>
      <c r="B301" s="220">
        <v>20</v>
      </c>
      <c r="C301" s="391" t="str">
        <f t="shared" si="4"/>
        <v>1020</v>
      </c>
      <c r="D301" s="228">
        <v>11.306774193548389</v>
      </c>
      <c r="F301" s="228">
        <v>8.3000000000000007</v>
      </c>
    </row>
    <row r="302" spans="1:6" x14ac:dyDescent="0.25">
      <c r="A302" s="220">
        <v>10</v>
      </c>
      <c r="B302" s="220">
        <v>21</v>
      </c>
      <c r="C302" s="391" t="str">
        <f t="shared" si="4"/>
        <v>1021</v>
      </c>
      <c r="D302" s="228">
        <v>12.987240143369178</v>
      </c>
      <c r="F302" s="228">
        <v>8.9</v>
      </c>
    </row>
    <row r="303" spans="1:6" x14ac:dyDescent="0.25">
      <c r="A303" s="220">
        <v>10</v>
      </c>
      <c r="B303" s="220">
        <v>22</v>
      </c>
      <c r="C303" s="391" t="str">
        <f t="shared" si="4"/>
        <v>1022</v>
      </c>
      <c r="D303" s="228">
        <v>24.451899641577064</v>
      </c>
      <c r="F303" s="228">
        <v>14</v>
      </c>
    </row>
    <row r="304" spans="1:6" x14ac:dyDescent="0.25">
      <c r="A304" s="220">
        <v>10</v>
      </c>
      <c r="B304" s="220">
        <v>23</v>
      </c>
      <c r="C304" s="391" t="str">
        <f t="shared" si="4"/>
        <v>1023</v>
      </c>
      <c r="D304" s="228">
        <v>21.906021505376348</v>
      </c>
      <c r="F304" s="228">
        <v>17</v>
      </c>
    </row>
    <row r="305" spans="1:6" x14ac:dyDescent="0.25">
      <c r="A305" s="220">
        <v>10</v>
      </c>
      <c r="B305" s="220">
        <v>24</v>
      </c>
      <c r="C305" s="391" t="str">
        <f t="shared" si="4"/>
        <v>1024</v>
      </c>
      <c r="D305" s="228">
        <v>14.861003584229392</v>
      </c>
      <c r="F305" s="228">
        <v>3.4</v>
      </c>
    </row>
    <row r="306" spans="1:6" x14ac:dyDescent="0.25">
      <c r="A306" s="220">
        <v>10</v>
      </c>
      <c r="B306" s="220">
        <v>25</v>
      </c>
      <c r="C306" s="391" t="str">
        <f t="shared" si="4"/>
        <v>1025</v>
      </c>
      <c r="D306" s="228">
        <v>10.560179211469537</v>
      </c>
      <c r="F306" s="228">
        <v>11.3</v>
      </c>
    </row>
    <row r="307" spans="1:6" x14ac:dyDescent="0.25">
      <c r="A307" s="220">
        <v>10</v>
      </c>
      <c r="B307" s="220">
        <v>26</v>
      </c>
      <c r="C307" s="391" t="str">
        <f t="shared" si="4"/>
        <v>1026</v>
      </c>
      <c r="D307" s="228">
        <v>30.566308243727597</v>
      </c>
      <c r="F307" s="228">
        <v>20.6</v>
      </c>
    </row>
    <row r="308" spans="1:6" x14ac:dyDescent="0.25">
      <c r="A308" s="220">
        <v>10</v>
      </c>
      <c r="B308" s="220">
        <v>27</v>
      </c>
      <c r="C308" s="391" t="str">
        <f t="shared" si="4"/>
        <v>1027</v>
      </c>
      <c r="D308" s="228">
        <v>19.630035842293911</v>
      </c>
      <c r="F308" s="228">
        <v>10.6</v>
      </c>
    </row>
    <row r="309" spans="1:6" x14ac:dyDescent="0.25">
      <c r="A309" s="220">
        <v>10</v>
      </c>
      <c r="B309" s="220">
        <v>28</v>
      </c>
      <c r="C309" s="391" t="str">
        <f t="shared" si="4"/>
        <v>1028</v>
      </c>
      <c r="D309" s="228">
        <v>17.582616487455198</v>
      </c>
      <c r="F309" s="228">
        <v>9.6999999999999993</v>
      </c>
    </row>
    <row r="310" spans="1:6" x14ac:dyDescent="0.25">
      <c r="A310" s="220">
        <v>10</v>
      </c>
      <c r="B310" s="220">
        <v>29</v>
      </c>
      <c r="C310" s="391" t="str">
        <f t="shared" si="4"/>
        <v>1029</v>
      </c>
      <c r="D310" s="228">
        <v>23.15010752688173</v>
      </c>
      <c r="F310" s="228">
        <v>13</v>
      </c>
    </row>
    <row r="311" spans="1:6" x14ac:dyDescent="0.25">
      <c r="A311" s="220">
        <v>10</v>
      </c>
      <c r="B311" s="220">
        <v>30</v>
      </c>
      <c r="C311" s="391" t="str">
        <f t="shared" si="4"/>
        <v>1030</v>
      </c>
      <c r="D311" s="228">
        <v>26.103745519713264</v>
      </c>
      <c r="F311" s="228">
        <v>24.5</v>
      </c>
    </row>
    <row r="312" spans="1:6" x14ac:dyDescent="0.25">
      <c r="A312" s="220">
        <v>10</v>
      </c>
      <c r="B312" s="220">
        <v>31</v>
      </c>
      <c r="C312" s="391" t="str">
        <f t="shared" si="4"/>
        <v>1031</v>
      </c>
      <c r="D312" s="228">
        <v>16.682347670250898</v>
      </c>
      <c r="F312" s="228">
        <v>19.3</v>
      </c>
    </row>
    <row r="313" spans="1:6" x14ac:dyDescent="0.25">
      <c r="A313" s="220">
        <v>11</v>
      </c>
      <c r="B313" s="220">
        <v>1</v>
      </c>
      <c r="C313" s="391" t="str">
        <f t="shared" si="4"/>
        <v>1101</v>
      </c>
      <c r="D313" s="228">
        <v>17.13425925925926</v>
      </c>
      <c r="F313" s="228">
        <v>17.899999999999999</v>
      </c>
    </row>
    <row r="314" spans="1:6" x14ac:dyDescent="0.25">
      <c r="A314" s="220">
        <v>11</v>
      </c>
      <c r="B314" s="220">
        <v>2</v>
      </c>
      <c r="C314" s="391" t="str">
        <f t="shared" si="4"/>
        <v>1102</v>
      </c>
      <c r="D314" s="228">
        <v>31.984259259259254</v>
      </c>
      <c r="F314" s="228">
        <v>16.3</v>
      </c>
    </row>
    <row r="315" spans="1:6" x14ac:dyDescent="0.25">
      <c r="A315" s="220">
        <v>11</v>
      </c>
      <c r="B315" s="220">
        <v>3</v>
      </c>
      <c r="C315" s="391" t="str">
        <f t="shared" si="4"/>
        <v>1103</v>
      </c>
      <c r="D315" s="228">
        <v>29.911111111111111</v>
      </c>
      <c r="F315" s="228">
        <v>24.9</v>
      </c>
    </row>
    <row r="316" spans="1:6" x14ac:dyDescent="0.25">
      <c r="A316" s="220">
        <v>11</v>
      </c>
      <c r="B316" s="220">
        <v>4</v>
      </c>
      <c r="C316" s="391" t="str">
        <f t="shared" si="4"/>
        <v>1104</v>
      </c>
      <c r="D316" s="228">
        <v>28.929259259259258</v>
      </c>
      <c r="F316" s="228">
        <v>26.1</v>
      </c>
    </row>
    <row r="317" spans="1:6" x14ac:dyDescent="0.25">
      <c r="A317" s="220">
        <v>11</v>
      </c>
      <c r="B317" s="220">
        <v>5</v>
      </c>
      <c r="C317" s="391" t="str">
        <f t="shared" si="4"/>
        <v>1105</v>
      </c>
      <c r="D317" s="228">
        <v>24.463518518518519</v>
      </c>
      <c r="F317" s="228">
        <v>23.1</v>
      </c>
    </row>
    <row r="318" spans="1:6" x14ac:dyDescent="0.25">
      <c r="A318" s="220">
        <v>11</v>
      </c>
      <c r="B318" s="220">
        <v>6</v>
      </c>
      <c r="C318" s="391" t="str">
        <f t="shared" si="4"/>
        <v>1106</v>
      </c>
      <c r="D318" s="228">
        <v>20.594444444444441</v>
      </c>
      <c r="F318" s="228">
        <v>19.8</v>
      </c>
    </row>
    <row r="319" spans="1:6" x14ac:dyDescent="0.25">
      <c r="A319" s="220">
        <v>11</v>
      </c>
      <c r="B319" s="220">
        <v>7</v>
      </c>
      <c r="C319" s="391" t="str">
        <f t="shared" si="4"/>
        <v>1107</v>
      </c>
      <c r="D319" s="228">
        <v>15.076851851851849</v>
      </c>
      <c r="F319" s="228">
        <v>11.6</v>
      </c>
    </row>
    <row r="320" spans="1:6" x14ac:dyDescent="0.25">
      <c r="A320" s="220">
        <v>11</v>
      </c>
      <c r="B320" s="220">
        <v>8</v>
      </c>
      <c r="C320" s="391" t="str">
        <f t="shared" si="4"/>
        <v>1108</v>
      </c>
      <c r="D320" s="228">
        <v>7.9072222222222202</v>
      </c>
      <c r="F320" s="228">
        <v>6.2</v>
      </c>
    </row>
    <row r="321" spans="1:6" x14ac:dyDescent="0.25">
      <c r="A321" s="220">
        <v>11</v>
      </c>
      <c r="B321" s="220">
        <v>9</v>
      </c>
      <c r="C321" s="391" t="str">
        <f t="shared" si="4"/>
        <v>1109</v>
      </c>
      <c r="D321" s="228">
        <v>1.7907407407407412</v>
      </c>
      <c r="F321" s="228">
        <v>7.9</v>
      </c>
    </row>
    <row r="322" spans="1:6" x14ac:dyDescent="0.25">
      <c r="A322" s="220">
        <v>11</v>
      </c>
      <c r="B322" s="220">
        <v>10</v>
      </c>
      <c r="C322" s="391" t="str">
        <f t="shared" si="4"/>
        <v>1110</v>
      </c>
      <c r="D322" s="228">
        <v>5.3861111111111137</v>
      </c>
      <c r="F322" s="228">
        <v>0.1</v>
      </c>
    </row>
    <row r="323" spans="1:6" x14ac:dyDescent="0.25">
      <c r="A323" s="220">
        <v>11</v>
      </c>
      <c r="B323" s="220">
        <v>11</v>
      </c>
      <c r="C323" s="391" t="str">
        <f t="shared" si="4"/>
        <v>1111</v>
      </c>
      <c r="D323" s="228">
        <v>10.467222222222222</v>
      </c>
      <c r="F323" s="228">
        <v>4.2</v>
      </c>
    </row>
    <row r="324" spans="1:6" x14ac:dyDescent="0.25">
      <c r="A324" s="220">
        <v>11</v>
      </c>
      <c r="B324" s="220">
        <v>12</v>
      </c>
      <c r="C324" s="391" t="str">
        <f t="shared" si="4"/>
        <v>1112</v>
      </c>
      <c r="D324" s="228">
        <v>21.27277777777778</v>
      </c>
      <c r="F324" s="228">
        <v>15.5</v>
      </c>
    </row>
    <row r="325" spans="1:6" x14ac:dyDescent="0.25">
      <c r="A325" s="220">
        <v>11</v>
      </c>
      <c r="B325" s="220">
        <v>13</v>
      </c>
      <c r="C325" s="391" t="str">
        <f t="shared" si="4"/>
        <v>1113</v>
      </c>
      <c r="D325" s="228">
        <v>38.468148148148153</v>
      </c>
      <c r="F325" s="228">
        <v>29.5</v>
      </c>
    </row>
    <row r="326" spans="1:6" x14ac:dyDescent="0.25">
      <c r="A326" s="220">
        <v>11</v>
      </c>
      <c r="B326" s="220">
        <v>14</v>
      </c>
      <c r="C326" s="391" t="str">
        <f t="shared" si="4"/>
        <v>1114</v>
      </c>
      <c r="D326" s="228">
        <v>30.960740740740736</v>
      </c>
      <c r="F326" s="228">
        <v>13.8</v>
      </c>
    </row>
    <row r="327" spans="1:6" x14ac:dyDescent="0.25">
      <c r="A327" s="220">
        <v>11</v>
      </c>
      <c r="B327" s="220">
        <v>15</v>
      </c>
      <c r="C327" s="391" t="str">
        <f t="shared" si="4"/>
        <v>1115</v>
      </c>
      <c r="D327" s="228">
        <v>25.420370370370367</v>
      </c>
      <c r="F327" s="228">
        <v>18.8</v>
      </c>
    </row>
    <row r="328" spans="1:6" x14ac:dyDescent="0.25">
      <c r="A328" s="220">
        <v>11</v>
      </c>
      <c r="B328" s="220">
        <v>16</v>
      </c>
      <c r="C328" s="391" t="str">
        <f t="shared" si="4"/>
        <v>1116</v>
      </c>
      <c r="D328" s="228">
        <v>13.913333333333332</v>
      </c>
      <c r="F328" s="228">
        <v>9</v>
      </c>
    </row>
    <row r="329" spans="1:6" x14ac:dyDescent="0.25">
      <c r="A329" s="220">
        <v>11</v>
      </c>
      <c r="B329" s="220">
        <v>17</v>
      </c>
      <c r="C329" s="391" t="str">
        <f t="shared" ref="C329:C373" si="5">A329&amp;IF(B329&lt;10,0&amp;B329,B329)</f>
        <v>1117</v>
      </c>
      <c r="D329" s="228">
        <v>12.532777777777778</v>
      </c>
      <c r="F329" s="228">
        <v>1.9</v>
      </c>
    </row>
    <row r="330" spans="1:6" x14ac:dyDescent="0.25">
      <c r="A330" s="220">
        <v>11</v>
      </c>
      <c r="B330" s="220">
        <v>18</v>
      </c>
      <c r="C330" s="391" t="str">
        <f t="shared" si="5"/>
        <v>1118</v>
      </c>
      <c r="D330" s="228">
        <v>26.551111111111105</v>
      </c>
      <c r="F330" s="228">
        <v>22.4</v>
      </c>
    </row>
    <row r="331" spans="1:6" x14ac:dyDescent="0.25">
      <c r="A331" s="220">
        <v>11</v>
      </c>
      <c r="B331" s="220">
        <v>19</v>
      </c>
      <c r="C331" s="391" t="str">
        <f t="shared" si="5"/>
        <v>1119</v>
      </c>
      <c r="D331" s="228">
        <v>41.107222222222205</v>
      </c>
      <c r="F331" s="228">
        <v>28.1</v>
      </c>
    </row>
    <row r="332" spans="1:6" x14ac:dyDescent="0.25">
      <c r="A332" s="220">
        <v>11</v>
      </c>
      <c r="B332" s="220">
        <v>20</v>
      </c>
      <c r="C332" s="391" t="str">
        <f t="shared" si="5"/>
        <v>1120</v>
      </c>
      <c r="D332" s="228">
        <v>34.695555555555543</v>
      </c>
      <c r="F332" s="228">
        <v>17.2</v>
      </c>
    </row>
    <row r="333" spans="1:6" x14ac:dyDescent="0.25">
      <c r="A333" s="220">
        <v>11</v>
      </c>
      <c r="B333" s="220">
        <v>21</v>
      </c>
      <c r="C333" s="391" t="str">
        <f t="shared" si="5"/>
        <v>1121</v>
      </c>
      <c r="D333" s="228">
        <v>19.576666666666664</v>
      </c>
      <c r="F333" s="228">
        <v>14.7</v>
      </c>
    </row>
    <row r="334" spans="1:6" x14ac:dyDescent="0.25">
      <c r="A334" s="220">
        <v>11</v>
      </c>
      <c r="B334" s="220">
        <v>22</v>
      </c>
      <c r="C334" s="391" t="str">
        <f t="shared" si="5"/>
        <v>1122</v>
      </c>
      <c r="D334" s="228">
        <v>23.609259259259261</v>
      </c>
      <c r="F334" s="228">
        <v>33.200000000000003</v>
      </c>
    </row>
    <row r="335" spans="1:6" x14ac:dyDescent="0.25">
      <c r="A335" s="220">
        <v>11</v>
      </c>
      <c r="B335" s="220">
        <v>23</v>
      </c>
      <c r="C335" s="391" t="str">
        <f t="shared" si="5"/>
        <v>1123</v>
      </c>
      <c r="D335" s="228">
        <v>36.311296296296284</v>
      </c>
      <c r="F335" s="228">
        <v>31.1</v>
      </c>
    </row>
    <row r="336" spans="1:6" x14ac:dyDescent="0.25">
      <c r="A336" s="220">
        <v>11</v>
      </c>
      <c r="B336" s="220">
        <v>24</v>
      </c>
      <c r="C336" s="391" t="str">
        <f t="shared" si="5"/>
        <v>1124</v>
      </c>
      <c r="D336" s="228">
        <v>22.064259259259259</v>
      </c>
      <c r="F336" s="228">
        <v>10.3</v>
      </c>
    </row>
    <row r="337" spans="1:6" x14ac:dyDescent="0.25">
      <c r="A337" s="220">
        <v>11</v>
      </c>
      <c r="B337" s="220">
        <v>25</v>
      </c>
      <c r="C337" s="391" t="str">
        <f t="shared" si="5"/>
        <v>1125</v>
      </c>
      <c r="D337" s="228">
        <v>22.759814814814813</v>
      </c>
      <c r="F337" s="228">
        <v>24.1</v>
      </c>
    </row>
    <row r="338" spans="1:6" x14ac:dyDescent="0.25">
      <c r="A338" s="220">
        <v>11</v>
      </c>
      <c r="B338" s="220">
        <v>26</v>
      </c>
      <c r="C338" s="391" t="str">
        <f t="shared" si="5"/>
        <v>1126</v>
      </c>
      <c r="D338" s="228">
        <v>47.151666666666671</v>
      </c>
      <c r="F338" s="228">
        <v>37.9</v>
      </c>
    </row>
    <row r="339" spans="1:6" x14ac:dyDescent="0.25">
      <c r="A339" s="220">
        <v>11</v>
      </c>
      <c r="B339" s="220">
        <v>27</v>
      </c>
      <c r="C339" s="391" t="str">
        <f t="shared" si="5"/>
        <v>1127</v>
      </c>
      <c r="D339" s="228">
        <v>33.244814814814809</v>
      </c>
      <c r="F339" s="228">
        <v>20.8</v>
      </c>
    </row>
    <row r="340" spans="1:6" x14ac:dyDescent="0.25">
      <c r="A340" s="220">
        <v>11</v>
      </c>
      <c r="B340" s="220">
        <v>28</v>
      </c>
      <c r="C340" s="391" t="str">
        <f t="shared" si="5"/>
        <v>1128</v>
      </c>
      <c r="D340" s="228">
        <v>18.077962962962964</v>
      </c>
      <c r="F340" s="228">
        <v>21.7</v>
      </c>
    </row>
    <row r="341" spans="1:6" x14ac:dyDescent="0.25">
      <c r="A341" s="220">
        <v>11</v>
      </c>
      <c r="B341" s="220">
        <v>29</v>
      </c>
      <c r="C341" s="391" t="str">
        <f t="shared" si="5"/>
        <v>1129</v>
      </c>
      <c r="D341" s="228">
        <v>27.719629629629626</v>
      </c>
      <c r="F341" s="228">
        <v>27.1</v>
      </c>
    </row>
    <row r="342" spans="1:6" x14ac:dyDescent="0.25">
      <c r="A342" s="220">
        <v>11</v>
      </c>
      <c r="B342" s="220">
        <v>30</v>
      </c>
      <c r="C342" s="391" t="str">
        <f t="shared" si="5"/>
        <v>1130</v>
      </c>
      <c r="D342" s="228">
        <v>16.063148148148148</v>
      </c>
      <c r="F342" s="228">
        <v>12.6</v>
      </c>
    </row>
    <row r="343" spans="1:6" x14ac:dyDescent="0.25">
      <c r="A343" s="220">
        <v>12</v>
      </c>
      <c r="B343" s="220">
        <v>1</v>
      </c>
      <c r="C343" s="391" t="str">
        <f t="shared" si="5"/>
        <v>1201</v>
      </c>
      <c r="D343" s="228">
        <v>33.681792114695341</v>
      </c>
      <c r="F343" s="228">
        <v>29.1</v>
      </c>
    </row>
    <row r="344" spans="1:6" x14ac:dyDescent="0.25">
      <c r="A344" s="220">
        <v>12</v>
      </c>
      <c r="B344" s="220">
        <v>2</v>
      </c>
      <c r="C344" s="391" t="str">
        <f t="shared" si="5"/>
        <v>1202</v>
      </c>
      <c r="D344" s="228">
        <v>24.530483870967746</v>
      </c>
      <c r="F344" s="228">
        <v>24.2</v>
      </c>
    </row>
    <row r="345" spans="1:6" x14ac:dyDescent="0.25">
      <c r="A345" s="220">
        <v>12</v>
      </c>
      <c r="B345" s="220">
        <v>3</v>
      </c>
      <c r="C345" s="391" t="str">
        <f t="shared" si="5"/>
        <v>1203</v>
      </c>
      <c r="D345" s="228">
        <v>18.225089605734766</v>
      </c>
      <c r="F345" s="228">
        <v>22.2</v>
      </c>
    </row>
    <row r="346" spans="1:6" x14ac:dyDescent="0.25">
      <c r="A346" s="220">
        <v>12</v>
      </c>
      <c r="B346" s="220">
        <v>4</v>
      </c>
      <c r="C346" s="391" t="str">
        <f t="shared" si="5"/>
        <v>1204</v>
      </c>
      <c r="D346" s="228">
        <v>28.63349462365591</v>
      </c>
      <c r="F346" s="228">
        <v>25.6</v>
      </c>
    </row>
    <row r="347" spans="1:6" x14ac:dyDescent="0.25">
      <c r="A347" s="220">
        <v>12</v>
      </c>
      <c r="B347" s="220">
        <v>5</v>
      </c>
      <c r="C347" s="391" t="str">
        <f t="shared" si="5"/>
        <v>1205</v>
      </c>
      <c r="D347" s="228">
        <v>31.934193548387089</v>
      </c>
      <c r="F347" s="228">
        <v>21.3</v>
      </c>
    </row>
    <row r="348" spans="1:6" x14ac:dyDescent="0.25">
      <c r="A348" s="220">
        <v>12</v>
      </c>
      <c r="B348" s="220">
        <v>6</v>
      </c>
      <c r="C348" s="391" t="str">
        <f t="shared" si="5"/>
        <v>1206</v>
      </c>
      <c r="D348" s="228">
        <v>30.176039426523289</v>
      </c>
      <c r="F348" s="228">
        <v>32.200000000000003</v>
      </c>
    </row>
    <row r="349" spans="1:6" x14ac:dyDescent="0.25">
      <c r="A349" s="220">
        <v>12</v>
      </c>
      <c r="B349" s="220">
        <v>7</v>
      </c>
      <c r="C349" s="391" t="str">
        <f t="shared" si="5"/>
        <v>1207</v>
      </c>
      <c r="D349" s="228">
        <v>53.055698924731203</v>
      </c>
      <c r="F349" s="228">
        <v>54.3</v>
      </c>
    </row>
    <row r="350" spans="1:6" x14ac:dyDescent="0.25">
      <c r="A350" s="220">
        <v>12</v>
      </c>
      <c r="B350" s="220">
        <v>8</v>
      </c>
      <c r="C350" s="391" t="str">
        <f t="shared" si="5"/>
        <v>1208</v>
      </c>
      <c r="D350" s="228">
        <v>43.916648745519709</v>
      </c>
      <c r="F350" s="228">
        <v>35.6</v>
      </c>
    </row>
    <row r="351" spans="1:6" x14ac:dyDescent="0.25">
      <c r="A351" s="220">
        <v>12</v>
      </c>
      <c r="B351" s="220">
        <v>9</v>
      </c>
      <c r="C351" s="391" t="str">
        <f t="shared" si="5"/>
        <v>1209</v>
      </c>
      <c r="D351" s="228">
        <v>37.370770609319003</v>
      </c>
      <c r="F351" s="228">
        <v>30.5</v>
      </c>
    </row>
    <row r="352" spans="1:6" x14ac:dyDescent="0.25">
      <c r="A352" s="220">
        <v>12</v>
      </c>
      <c r="B352" s="220">
        <v>10</v>
      </c>
      <c r="C352" s="391" t="str">
        <f t="shared" si="5"/>
        <v>1210</v>
      </c>
      <c r="D352" s="228">
        <v>27.616182795698922</v>
      </c>
      <c r="F352" s="228">
        <v>5.2</v>
      </c>
    </row>
    <row r="353" spans="1:6" x14ac:dyDescent="0.25">
      <c r="A353" s="220">
        <v>12</v>
      </c>
      <c r="B353" s="220">
        <v>11</v>
      </c>
      <c r="C353" s="391" t="str">
        <f t="shared" si="5"/>
        <v>1211</v>
      </c>
      <c r="D353" s="228">
        <v>26.567401433691753</v>
      </c>
      <c r="F353" s="228">
        <v>27.7</v>
      </c>
    </row>
    <row r="354" spans="1:6" x14ac:dyDescent="0.25">
      <c r="A354" s="220">
        <v>12</v>
      </c>
      <c r="B354" s="220">
        <v>12</v>
      </c>
      <c r="C354" s="391" t="str">
        <f t="shared" si="5"/>
        <v>1212</v>
      </c>
      <c r="D354" s="228">
        <v>35.81541218637993</v>
      </c>
      <c r="F354" s="228">
        <v>38.5</v>
      </c>
    </row>
    <row r="355" spans="1:6" x14ac:dyDescent="0.25">
      <c r="A355" s="220">
        <v>12</v>
      </c>
      <c r="B355" s="220">
        <v>13</v>
      </c>
      <c r="C355" s="391" t="str">
        <f t="shared" si="5"/>
        <v>1213</v>
      </c>
      <c r="D355" s="228">
        <v>30.966792114695341</v>
      </c>
      <c r="F355" s="228">
        <v>34.4</v>
      </c>
    </row>
    <row r="356" spans="1:6" x14ac:dyDescent="0.25">
      <c r="A356" s="220">
        <v>12</v>
      </c>
      <c r="B356" s="220">
        <v>14</v>
      </c>
      <c r="C356" s="391" t="str">
        <f t="shared" si="5"/>
        <v>1214</v>
      </c>
      <c r="D356" s="228">
        <v>32.824336917562725</v>
      </c>
      <c r="F356" s="228">
        <v>26.3</v>
      </c>
    </row>
    <row r="357" spans="1:6" x14ac:dyDescent="0.25">
      <c r="A357" s="220">
        <v>12</v>
      </c>
      <c r="B357" s="220">
        <v>15</v>
      </c>
      <c r="C357" s="391" t="str">
        <f t="shared" si="5"/>
        <v>1215</v>
      </c>
      <c r="D357" s="228">
        <v>23.029551971326168</v>
      </c>
      <c r="F357" s="228">
        <v>14</v>
      </c>
    </row>
    <row r="358" spans="1:6" x14ac:dyDescent="0.25">
      <c r="A358" s="220">
        <v>12</v>
      </c>
      <c r="B358" s="220">
        <v>16</v>
      </c>
      <c r="C358" s="391" t="str">
        <f t="shared" si="5"/>
        <v>1216</v>
      </c>
      <c r="D358" s="228">
        <v>20.715035842293908</v>
      </c>
      <c r="F358" s="228">
        <v>23.1</v>
      </c>
    </row>
    <row r="359" spans="1:6" x14ac:dyDescent="0.25">
      <c r="A359" s="220">
        <v>12</v>
      </c>
      <c r="B359" s="220">
        <v>17</v>
      </c>
      <c r="C359" s="391" t="str">
        <f t="shared" si="5"/>
        <v>1217</v>
      </c>
      <c r="D359" s="228">
        <v>38.280358422939067</v>
      </c>
      <c r="F359" s="228">
        <v>29.8</v>
      </c>
    </row>
    <row r="360" spans="1:6" x14ac:dyDescent="0.25">
      <c r="A360" s="220">
        <v>12</v>
      </c>
      <c r="B360" s="220">
        <v>18</v>
      </c>
      <c r="C360" s="391" t="str">
        <f t="shared" si="5"/>
        <v>1218</v>
      </c>
      <c r="D360" s="228">
        <v>41.072741935483876</v>
      </c>
      <c r="F360" s="228">
        <v>31.2</v>
      </c>
    </row>
    <row r="361" spans="1:6" x14ac:dyDescent="0.25">
      <c r="A361" s="220">
        <v>12</v>
      </c>
      <c r="B361" s="220">
        <v>19</v>
      </c>
      <c r="C361" s="391" t="str">
        <f t="shared" si="5"/>
        <v>1219</v>
      </c>
      <c r="D361" s="228">
        <v>56.413440860215061</v>
      </c>
      <c r="F361" s="228">
        <v>42.8</v>
      </c>
    </row>
    <row r="362" spans="1:6" x14ac:dyDescent="0.25">
      <c r="A362" s="220">
        <v>12</v>
      </c>
      <c r="B362" s="220">
        <v>20</v>
      </c>
      <c r="C362" s="391" t="str">
        <f t="shared" si="5"/>
        <v>1220</v>
      </c>
      <c r="D362" s="228">
        <v>50.106075268817207</v>
      </c>
      <c r="F362" s="228">
        <v>46.4</v>
      </c>
    </row>
    <row r="363" spans="1:6" x14ac:dyDescent="0.25">
      <c r="A363" s="220">
        <v>12</v>
      </c>
      <c r="B363" s="220">
        <v>21</v>
      </c>
      <c r="C363" s="391" t="str">
        <f t="shared" si="5"/>
        <v>1221</v>
      </c>
      <c r="D363" s="228">
        <v>47.620430107526893</v>
      </c>
      <c r="F363" s="228">
        <v>37</v>
      </c>
    </row>
    <row r="364" spans="1:6" x14ac:dyDescent="0.25">
      <c r="A364" s="220">
        <v>12</v>
      </c>
      <c r="B364" s="220">
        <v>22</v>
      </c>
      <c r="C364" s="391" t="str">
        <f t="shared" si="5"/>
        <v>1222</v>
      </c>
      <c r="D364" s="228">
        <v>45.680143369175624</v>
      </c>
      <c r="F364" s="228">
        <v>40.6</v>
      </c>
    </row>
    <row r="365" spans="1:6" x14ac:dyDescent="0.25">
      <c r="A365" s="220">
        <v>12</v>
      </c>
      <c r="B365" s="220">
        <v>23</v>
      </c>
      <c r="C365" s="391" t="str">
        <f t="shared" si="5"/>
        <v>1223</v>
      </c>
      <c r="D365" s="228">
        <v>40.174856630824387</v>
      </c>
      <c r="F365" s="228">
        <v>33.200000000000003</v>
      </c>
    </row>
    <row r="366" spans="1:6" x14ac:dyDescent="0.25">
      <c r="A366" s="220">
        <v>12</v>
      </c>
      <c r="B366" s="220">
        <v>24</v>
      </c>
      <c r="C366" s="391" t="str">
        <f t="shared" si="5"/>
        <v>1224</v>
      </c>
      <c r="D366" s="228">
        <v>25.634014336917563</v>
      </c>
      <c r="F366" s="228">
        <v>19</v>
      </c>
    </row>
    <row r="367" spans="1:6" x14ac:dyDescent="0.25">
      <c r="A367" s="220">
        <v>12</v>
      </c>
      <c r="B367" s="220">
        <v>25</v>
      </c>
      <c r="C367" s="391" t="str">
        <f t="shared" si="5"/>
        <v>1225</v>
      </c>
      <c r="D367" s="228">
        <v>12.179946236559145</v>
      </c>
      <c r="F367" s="228">
        <v>15.7</v>
      </c>
    </row>
    <row r="368" spans="1:6" x14ac:dyDescent="0.25">
      <c r="A368" s="220">
        <v>12</v>
      </c>
      <c r="B368" s="220">
        <v>26</v>
      </c>
      <c r="C368" s="391" t="str">
        <f t="shared" si="5"/>
        <v>1226</v>
      </c>
      <c r="D368" s="228">
        <v>34.727007168458776</v>
      </c>
      <c r="F368" s="228">
        <v>25</v>
      </c>
    </row>
    <row r="369" spans="1:6" x14ac:dyDescent="0.25">
      <c r="A369" s="220">
        <v>12</v>
      </c>
      <c r="B369" s="220">
        <v>27</v>
      </c>
      <c r="C369" s="391" t="str">
        <f t="shared" si="5"/>
        <v>1227</v>
      </c>
      <c r="D369" s="228">
        <v>29.45564516129032</v>
      </c>
      <c r="F369" s="228">
        <v>10.8</v>
      </c>
    </row>
    <row r="370" spans="1:6" x14ac:dyDescent="0.25">
      <c r="A370" s="220">
        <v>12</v>
      </c>
      <c r="B370" s="220">
        <v>28</v>
      </c>
      <c r="C370" s="391" t="str">
        <f t="shared" si="5"/>
        <v>1228</v>
      </c>
      <c r="D370" s="228">
        <v>36.52629032258065</v>
      </c>
      <c r="F370" s="228">
        <v>17.3</v>
      </c>
    </row>
    <row r="371" spans="1:6" x14ac:dyDescent="0.25">
      <c r="A371" s="220">
        <v>12</v>
      </c>
      <c r="B371" s="220">
        <v>29</v>
      </c>
      <c r="C371" s="391" t="str">
        <f t="shared" si="5"/>
        <v>1229</v>
      </c>
      <c r="D371" s="228">
        <v>39.343028673835128</v>
      </c>
      <c r="F371" s="228">
        <v>28.4</v>
      </c>
    </row>
    <row r="372" spans="1:6" x14ac:dyDescent="0.25">
      <c r="A372" s="220">
        <v>12</v>
      </c>
      <c r="B372" s="220">
        <v>30</v>
      </c>
      <c r="C372" s="391" t="str">
        <f t="shared" si="5"/>
        <v>1230</v>
      </c>
      <c r="D372" s="228">
        <v>64.141129032258078</v>
      </c>
      <c r="F372" s="228">
        <v>27.1</v>
      </c>
    </row>
    <row r="373" spans="1:6" x14ac:dyDescent="0.25">
      <c r="A373" s="220">
        <v>12</v>
      </c>
      <c r="B373" s="220">
        <v>31</v>
      </c>
      <c r="C373" s="391" t="str">
        <f t="shared" si="5"/>
        <v>1231</v>
      </c>
      <c r="D373" s="228">
        <v>42.349301075268826</v>
      </c>
      <c r="F373" s="228">
        <v>20.3</v>
      </c>
    </row>
    <row r="374" spans="1:6" ht="15.75" thickBot="1" x14ac:dyDescent="0.3">
      <c r="B374" s="220" t="s">
        <v>199</v>
      </c>
      <c r="D374" s="230">
        <f>SUM(D8:D373)</f>
        <v>5847.8114635603351</v>
      </c>
      <c r="F374" s="230">
        <f>SUM(F8:F373)</f>
        <v>4317.7999999999993</v>
      </c>
    </row>
    <row r="375" spans="1:6" ht="15.75" thickTop="1" x14ac:dyDescent="0.25"/>
  </sheetData>
  <hyperlinks>
    <hyperlink ref="A2" r:id="rId1" xr:uid="{00000000-0004-0000-1700-000000000000}"/>
  </hyperlinks>
  <pageMargins left="0.7" right="0.7" top="0.75" bottom="0.75" header="0.3" footer="0.3"/>
  <pageSetup orientation="portrait"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M891"/>
  <sheetViews>
    <sheetView zoomScale="85" zoomScaleNormal="85" workbookViewId="0"/>
  </sheetViews>
  <sheetFormatPr defaultColWidth="12.7109375" defaultRowHeight="15" x14ac:dyDescent="0.25"/>
  <cols>
    <col min="1" max="1" width="15.140625" style="1" customWidth="1"/>
    <col min="2" max="2" width="7.28515625" style="138" bestFit="1" customWidth="1"/>
    <col min="3" max="3" width="7.140625" style="138" bestFit="1" customWidth="1"/>
    <col min="4" max="4" width="10.28515625" style="139" customWidth="1"/>
    <col min="5" max="5" width="8.42578125" style="139" bestFit="1" customWidth="1"/>
    <col min="10" max="10" width="12.7109375" style="292"/>
  </cols>
  <sheetData>
    <row r="1" spans="1:13" x14ac:dyDescent="0.25">
      <c r="A1" s="136" t="s">
        <v>133</v>
      </c>
      <c r="B1" s="137"/>
      <c r="C1" s="137"/>
      <c r="D1" s="137"/>
      <c r="E1" s="137"/>
      <c r="H1" s="268"/>
      <c r="I1" s="268"/>
    </row>
    <row r="2" spans="1:13" x14ac:dyDescent="0.25">
      <c r="B2" s="137"/>
      <c r="C2" s="137"/>
      <c r="D2" s="137"/>
      <c r="E2" s="137"/>
      <c r="H2" s="268"/>
      <c r="I2" s="268"/>
    </row>
    <row r="3" spans="1:13" x14ac:dyDescent="0.25">
      <c r="B3" s="137"/>
      <c r="C3" s="137"/>
      <c r="D3" s="137"/>
      <c r="E3" s="137"/>
      <c r="H3" s="268"/>
      <c r="I3" s="268"/>
    </row>
    <row r="4" spans="1:13" x14ac:dyDescent="0.25">
      <c r="A4" s="274" t="s">
        <v>54</v>
      </c>
      <c r="B4" s="276"/>
      <c r="C4" s="276"/>
      <c r="D4" s="371">
        <v>44228</v>
      </c>
      <c r="E4" s="372" t="s">
        <v>291</v>
      </c>
      <c r="F4" s="371">
        <v>44593</v>
      </c>
      <c r="H4" s="254"/>
      <c r="I4" s="116"/>
      <c r="J4" s="116"/>
    </row>
    <row r="5" spans="1:13" x14ac:dyDescent="0.25">
      <c r="A5" s="274" t="s">
        <v>226</v>
      </c>
      <c r="B5" s="276"/>
      <c r="C5" s="276"/>
      <c r="D5" s="276"/>
      <c r="E5" s="276"/>
      <c r="H5" s="254"/>
    </row>
    <row r="6" spans="1:13" x14ac:dyDescent="0.25">
      <c r="A6" s="273"/>
      <c r="B6" s="276"/>
      <c r="C6" s="276"/>
      <c r="D6" s="276"/>
      <c r="E6" s="276"/>
      <c r="F6" s="302" t="s">
        <v>253</v>
      </c>
      <c r="H6" s="116"/>
      <c r="I6" s="335" t="s">
        <v>285</v>
      </c>
      <c r="J6" s="335"/>
    </row>
    <row r="7" spans="1:13" x14ac:dyDescent="0.25">
      <c r="A7" s="273"/>
      <c r="B7" s="276"/>
      <c r="C7" s="276"/>
      <c r="D7" s="276"/>
      <c r="E7" s="276"/>
      <c r="F7" s="320" t="s">
        <v>252</v>
      </c>
      <c r="G7" s="290"/>
      <c r="H7" s="268"/>
      <c r="I7" s="254" t="s">
        <v>11</v>
      </c>
      <c r="J7" s="254"/>
    </row>
    <row r="8" spans="1:13" ht="16.5" customHeight="1" x14ac:dyDescent="0.25">
      <c r="A8" s="274" t="s">
        <v>57</v>
      </c>
      <c r="B8" s="276" t="s">
        <v>58</v>
      </c>
      <c r="C8" s="276" t="s">
        <v>59</v>
      </c>
      <c r="D8" s="276" t="s">
        <v>60</v>
      </c>
      <c r="E8" s="276" t="s">
        <v>61</v>
      </c>
      <c r="F8" s="302" t="s">
        <v>228</v>
      </c>
      <c r="G8" s="282"/>
      <c r="H8" s="276" t="s">
        <v>34</v>
      </c>
      <c r="I8" s="335" t="s">
        <v>227</v>
      </c>
      <c r="J8" s="335"/>
    </row>
    <row r="9" spans="1:13" x14ac:dyDescent="0.25">
      <c r="A9" s="275">
        <v>44228</v>
      </c>
      <c r="B9" s="277">
        <v>34</v>
      </c>
      <c r="C9" s="277">
        <v>26</v>
      </c>
      <c r="D9" s="141">
        <f>IF(C9="M",C9,(B9+C9)/2)</f>
        <v>30</v>
      </c>
      <c r="E9" s="141">
        <f>IF(D9="M",D9,IF(65-D9&gt;0,65-D9,0))</f>
        <v>35</v>
      </c>
      <c r="F9" s="376">
        <f>IF(E9="M",E9,E9*(1+VLOOKUP(TEXT(A9,"MMM"),$H$9:$I$20,2,FALSE)))</f>
        <v>36.393000000000001</v>
      </c>
      <c r="G9" s="292"/>
      <c r="H9" s="335" t="s">
        <v>229</v>
      </c>
      <c r="I9" s="271">
        <v>2.8899999999999999E-2</v>
      </c>
      <c r="J9" s="271"/>
      <c r="M9" s="272"/>
    </row>
    <row r="10" spans="1:13" x14ac:dyDescent="0.25">
      <c r="A10" s="275">
        <f>A9+1</f>
        <v>44229</v>
      </c>
      <c r="B10" s="277">
        <v>28</v>
      </c>
      <c r="C10" s="277">
        <v>24</v>
      </c>
      <c r="D10" s="141">
        <f t="shared" ref="D10:D73" si="0">IF(C10="M",C10,(B10+C10)/2)</f>
        <v>26</v>
      </c>
      <c r="E10" s="141">
        <f t="shared" ref="E10:E73" si="1">IF(D10="M",D10,IF(65-D10&gt;0,65-D10,0))</f>
        <v>39</v>
      </c>
      <c r="F10" s="376">
        <f t="shared" ref="F10:F73" si="2">IF(E10="M",E10,E10*(1+VLOOKUP(TEXT(A10,"MMM"),$H$9:$I$20,2,FALSE)))</f>
        <v>40.552199999999999</v>
      </c>
      <c r="G10" s="292"/>
      <c r="H10" s="335" t="s">
        <v>230</v>
      </c>
      <c r="I10" s="271">
        <v>3.9800000000000002E-2</v>
      </c>
      <c r="J10" s="271"/>
      <c r="M10" s="272"/>
    </row>
    <row r="11" spans="1:13" x14ac:dyDescent="0.25">
      <c r="A11" s="275">
        <f t="shared" ref="A11:A74" si="3">A10+1</f>
        <v>44230</v>
      </c>
      <c r="B11" s="277">
        <v>36</v>
      </c>
      <c r="C11" s="277">
        <v>24</v>
      </c>
      <c r="D11" s="141">
        <f t="shared" si="0"/>
        <v>30</v>
      </c>
      <c r="E11" s="141">
        <f t="shared" si="1"/>
        <v>35</v>
      </c>
      <c r="F11" s="376">
        <f t="shared" si="2"/>
        <v>36.393000000000001</v>
      </c>
      <c r="G11" s="292"/>
      <c r="H11" s="335" t="s">
        <v>231</v>
      </c>
      <c r="I11" s="271">
        <v>7.0599999999999996E-2</v>
      </c>
      <c r="J11" s="271"/>
      <c r="M11" s="272"/>
    </row>
    <row r="12" spans="1:13" x14ac:dyDescent="0.25">
      <c r="A12" s="275">
        <f t="shared" si="3"/>
        <v>44231</v>
      </c>
      <c r="B12" s="277">
        <v>52</v>
      </c>
      <c r="C12" s="277">
        <v>25</v>
      </c>
      <c r="D12" s="141">
        <f t="shared" si="0"/>
        <v>38.5</v>
      </c>
      <c r="E12" s="141">
        <f t="shared" si="1"/>
        <v>26.5</v>
      </c>
      <c r="F12" s="376">
        <f t="shared" si="2"/>
        <v>27.5547</v>
      </c>
      <c r="G12" s="292"/>
      <c r="H12" s="335" t="s">
        <v>232</v>
      </c>
      <c r="I12" s="271">
        <v>0.1125</v>
      </c>
      <c r="J12" s="271"/>
      <c r="M12" s="272"/>
    </row>
    <row r="13" spans="1:13" x14ac:dyDescent="0.25">
      <c r="A13" s="275">
        <f t="shared" si="3"/>
        <v>44232</v>
      </c>
      <c r="B13" s="277">
        <v>39</v>
      </c>
      <c r="C13" s="277">
        <v>19</v>
      </c>
      <c r="D13" s="141">
        <f t="shared" si="0"/>
        <v>29</v>
      </c>
      <c r="E13" s="141">
        <f t="shared" si="1"/>
        <v>36</v>
      </c>
      <c r="F13" s="376">
        <f t="shared" si="2"/>
        <v>37.4328</v>
      </c>
      <c r="G13" s="292"/>
      <c r="H13" s="335" t="s">
        <v>20</v>
      </c>
      <c r="I13" s="271">
        <v>0.2883</v>
      </c>
      <c r="J13" s="271"/>
      <c r="M13" s="272"/>
    </row>
    <row r="14" spans="1:13" x14ac:dyDescent="0.25">
      <c r="A14" s="275">
        <f t="shared" si="3"/>
        <v>44233</v>
      </c>
      <c r="B14" s="277">
        <v>31</v>
      </c>
      <c r="C14" s="277">
        <v>13</v>
      </c>
      <c r="D14" s="141">
        <f t="shared" si="0"/>
        <v>22</v>
      </c>
      <c r="E14" s="141">
        <f t="shared" si="1"/>
        <v>43</v>
      </c>
      <c r="F14" s="376">
        <f t="shared" si="2"/>
        <v>44.711400000000005</v>
      </c>
      <c r="G14" s="292"/>
      <c r="H14" s="335" t="s">
        <v>233</v>
      </c>
      <c r="I14" s="271">
        <v>0.67179999999999995</v>
      </c>
      <c r="J14" s="271"/>
      <c r="M14" s="272"/>
    </row>
    <row r="15" spans="1:13" x14ac:dyDescent="0.25">
      <c r="A15" s="275">
        <f t="shared" si="3"/>
        <v>44234</v>
      </c>
      <c r="B15" s="277">
        <v>20</v>
      </c>
      <c r="C15" s="277">
        <v>-1</v>
      </c>
      <c r="D15" s="141">
        <f t="shared" si="0"/>
        <v>9.5</v>
      </c>
      <c r="E15" s="141">
        <f t="shared" si="1"/>
        <v>55.5</v>
      </c>
      <c r="F15" s="376">
        <f t="shared" si="2"/>
        <v>57.7089</v>
      </c>
      <c r="G15" s="292"/>
      <c r="H15" s="335" t="s">
        <v>234</v>
      </c>
      <c r="I15" s="271">
        <v>0.74939999999999996</v>
      </c>
      <c r="J15" s="271"/>
      <c r="M15" s="272"/>
    </row>
    <row r="16" spans="1:13" x14ac:dyDescent="0.25">
      <c r="A16" s="275">
        <f t="shared" si="3"/>
        <v>44235</v>
      </c>
      <c r="B16" s="277">
        <v>3</v>
      </c>
      <c r="C16" s="277">
        <v>-1</v>
      </c>
      <c r="D16" s="141">
        <f t="shared" si="0"/>
        <v>1</v>
      </c>
      <c r="E16" s="141">
        <f t="shared" si="1"/>
        <v>64</v>
      </c>
      <c r="F16" s="376">
        <f t="shared" si="2"/>
        <v>66.547200000000004</v>
      </c>
      <c r="G16" s="292"/>
      <c r="H16" s="335" t="s">
        <v>225</v>
      </c>
      <c r="I16" s="271">
        <v>1.0758000000000001</v>
      </c>
      <c r="J16" s="271"/>
      <c r="M16" s="272"/>
    </row>
    <row r="17" spans="1:13" x14ac:dyDescent="0.25">
      <c r="A17" s="275">
        <f t="shared" si="3"/>
        <v>44236</v>
      </c>
      <c r="B17" s="277">
        <v>7</v>
      </c>
      <c r="C17" s="277">
        <v>2</v>
      </c>
      <c r="D17" s="141">
        <f t="shared" si="0"/>
        <v>4.5</v>
      </c>
      <c r="E17" s="141">
        <f t="shared" si="1"/>
        <v>60.5</v>
      </c>
      <c r="F17" s="376">
        <f t="shared" si="2"/>
        <v>62.907900000000005</v>
      </c>
      <c r="G17" s="292"/>
      <c r="H17" s="335" t="s">
        <v>235</v>
      </c>
      <c r="I17" s="271">
        <v>0.30930000000000002</v>
      </c>
      <c r="J17" s="271"/>
      <c r="M17" s="272"/>
    </row>
    <row r="18" spans="1:13" x14ac:dyDescent="0.25">
      <c r="A18" s="275">
        <f t="shared" si="3"/>
        <v>44237</v>
      </c>
      <c r="B18" s="277">
        <v>11</v>
      </c>
      <c r="C18" s="277">
        <v>3</v>
      </c>
      <c r="D18" s="141">
        <f t="shared" si="0"/>
        <v>7</v>
      </c>
      <c r="E18" s="141">
        <f t="shared" si="1"/>
        <v>58</v>
      </c>
      <c r="F18" s="376">
        <f t="shared" si="2"/>
        <v>60.308400000000006</v>
      </c>
      <c r="G18" s="292"/>
      <c r="H18" s="335" t="s">
        <v>236</v>
      </c>
      <c r="I18" s="271">
        <v>0.1114</v>
      </c>
      <c r="J18" s="271"/>
      <c r="M18" s="272"/>
    </row>
    <row r="19" spans="1:13" x14ac:dyDescent="0.25">
      <c r="A19" s="275">
        <f t="shared" si="3"/>
        <v>44238</v>
      </c>
      <c r="B19" s="277">
        <v>13</v>
      </c>
      <c r="C19" s="277">
        <v>4</v>
      </c>
      <c r="D19" s="141">
        <f t="shared" si="0"/>
        <v>8.5</v>
      </c>
      <c r="E19" s="141">
        <f t="shared" si="1"/>
        <v>56.5</v>
      </c>
      <c r="F19" s="376">
        <f t="shared" si="2"/>
        <v>58.748700000000007</v>
      </c>
      <c r="G19" s="292"/>
      <c r="H19" s="335" t="s">
        <v>237</v>
      </c>
      <c r="I19" s="271">
        <v>4.2599999999999999E-2</v>
      </c>
      <c r="J19" s="271"/>
      <c r="M19" s="272"/>
    </row>
    <row r="20" spans="1:13" x14ac:dyDescent="0.25">
      <c r="A20" s="275">
        <f t="shared" si="3"/>
        <v>44239</v>
      </c>
      <c r="B20" s="277">
        <v>12</v>
      </c>
      <c r="C20" s="277">
        <v>-2</v>
      </c>
      <c r="D20" s="141">
        <f t="shared" si="0"/>
        <v>5</v>
      </c>
      <c r="E20" s="141">
        <f t="shared" si="1"/>
        <v>60</v>
      </c>
      <c r="F20" s="376">
        <f t="shared" si="2"/>
        <v>62.388000000000005</v>
      </c>
      <c r="G20" s="292"/>
      <c r="H20" s="335" t="s">
        <v>238</v>
      </c>
      <c r="I20" s="271">
        <v>2.8799999999999999E-2</v>
      </c>
      <c r="J20" s="271"/>
      <c r="M20" s="272"/>
    </row>
    <row r="21" spans="1:13" x14ac:dyDescent="0.25">
      <c r="A21" s="275">
        <f t="shared" si="3"/>
        <v>44240</v>
      </c>
      <c r="B21" s="277">
        <v>5</v>
      </c>
      <c r="C21" s="277">
        <v>-5</v>
      </c>
      <c r="D21" s="141">
        <f t="shared" si="0"/>
        <v>0</v>
      </c>
      <c r="E21" s="141">
        <f t="shared" si="1"/>
        <v>65</v>
      </c>
      <c r="F21" s="376">
        <f t="shared" si="2"/>
        <v>67.587000000000003</v>
      </c>
      <c r="G21" s="292"/>
      <c r="H21" s="268"/>
      <c r="I21" s="268"/>
    </row>
    <row r="22" spans="1:13" x14ac:dyDescent="0.25">
      <c r="A22" s="275">
        <f t="shared" si="3"/>
        <v>44241</v>
      </c>
      <c r="B22" s="277">
        <v>5</v>
      </c>
      <c r="C22" s="277">
        <v>-4</v>
      </c>
      <c r="D22" s="141">
        <f t="shared" si="0"/>
        <v>0.5</v>
      </c>
      <c r="E22" s="141">
        <f t="shared" si="1"/>
        <v>64.5</v>
      </c>
      <c r="F22" s="376">
        <f t="shared" si="2"/>
        <v>67.067100000000011</v>
      </c>
      <c r="G22" s="292"/>
      <c r="H22" s="268"/>
      <c r="I22" s="268"/>
    </row>
    <row r="23" spans="1:13" x14ac:dyDescent="0.25">
      <c r="A23" s="275">
        <f t="shared" si="3"/>
        <v>44242</v>
      </c>
      <c r="B23" s="277">
        <v>1</v>
      </c>
      <c r="C23" s="277">
        <v>-9</v>
      </c>
      <c r="D23" s="141">
        <f t="shared" si="0"/>
        <v>-4</v>
      </c>
      <c r="E23" s="141">
        <f t="shared" si="1"/>
        <v>69</v>
      </c>
      <c r="F23" s="376">
        <f t="shared" si="2"/>
        <v>71.746200000000002</v>
      </c>
      <c r="G23" s="292"/>
      <c r="H23" s="268"/>
      <c r="I23" s="268"/>
    </row>
    <row r="24" spans="1:13" x14ac:dyDescent="0.25">
      <c r="A24" s="275">
        <f t="shared" si="3"/>
        <v>44243</v>
      </c>
      <c r="B24" s="277">
        <v>-2</v>
      </c>
      <c r="C24" s="277">
        <v>-14</v>
      </c>
      <c r="D24" s="141">
        <f t="shared" si="0"/>
        <v>-8</v>
      </c>
      <c r="E24" s="141">
        <f t="shared" si="1"/>
        <v>73</v>
      </c>
      <c r="F24" s="376">
        <f t="shared" si="2"/>
        <v>75.9054</v>
      </c>
      <c r="G24" s="292"/>
      <c r="H24" s="268"/>
      <c r="I24" s="268"/>
    </row>
    <row r="25" spans="1:13" x14ac:dyDescent="0.25">
      <c r="A25" s="275">
        <f t="shared" si="3"/>
        <v>44244</v>
      </c>
      <c r="B25" s="277">
        <v>7</v>
      </c>
      <c r="C25" s="277">
        <v>-14</v>
      </c>
      <c r="D25" s="141">
        <f t="shared" si="0"/>
        <v>-3.5</v>
      </c>
      <c r="E25" s="141">
        <f t="shared" si="1"/>
        <v>68.5</v>
      </c>
      <c r="F25" s="376">
        <f t="shared" si="2"/>
        <v>71.226300000000009</v>
      </c>
      <c r="G25" s="292"/>
      <c r="H25" s="268"/>
      <c r="I25" s="268"/>
    </row>
    <row r="26" spans="1:13" x14ac:dyDescent="0.25">
      <c r="A26" s="275">
        <f t="shared" si="3"/>
        <v>44245</v>
      </c>
      <c r="B26" s="277">
        <v>20</v>
      </c>
      <c r="C26" s="277">
        <v>-8</v>
      </c>
      <c r="D26" s="141">
        <f t="shared" si="0"/>
        <v>6</v>
      </c>
      <c r="E26" s="141">
        <f t="shared" si="1"/>
        <v>59</v>
      </c>
      <c r="F26" s="376">
        <f t="shared" si="2"/>
        <v>61.348200000000006</v>
      </c>
      <c r="G26" s="292"/>
      <c r="H26" s="268"/>
      <c r="I26" s="268"/>
    </row>
    <row r="27" spans="1:13" x14ac:dyDescent="0.25">
      <c r="A27" s="275">
        <f t="shared" si="3"/>
        <v>44246</v>
      </c>
      <c r="B27" s="277">
        <v>22</v>
      </c>
      <c r="C27" s="277">
        <v>-8</v>
      </c>
      <c r="D27" s="141">
        <f t="shared" si="0"/>
        <v>7</v>
      </c>
      <c r="E27" s="141">
        <f t="shared" si="1"/>
        <v>58</v>
      </c>
      <c r="F27" s="376">
        <f t="shared" si="2"/>
        <v>60.308400000000006</v>
      </c>
      <c r="G27" s="292"/>
      <c r="H27" s="268"/>
      <c r="I27" s="268"/>
    </row>
    <row r="28" spans="1:13" x14ac:dyDescent="0.25">
      <c r="A28" s="275">
        <f t="shared" si="3"/>
        <v>44247</v>
      </c>
      <c r="B28" s="277">
        <v>30</v>
      </c>
      <c r="C28" s="277">
        <v>5</v>
      </c>
      <c r="D28" s="141">
        <f t="shared" si="0"/>
        <v>17.5</v>
      </c>
      <c r="E28" s="141">
        <f t="shared" si="1"/>
        <v>47.5</v>
      </c>
      <c r="F28" s="376">
        <f t="shared" si="2"/>
        <v>49.390500000000003</v>
      </c>
      <c r="G28" s="292"/>
      <c r="H28" s="268"/>
      <c r="I28" s="268"/>
    </row>
    <row r="29" spans="1:13" x14ac:dyDescent="0.25">
      <c r="A29" s="275">
        <f t="shared" si="3"/>
        <v>44248</v>
      </c>
      <c r="B29" s="277">
        <v>37</v>
      </c>
      <c r="C29" s="277">
        <v>16</v>
      </c>
      <c r="D29" s="141">
        <f t="shared" si="0"/>
        <v>26.5</v>
      </c>
      <c r="E29" s="141">
        <f t="shared" si="1"/>
        <v>38.5</v>
      </c>
      <c r="F29" s="376">
        <f t="shared" si="2"/>
        <v>40.032299999999999</v>
      </c>
      <c r="G29" s="292"/>
      <c r="H29" s="268"/>
      <c r="I29" s="268"/>
    </row>
    <row r="30" spans="1:13" x14ac:dyDescent="0.25">
      <c r="A30" s="275">
        <f t="shared" si="3"/>
        <v>44249</v>
      </c>
      <c r="B30" s="277">
        <v>37</v>
      </c>
      <c r="C30" s="277">
        <v>24</v>
      </c>
      <c r="D30" s="141">
        <f t="shared" si="0"/>
        <v>30.5</v>
      </c>
      <c r="E30" s="141">
        <f t="shared" si="1"/>
        <v>34.5</v>
      </c>
      <c r="F30" s="376">
        <f t="shared" si="2"/>
        <v>35.873100000000001</v>
      </c>
      <c r="G30" s="292"/>
      <c r="H30" s="268"/>
      <c r="I30" s="268"/>
    </row>
    <row r="31" spans="1:13" x14ac:dyDescent="0.25">
      <c r="A31" s="275">
        <f t="shared" si="3"/>
        <v>44250</v>
      </c>
      <c r="B31" s="277">
        <v>53</v>
      </c>
      <c r="C31" s="277">
        <v>24</v>
      </c>
      <c r="D31" s="141">
        <f t="shared" si="0"/>
        <v>38.5</v>
      </c>
      <c r="E31" s="141">
        <f t="shared" si="1"/>
        <v>26.5</v>
      </c>
      <c r="F31" s="376">
        <f t="shared" si="2"/>
        <v>27.5547</v>
      </c>
      <c r="G31" s="292"/>
      <c r="H31" s="268"/>
      <c r="I31" s="268"/>
    </row>
    <row r="32" spans="1:13" x14ac:dyDescent="0.25">
      <c r="A32" s="275">
        <f t="shared" si="3"/>
        <v>44251</v>
      </c>
      <c r="B32" s="277">
        <v>62</v>
      </c>
      <c r="C32" s="277">
        <v>31</v>
      </c>
      <c r="D32" s="141">
        <f t="shared" si="0"/>
        <v>46.5</v>
      </c>
      <c r="E32" s="141">
        <f t="shared" si="1"/>
        <v>18.5</v>
      </c>
      <c r="F32" s="376">
        <f t="shared" si="2"/>
        <v>19.2363</v>
      </c>
      <c r="G32" s="292"/>
      <c r="H32" s="268"/>
      <c r="I32" s="268"/>
    </row>
    <row r="33" spans="1:9" x14ac:dyDescent="0.25">
      <c r="A33" s="275">
        <f t="shared" si="3"/>
        <v>44252</v>
      </c>
      <c r="B33" s="277">
        <v>44</v>
      </c>
      <c r="C33" s="277">
        <v>25</v>
      </c>
      <c r="D33" s="141">
        <f t="shared" si="0"/>
        <v>34.5</v>
      </c>
      <c r="E33" s="141">
        <f t="shared" si="1"/>
        <v>30.5</v>
      </c>
      <c r="F33" s="376">
        <f t="shared" si="2"/>
        <v>31.713900000000002</v>
      </c>
      <c r="G33" s="292"/>
      <c r="H33" s="268"/>
      <c r="I33" s="268"/>
    </row>
    <row r="34" spans="1:9" x14ac:dyDescent="0.25">
      <c r="A34" s="275">
        <f t="shared" si="3"/>
        <v>44253</v>
      </c>
      <c r="B34" s="277">
        <v>43</v>
      </c>
      <c r="C34" s="277">
        <v>24</v>
      </c>
      <c r="D34" s="141">
        <f t="shared" si="0"/>
        <v>33.5</v>
      </c>
      <c r="E34" s="141">
        <f t="shared" si="1"/>
        <v>31.5</v>
      </c>
      <c r="F34" s="376">
        <f t="shared" si="2"/>
        <v>32.753700000000002</v>
      </c>
      <c r="G34" s="292"/>
      <c r="H34" s="268"/>
      <c r="I34" s="268"/>
    </row>
    <row r="35" spans="1:9" x14ac:dyDescent="0.25">
      <c r="A35" s="275">
        <f t="shared" si="3"/>
        <v>44254</v>
      </c>
      <c r="B35" s="277">
        <v>48</v>
      </c>
      <c r="C35" s="277">
        <v>29</v>
      </c>
      <c r="D35" s="141">
        <f t="shared" si="0"/>
        <v>38.5</v>
      </c>
      <c r="E35" s="141">
        <f t="shared" si="1"/>
        <v>26.5</v>
      </c>
      <c r="F35" s="376">
        <f t="shared" si="2"/>
        <v>27.5547</v>
      </c>
      <c r="G35" s="292"/>
      <c r="H35" s="268"/>
      <c r="I35" s="268"/>
    </row>
    <row r="36" spans="1:9" x14ac:dyDescent="0.25">
      <c r="A36" s="275">
        <f t="shared" si="3"/>
        <v>44255</v>
      </c>
      <c r="B36" s="277">
        <v>58</v>
      </c>
      <c r="C36" s="277">
        <v>29</v>
      </c>
      <c r="D36" s="141">
        <f t="shared" si="0"/>
        <v>43.5</v>
      </c>
      <c r="E36" s="141">
        <f t="shared" si="1"/>
        <v>21.5</v>
      </c>
      <c r="F36" s="376">
        <f t="shared" si="2"/>
        <v>22.355700000000002</v>
      </c>
      <c r="G36" s="292"/>
      <c r="H36" s="268"/>
      <c r="I36" s="268"/>
    </row>
    <row r="37" spans="1:9" x14ac:dyDescent="0.25">
      <c r="A37" s="275">
        <f t="shared" si="3"/>
        <v>44256</v>
      </c>
      <c r="B37" s="277">
        <v>49</v>
      </c>
      <c r="C37" s="277">
        <v>23</v>
      </c>
      <c r="D37" s="141">
        <f t="shared" si="0"/>
        <v>36</v>
      </c>
      <c r="E37" s="141">
        <f t="shared" si="1"/>
        <v>29</v>
      </c>
      <c r="F37" s="376">
        <f t="shared" si="2"/>
        <v>31.0474</v>
      </c>
      <c r="G37" s="292"/>
      <c r="H37" s="268"/>
      <c r="I37" s="268"/>
    </row>
    <row r="38" spans="1:9" x14ac:dyDescent="0.25">
      <c r="A38" s="275">
        <f t="shared" si="3"/>
        <v>44257</v>
      </c>
      <c r="B38" s="277">
        <v>49</v>
      </c>
      <c r="C38" s="277">
        <v>23</v>
      </c>
      <c r="D38" s="141">
        <f t="shared" si="0"/>
        <v>36</v>
      </c>
      <c r="E38" s="141">
        <f t="shared" si="1"/>
        <v>29</v>
      </c>
      <c r="F38" s="376">
        <f t="shared" si="2"/>
        <v>31.0474</v>
      </c>
      <c r="G38" s="292"/>
      <c r="H38" s="268"/>
      <c r="I38" s="268"/>
    </row>
    <row r="39" spans="1:9" x14ac:dyDescent="0.25">
      <c r="A39" s="275">
        <f t="shared" si="3"/>
        <v>44258</v>
      </c>
      <c r="B39" s="277">
        <v>59</v>
      </c>
      <c r="C39" s="277">
        <v>24</v>
      </c>
      <c r="D39" s="141">
        <f t="shared" si="0"/>
        <v>41.5</v>
      </c>
      <c r="E39" s="141">
        <f t="shared" si="1"/>
        <v>23.5</v>
      </c>
      <c r="F39" s="376">
        <f t="shared" si="2"/>
        <v>25.159099999999999</v>
      </c>
      <c r="G39" s="292"/>
      <c r="H39" s="268"/>
      <c r="I39" s="268"/>
    </row>
    <row r="40" spans="1:9" x14ac:dyDescent="0.25">
      <c r="A40" s="275">
        <f t="shared" si="3"/>
        <v>44259</v>
      </c>
      <c r="B40" s="277">
        <v>67</v>
      </c>
      <c r="C40" s="277">
        <v>24</v>
      </c>
      <c r="D40" s="141">
        <f t="shared" si="0"/>
        <v>45.5</v>
      </c>
      <c r="E40" s="141">
        <f t="shared" si="1"/>
        <v>19.5</v>
      </c>
      <c r="F40" s="376">
        <f t="shared" si="2"/>
        <v>20.8767</v>
      </c>
      <c r="G40" s="292"/>
      <c r="H40" s="268"/>
      <c r="I40" s="268"/>
    </row>
    <row r="41" spans="1:9" x14ac:dyDescent="0.25">
      <c r="A41" s="275">
        <f t="shared" si="3"/>
        <v>44260</v>
      </c>
      <c r="B41" s="277">
        <v>66</v>
      </c>
      <c r="C41" s="277">
        <v>33</v>
      </c>
      <c r="D41" s="141">
        <f t="shared" si="0"/>
        <v>49.5</v>
      </c>
      <c r="E41" s="141">
        <f t="shared" si="1"/>
        <v>15.5</v>
      </c>
      <c r="F41" s="376">
        <f t="shared" si="2"/>
        <v>16.5943</v>
      </c>
      <c r="G41" s="292"/>
      <c r="H41" s="268"/>
      <c r="I41" s="268"/>
    </row>
    <row r="42" spans="1:9" x14ac:dyDescent="0.25">
      <c r="A42" s="275">
        <f t="shared" si="3"/>
        <v>44261</v>
      </c>
      <c r="B42" s="277">
        <v>55</v>
      </c>
      <c r="C42" s="277">
        <v>31</v>
      </c>
      <c r="D42" s="141">
        <f t="shared" si="0"/>
        <v>43</v>
      </c>
      <c r="E42" s="141">
        <f t="shared" si="1"/>
        <v>22</v>
      </c>
      <c r="F42" s="376">
        <f t="shared" si="2"/>
        <v>23.5532</v>
      </c>
      <c r="G42" s="292"/>
      <c r="H42" s="268"/>
      <c r="I42" s="268"/>
    </row>
    <row r="43" spans="1:9" x14ac:dyDescent="0.25">
      <c r="A43" s="275">
        <f t="shared" si="3"/>
        <v>44262</v>
      </c>
      <c r="B43" s="277">
        <v>64</v>
      </c>
      <c r="C43" s="277">
        <v>33</v>
      </c>
      <c r="D43" s="141">
        <f t="shared" si="0"/>
        <v>48.5</v>
      </c>
      <c r="E43" s="141">
        <f t="shared" si="1"/>
        <v>16.5</v>
      </c>
      <c r="F43" s="376">
        <f t="shared" si="2"/>
        <v>17.664899999999999</v>
      </c>
      <c r="G43" s="292"/>
      <c r="H43" s="268"/>
      <c r="I43" s="268"/>
    </row>
    <row r="44" spans="1:9" x14ac:dyDescent="0.25">
      <c r="A44" s="275">
        <f t="shared" si="3"/>
        <v>44263</v>
      </c>
      <c r="B44" s="277">
        <v>67</v>
      </c>
      <c r="C44" s="277">
        <v>45</v>
      </c>
      <c r="D44" s="141">
        <f t="shared" si="0"/>
        <v>56</v>
      </c>
      <c r="E44" s="141">
        <f t="shared" si="1"/>
        <v>9</v>
      </c>
      <c r="F44" s="376">
        <f t="shared" si="2"/>
        <v>9.6354000000000006</v>
      </c>
      <c r="G44" s="292"/>
      <c r="H44" s="268"/>
      <c r="I44" s="268"/>
    </row>
    <row r="45" spans="1:9" x14ac:dyDescent="0.25">
      <c r="A45" s="275">
        <f t="shared" si="3"/>
        <v>44264</v>
      </c>
      <c r="B45" s="277">
        <v>70</v>
      </c>
      <c r="C45" s="277">
        <v>48</v>
      </c>
      <c r="D45" s="141">
        <f t="shared" si="0"/>
        <v>59</v>
      </c>
      <c r="E45" s="141">
        <f t="shared" si="1"/>
        <v>6</v>
      </c>
      <c r="F45" s="376">
        <f t="shared" si="2"/>
        <v>6.4236000000000004</v>
      </c>
      <c r="G45" s="292"/>
      <c r="H45" s="268"/>
      <c r="I45" s="268"/>
    </row>
    <row r="46" spans="1:9" x14ac:dyDescent="0.25">
      <c r="A46" s="275">
        <f t="shared" si="3"/>
        <v>44265</v>
      </c>
      <c r="B46" s="277">
        <v>74</v>
      </c>
      <c r="C46" s="277">
        <v>51</v>
      </c>
      <c r="D46" s="141">
        <f t="shared" si="0"/>
        <v>62.5</v>
      </c>
      <c r="E46" s="141">
        <f t="shared" si="1"/>
        <v>2.5</v>
      </c>
      <c r="F46" s="376">
        <f t="shared" si="2"/>
        <v>2.6764999999999999</v>
      </c>
      <c r="G46" s="292"/>
      <c r="H46" s="268"/>
      <c r="I46" s="268"/>
    </row>
    <row r="47" spans="1:9" x14ac:dyDescent="0.25">
      <c r="A47" s="275">
        <f t="shared" si="3"/>
        <v>44266</v>
      </c>
      <c r="B47" s="277">
        <v>73</v>
      </c>
      <c r="C47" s="277">
        <v>36</v>
      </c>
      <c r="D47" s="141">
        <f t="shared" si="0"/>
        <v>54.5</v>
      </c>
      <c r="E47" s="141">
        <f t="shared" si="1"/>
        <v>10.5</v>
      </c>
      <c r="F47" s="376">
        <f t="shared" si="2"/>
        <v>11.241300000000001</v>
      </c>
      <c r="G47" s="292"/>
      <c r="H47" s="268"/>
      <c r="I47" s="268"/>
    </row>
    <row r="48" spans="1:9" x14ac:dyDescent="0.25">
      <c r="A48" s="275">
        <f t="shared" si="3"/>
        <v>44267</v>
      </c>
      <c r="B48" s="277">
        <v>56</v>
      </c>
      <c r="C48" s="277">
        <v>34</v>
      </c>
      <c r="D48" s="141">
        <f t="shared" si="0"/>
        <v>45</v>
      </c>
      <c r="E48" s="141">
        <f t="shared" si="1"/>
        <v>20</v>
      </c>
      <c r="F48" s="376">
        <f t="shared" si="2"/>
        <v>21.411999999999999</v>
      </c>
      <c r="G48" s="292"/>
      <c r="H48" s="268"/>
      <c r="I48" s="268"/>
    </row>
    <row r="49" spans="1:9" x14ac:dyDescent="0.25">
      <c r="A49" s="275">
        <f t="shared" si="3"/>
        <v>44268</v>
      </c>
      <c r="B49" s="277">
        <v>50</v>
      </c>
      <c r="C49" s="277">
        <v>35</v>
      </c>
      <c r="D49" s="141">
        <f t="shared" si="0"/>
        <v>42.5</v>
      </c>
      <c r="E49" s="141">
        <f t="shared" si="1"/>
        <v>22.5</v>
      </c>
      <c r="F49" s="376">
        <f t="shared" si="2"/>
        <v>24.0885</v>
      </c>
      <c r="G49" s="292"/>
      <c r="H49" s="268"/>
      <c r="I49" s="268"/>
    </row>
    <row r="50" spans="1:9" x14ac:dyDescent="0.25">
      <c r="A50" s="275">
        <f t="shared" si="3"/>
        <v>44269</v>
      </c>
      <c r="B50" s="277">
        <v>55</v>
      </c>
      <c r="C50" s="277">
        <v>41</v>
      </c>
      <c r="D50" s="141">
        <f t="shared" si="0"/>
        <v>48</v>
      </c>
      <c r="E50" s="141">
        <f t="shared" si="1"/>
        <v>17</v>
      </c>
      <c r="F50" s="376">
        <f t="shared" si="2"/>
        <v>18.200199999999999</v>
      </c>
      <c r="G50" s="292"/>
      <c r="H50" s="268"/>
      <c r="I50" s="268"/>
    </row>
    <row r="51" spans="1:9" x14ac:dyDescent="0.25">
      <c r="A51" s="275">
        <f t="shared" si="3"/>
        <v>44270</v>
      </c>
      <c r="B51" s="277">
        <v>48</v>
      </c>
      <c r="C51" s="277">
        <v>41</v>
      </c>
      <c r="D51" s="141">
        <f t="shared" si="0"/>
        <v>44.5</v>
      </c>
      <c r="E51" s="141">
        <f t="shared" si="1"/>
        <v>20.5</v>
      </c>
      <c r="F51" s="376">
        <f t="shared" si="2"/>
        <v>21.947299999999998</v>
      </c>
      <c r="G51" s="292"/>
      <c r="H51" s="268"/>
      <c r="I51" s="268"/>
    </row>
    <row r="52" spans="1:9" x14ac:dyDescent="0.25">
      <c r="A52" s="275">
        <f t="shared" si="3"/>
        <v>44271</v>
      </c>
      <c r="B52" s="277">
        <v>49</v>
      </c>
      <c r="C52" s="277">
        <v>37</v>
      </c>
      <c r="D52" s="141">
        <f t="shared" si="0"/>
        <v>43</v>
      </c>
      <c r="E52" s="141">
        <f t="shared" si="1"/>
        <v>22</v>
      </c>
      <c r="F52" s="376">
        <f t="shared" si="2"/>
        <v>23.5532</v>
      </c>
      <c r="G52" s="292"/>
      <c r="H52" s="268"/>
      <c r="I52" s="268"/>
    </row>
    <row r="53" spans="1:9" x14ac:dyDescent="0.25">
      <c r="A53" s="275">
        <f t="shared" si="3"/>
        <v>44272</v>
      </c>
      <c r="B53" s="277">
        <v>45</v>
      </c>
      <c r="C53" s="277">
        <v>39</v>
      </c>
      <c r="D53" s="141">
        <f t="shared" si="0"/>
        <v>42</v>
      </c>
      <c r="E53" s="141">
        <f t="shared" si="1"/>
        <v>23</v>
      </c>
      <c r="F53" s="376">
        <f t="shared" si="2"/>
        <v>24.623799999999999</v>
      </c>
      <c r="G53" s="292"/>
      <c r="H53" s="268"/>
      <c r="I53" s="268"/>
    </row>
    <row r="54" spans="1:9" x14ac:dyDescent="0.25">
      <c r="A54" s="275">
        <f t="shared" si="3"/>
        <v>44273</v>
      </c>
      <c r="B54" s="277">
        <v>41</v>
      </c>
      <c r="C54" s="277">
        <v>35</v>
      </c>
      <c r="D54" s="141">
        <f t="shared" si="0"/>
        <v>38</v>
      </c>
      <c r="E54" s="141">
        <f t="shared" si="1"/>
        <v>27</v>
      </c>
      <c r="F54" s="376">
        <f t="shared" si="2"/>
        <v>28.906199999999998</v>
      </c>
      <c r="G54" s="292"/>
      <c r="H54" s="268"/>
      <c r="I54" s="268"/>
    </row>
    <row r="55" spans="1:9" x14ac:dyDescent="0.25">
      <c r="A55" s="275">
        <f t="shared" si="3"/>
        <v>44274</v>
      </c>
      <c r="B55" s="277">
        <v>48</v>
      </c>
      <c r="C55" s="277">
        <v>29</v>
      </c>
      <c r="D55" s="141">
        <f t="shared" si="0"/>
        <v>38.5</v>
      </c>
      <c r="E55" s="141">
        <f t="shared" si="1"/>
        <v>26.5</v>
      </c>
      <c r="F55" s="376">
        <f t="shared" si="2"/>
        <v>28.370899999999999</v>
      </c>
      <c r="G55" s="292"/>
      <c r="H55" s="268"/>
      <c r="I55" s="268"/>
    </row>
    <row r="56" spans="1:9" x14ac:dyDescent="0.25">
      <c r="A56" s="275">
        <f t="shared" si="3"/>
        <v>44275</v>
      </c>
      <c r="B56" s="277">
        <v>52</v>
      </c>
      <c r="C56" s="277">
        <v>28</v>
      </c>
      <c r="D56" s="141">
        <f t="shared" si="0"/>
        <v>40</v>
      </c>
      <c r="E56" s="141">
        <f t="shared" si="1"/>
        <v>25</v>
      </c>
      <c r="F56" s="376">
        <f t="shared" si="2"/>
        <v>26.765000000000001</v>
      </c>
      <c r="G56" s="292"/>
      <c r="H56" s="268"/>
      <c r="I56" s="268"/>
    </row>
    <row r="57" spans="1:9" x14ac:dyDescent="0.25">
      <c r="A57" s="275">
        <f t="shared" si="3"/>
        <v>44276</v>
      </c>
      <c r="B57" s="277">
        <v>58</v>
      </c>
      <c r="C57" s="277">
        <v>28</v>
      </c>
      <c r="D57" s="141">
        <f t="shared" si="0"/>
        <v>43</v>
      </c>
      <c r="E57" s="141">
        <f t="shared" si="1"/>
        <v>22</v>
      </c>
      <c r="F57" s="376">
        <f t="shared" si="2"/>
        <v>23.5532</v>
      </c>
      <c r="G57" s="292"/>
      <c r="H57" s="268"/>
      <c r="I57" s="268"/>
    </row>
    <row r="58" spans="1:9" x14ac:dyDescent="0.25">
      <c r="A58" s="275">
        <f t="shared" si="3"/>
        <v>44277</v>
      </c>
      <c r="B58" s="277">
        <v>66</v>
      </c>
      <c r="C58" s="277">
        <v>28</v>
      </c>
      <c r="D58" s="141">
        <f t="shared" si="0"/>
        <v>47</v>
      </c>
      <c r="E58" s="141">
        <f t="shared" si="1"/>
        <v>18</v>
      </c>
      <c r="F58" s="376">
        <f t="shared" si="2"/>
        <v>19.270800000000001</v>
      </c>
      <c r="G58" s="292"/>
      <c r="H58" s="268"/>
      <c r="I58" s="268"/>
    </row>
    <row r="59" spans="1:9" x14ac:dyDescent="0.25">
      <c r="A59" s="275">
        <f t="shared" si="3"/>
        <v>44278</v>
      </c>
      <c r="B59" s="277">
        <v>65</v>
      </c>
      <c r="C59" s="277">
        <v>48</v>
      </c>
      <c r="D59" s="141">
        <f t="shared" si="0"/>
        <v>56.5</v>
      </c>
      <c r="E59" s="141">
        <f t="shared" si="1"/>
        <v>8.5</v>
      </c>
      <c r="F59" s="376">
        <f t="shared" si="2"/>
        <v>9.1000999999999994</v>
      </c>
      <c r="G59" s="292"/>
      <c r="H59" s="268"/>
      <c r="I59" s="268"/>
    </row>
    <row r="60" spans="1:9" x14ac:dyDescent="0.25">
      <c r="A60" s="275">
        <f t="shared" si="3"/>
        <v>44279</v>
      </c>
      <c r="B60" s="277">
        <v>60</v>
      </c>
      <c r="C60" s="277">
        <v>47</v>
      </c>
      <c r="D60" s="141">
        <f t="shared" si="0"/>
        <v>53.5</v>
      </c>
      <c r="E60" s="141">
        <f t="shared" si="1"/>
        <v>11.5</v>
      </c>
      <c r="F60" s="376">
        <f t="shared" si="2"/>
        <v>12.3119</v>
      </c>
      <c r="G60" s="292"/>
      <c r="H60" s="268"/>
      <c r="I60" s="268"/>
    </row>
    <row r="61" spans="1:9" x14ac:dyDescent="0.25">
      <c r="A61" s="275">
        <f t="shared" si="3"/>
        <v>44280</v>
      </c>
      <c r="B61" s="277">
        <v>48</v>
      </c>
      <c r="C61" s="277">
        <v>40</v>
      </c>
      <c r="D61" s="141">
        <f t="shared" si="0"/>
        <v>44</v>
      </c>
      <c r="E61" s="141">
        <f t="shared" si="1"/>
        <v>21</v>
      </c>
      <c r="F61" s="376">
        <f t="shared" si="2"/>
        <v>22.482600000000001</v>
      </c>
      <c r="G61" s="292"/>
      <c r="H61" s="268"/>
      <c r="I61" s="268"/>
    </row>
    <row r="62" spans="1:9" x14ac:dyDescent="0.25">
      <c r="A62" s="275">
        <f t="shared" si="3"/>
        <v>44281</v>
      </c>
      <c r="B62" s="277">
        <v>42</v>
      </c>
      <c r="C62" s="277">
        <v>39</v>
      </c>
      <c r="D62" s="141">
        <f t="shared" si="0"/>
        <v>40.5</v>
      </c>
      <c r="E62" s="141">
        <f t="shared" si="1"/>
        <v>24.5</v>
      </c>
      <c r="F62" s="376">
        <f t="shared" si="2"/>
        <v>26.229700000000001</v>
      </c>
      <c r="G62" s="292"/>
      <c r="H62" s="268"/>
      <c r="I62" s="268"/>
    </row>
    <row r="63" spans="1:9" x14ac:dyDescent="0.25">
      <c r="A63" s="275">
        <f t="shared" si="3"/>
        <v>44282</v>
      </c>
      <c r="B63" s="277">
        <v>58</v>
      </c>
      <c r="C63" s="277">
        <v>40</v>
      </c>
      <c r="D63" s="141">
        <f t="shared" si="0"/>
        <v>49</v>
      </c>
      <c r="E63" s="141">
        <f t="shared" si="1"/>
        <v>16</v>
      </c>
      <c r="F63" s="376">
        <f t="shared" si="2"/>
        <v>17.1296</v>
      </c>
      <c r="G63" s="292"/>
      <c r="H63" s="268"/>
      <c r="I63" s="268"/>
    </row>
    <row r="64" spans="1:9" x14ac:dyDescent="0.25">
      <c r="A64" s="275">
        <f t="shared" si="3"/>
        <v>44283</v>
      </c>
      <c r="B64" s="277">
        <v>61</v>
      </c>
      <c r="C64" s="277">
        <v>35</v>
      </c>
      <c r="D64" s="141">
        <f t="shared" si="0"/>
        <v>48</v>
      </c>
      <c r="E64" s="141">
        <f t="shared" si="1"/>
        <v>17</v>
      </c>
      <c r="F64" s="376">
        <f t="shared" si="2"/>
        <v>18.200199999999999</v>
      </c>
      <c r="G64" s="292"/>
      <c r="H64" s="268"/>
      <c r="I64" s="268"/>
    </row>
    <row r="65" spans="1:9" x14ac:dyDescent="0.25">
      <c r="A65" s="275">
        <f t="shared" si="3"/>
        <v>44284</v>
      </c>
      <c r="B65" s="277">
        <v>55</v>
      </c>
      <c r="C65" s="277">
        <v>38</v>
      </c>
      <c r="D65" s="141">
        <f t="shared" si="0"/>
        <v>46.5</v>
      </c>
      <c r="E65" s="141">
        <f t="shared" si="1"/>
        <v>18.5</v>
      </c>
      <c r="F65" s="376">
        <f t="shared" si="2"/>
        <v>19.806100000000001</v>
      </c>
      <c r="G65" s="292"/>
      <c r="H65" s="268"/>
      <c r="I65" s="268"/>
    </row>
    <row r="66" spans="1:9" x14ac:dyDescent="0.25">
      <c r="A66" s="275">
        <f t="shared" si="3"/>
        <v>44285</v>
      </c>
      <c r="B66" s="277">
        <v>73</v>
      </c>
      <c r="C66" s="277">
        <v>47</v>
      </c>
      <c r="D66" s="141">
        <f t="shared" si="0"/>
        <v>60</v>
      </c>
      <c r="E66" s="141">
        <f t="shared" si="1"/>
        <v>5</v>
      </c>
      <c r="F66" s="376">
        <f t="shared" si="2"/>
        <v>5.3529999999999998</v>
      </c>
      <c r="G66" s="292"/>
      <c r="H66" s="268"/>
      <c r="I66" s="268"/>
    </row>
    <row r="67" spans="1:9" x14ac:dyDescent="0.25">
      <c r="A67" s="275">
        <f t="shared" si="3"/>
        <v>44286</v>
      </c>
      <c r="B67" s="277">
        <v>55</v>
      </c>
      <c r="C67" s="277">
        <v>31</v>
      </c>
      <c r="D67" s="141">
        <f t="shared" si="0"/>
        <v>43</v>
      </c>
      <c r="E67" s="141">
        <f t="shared" si="1"/>
        <v>22</v>
      </c>
      <c r="F67" s="376">
        <f t="shared" si="2"/>
        <v>23.5532</v>
      </c>
      <c r="G67" s="292"/>
      <c r="H67" s="268"/>
      <c r="I67" s="268"/>
    </row>
    <row r="68" spans="1:9" x14ac:dyDescent="0.25">
      <c r="A68" s="275">
        <f t="shared" si="3"/>
        <v>44287</v>
      </c>
      <c r="B68" s="277">
        <v>48</v>
      </c>
      <c r="C68" s="277">
        <v>25</v>
      </c>
      <c r="D68" s="141">
        <f t="shared" si="0"/>
        <v>36.5</v>
      </c>
      <c r="E68" s="141">
        <f t="shared" si="1"/>
        <v>28.5</v>
      </c>
      <c r="F68" s="376">
        <f t="shared" si="2"/>
        <v>31.706250000000001</v>
      </c>
      <c r="G68" s="292"/>
      <c r="H68" s="268"/>
      <c r="I68" s="268"/>
    </row>
    <row r="69" spans="1:9" x14ac:dyDescent="0.25">
      <c r="A69" s="275">
        <f t="shared" si="3"/>
        <v>44288</v>
      </c>
      <c r="B69" s="277">
        <v>48</v>
      </c>
      <c r="C69" s="277">
        <v>25</v>
      </c>
      <c r="D69" s="141">
        <f t="shared" si="0"/>
        <v>36.5</v>
      </c>
      <c r="E69" s="141">
        <f t="shared" si="1"/>
        <v>28.5</v>
      </c>
      <c r="F69" s="376">
        <f t="shared" si="2"/>
        <v>31.706250000000001</v>
      </c>
      <c r="G69" s="292"/>
      <c r="H69" s="268"/>
      <c r="I69" s="268"/>
    </row>
    <row r="70" spans="1:9" x14ac:dyDescent="0.25">
      <c r="A70" s="275">
        <f t="shared" si="3"/>
        <v>44289</v>
      </c>
      <c r="B70" s="277">
        <v>64</v>
      </c>
      <c r="C70" s="277">
        <v>34</v>
      </c>
      <c r="D70" s="141">
        <f t="shared" si="0"/>
        <v>49</v>
      </c>
      <c r="E70" s="141">
        <f t="shared" si="1"/>
        <v>16</v>
      </c>
      <c r="F70" s="376">
        <f t="shared" si="2"/>
        <v>17.8</v>
      </c>
      <c r="G70" s="292"/>
      <c r="H70" s="268"/>
      <c r="I70" s="268"/>
    </row>
    <row r="71" spans="1:9" x14ac:dyDescent="0.25">
      <c r="A71" s="275">
        <f t="shared" si="3"/>
        <v>44290</v>
      </c>
      <c r="B71" s="277">
        <v>74</v>
      </c>
      <c r="C71" s="277">
        <v>48</v>
      </c>
      <c r="D71" s="141">
        <f t="shared" si="0"/>
        <v>61</v>
      </c>
      <c r="E71" s="141">
        <f t="shared" si="1"/>
        <v>4</v>
      </c>
      <c r="F71" s="376">
        <f t="shared" si="2"/>
        <v>4.45</v>
      </c>
      <c r="G71" s="292"/>
      <c r="H71" s="268"/>
      <c r="I71" s="268"/>
    </row>
    <row r="72" spans="1:9" x14ac:dyDescent="0.25">
      <c r="A72" s="275">
        <f t="shared" si="3"/>
        <v>44291</v>
      </c>
      <c r="B72" s="277">
        <v>79</v>
      </c>
      <c r="C72" s="277">
        <v>48</v>
      </c>
      <c r="D72" s="141">
        <f t="shared" si="0"/>
        <v>63.5</v>
      </c>
      <c r="E72" s="141">
        <f t="shared" si="1"/>
        <v>1.5</v>
      </c>
      <c r="F72" s="376">
        <f t="shared" si="2"/>
        <v>1.6687500000000002</v>
      </c>
      <c r="G72" s="292"/>
      <c r="H72" s="268"/>
      <c r="I72" s="268"/>
    </row>
    <row r="73" spans="1:9" x14ac:dyDescent="0.25">
      <c r="A73" s="275">
        <f t="shared" si="3"/>
        <v>44292</v>
      </c>
      <c r="B73" s="277">
        <v>79</v>
      </c>
      <c r="C73" s="277">
        <v>53</v>
      </c>
      <c r="D73" s="141">
        <f t="shared" si="0"/>
        <v>66</v>
      </c>
      <c r="E73" s="141">
        <f t="shared" si="1"/>
        <v>0</v>
      </c>
      <c r="F73" s="376">
        <f t="shared" si="2"/>
        <v>0</v>
      </c>
      <c r="G73" s="292"/>
      <c r="H73" s="268"/>
      <c r="I73" s="268"/>
    </row>
    <row r="74" spans="1:9" x14ac:dyDescent="0.25">
      <c r="A74" s="275">
        <f t="shared" si="3"/>
        <v>44293</v>
      </c>
      <c r="B74" s="277">
        <v>78</v>
      </c>
      <c r="C74" s="277">
        <v>57</v>
      </c>
      <c r="D74" s="141">
        <f t="shared" ref="D74:D137" si="4">IF(C74="M",C74,(B74+C74)/2)</f>
        <v>67.5</v>
      </c>
      <c r="E74" s="141">
        <f t="shared" ref="E74:E137" si="5">IF(D74="M",D74,IF(65-D74&gt;0,65-D74,0))</f>
        <v>0</v>
      </c>
      <c r="F74" s="376">
        <f t="shared" ref="F74:F137" si="6">IF(E74="M",E74,E74*(1+VLOOKUP(TEXT(A74,"MMM"),$H$9:$I$20,2,FALSE)))</f>
        <v>0</v>
      </c>
      <c r="G74" s="292"/>
      <c r="H74" s="268"/>
      <c r="I74" s="268"/>
    </row>
    <row r="75" spans="1:9" x14ac:dyDescent="0.25">
      <c r="A75" s="275">
        <f t="shared" ref="A75:A138" si="7">A74+1</f>
        <v>44294</v>
      </c>
      <c r="B75" s="277">
        <v>64</v>
      </c>
      <c r="C75" s="277">
        <v>45</v>
      </c>
      <c r="D75" s="141">
        <f t="shared" si="4"/>
        <v>54.5</v>
      </c>
      <c r="E75" s="141">
        <f t="shared" si="5"/>
        <v>10.5</v>
      </c>
      <c r="F75" s="376">
        <f t="shared" si="6"/>
        <v>11.68125</v>
      </c>
      <c r="G75" s="292"/>
      <c r="H75" s="268"/>
      <c r="I75" s="268"/>
    </row>
    <row r="76" spans="1:9" x14ac:dyDescent="0.25">
      <c r="A76" s="275">
        <f t="shared" si="7"/>
        <v>44295</v>
      </c>
      <c r="B76" s="277">
        <v>55</v>
      </c>
      <c r="C76" s="277">
        <v>44</v>
      </c>
      <c r="D76" s="141">
        <f t="shared" si="4"/>
        <v>49.5</v>
      </c>
      <c r="E76" s="141">
        <f t="shared" si="5"/>
        <v>15.5</v>
      </c>
      <c r="F76" s="376">
        <f t="shared" si="6"/>
        <v>17.243750000000002</v>
      </c>
      <c r="G76" s="292"/>
      <c r="H76" s="268"/>
      <c r="I76" s="268"/>
    </row>
    <row r="77" spans="1:9" x14ac:dyDescent="0.25">
      <c r="A77" s="275">
        <f t="shared" si="7"/>
        <v>44296</v>
      </c>
      <c r="B77" s="277">
        <v>71</v>
      </c>
      <c r="C77" s="277">
        <v>45</v>
      </c>
      <c r="D77" s="141">
        <f t="shared" si="4"/>
        <v>58</v>
      </c>
      <c r="E77" s="141">
        <f t="shared" si="5"/>
        <v>7</v>
      </c>
      <c r="F77" s="376">
        <f t="shared" si="6"/>
        <v>7.7875000000000005</v>
      </c>
      <c r="G77" s="292"/>
      <c r="H77" s="268"/>
      <c r="I77" s="268"/>
    </row>
    <row r="78" spans="1:9" x14ac:dyDescent="0.25">
      <c r="A78" s="275">
        <f t="shared" si="7"/>
        <v>44297</v>
      </c>
      <c r="B78" s="277">
        <v>55</v>
      </c>
      <c r="C78" s="277">
        <v>40</v>
      </c>
      <c r="D78" s="141">
        <f t="shared" si="4"/>
        <v>47.5</v>
      </c>
      <c r="E78" s="141">
        <f t="shared" si="5"/>
        <v>17.5</v>
      </c>
      <c r="F78" s="376">
        <f t="shared" si="6"/>
        <v>19.46875</v>
      </c>
      <c r="G78" s="292"/>
      <c r="H78" s="268"/>
      <c r="I78" s="268"/>
    </row>
    <row r="79" spans="1:9" x14ac:dyDescent="0.25">
      <c r="A79" s="275">
        <f t="shared" si="7"/>
        <v>44298</v>
      </c>
      <c r="B79" s="277">
        <v>69</v>
      </c>
      <c r="C79" s="277">
        <v>43</v>
      </c>
      <c r="D79" s="141">
        <f t="shared" si="4"/>
        <v>56</v>
      </c>
      <c r="E79" s="141">
        <f t="shared" si="5"/>
        <v>9</v>
      </c>
      <c r="F79" s="376">
        <f t="shared" si="6"/>
        <v>10.012500000000001</v>
      </c>
      <c r="G79" s="292"/>
      <c r="H79" s="268"/>
      <c r="I79" s="268"/>
    </row>
    <row r="80" spans="1:9" x14ac:dyDescent="0.25">
      <c r="A80" s="275">
        <f t="shared" si="7"/>
        <v>44299</v>
      </c>
      <c r="B80" s="277">
        <v>60</v>
      </c>
      <c r="C80" s="277">
        <v>36</v>
      </c>
      <c r="D80" s="141">
        <f t="shared" si="4"/>
        <v>48</v>
      </c>
      <c r="E80" s="141">
        <f t="shared" si="5"/>
        <v>17</v>
      </c>
      <c r="F80" s="376">
        <f t="shared" si="6"/>
        <v>18.912500000000001</v>
      </c>
      <c r="G80" s="292"/>
      <c r="H80" s="268"/>
      <c r="I80" s="268"/>
    </row>
    <row r="81" spans="1:9" x14ac:dyDescent="0.25">
      <c r="A81" s="275">
        <f t="shared" si="7"/>
        <v>44300</v>
      </c>
      <c r="B81" s="277">
        <v>59</v>
      </c>
      <c r="C81" s="277">
        <v>37</v>
      </c>
      <c r="D81" s="141">
        <f t="shared" si="4"/>
        <v>48</v>
      </c>
      <c r="E81" s="141">
        <f t="shared" si="5"/>
        <v>17</v>
      </c>
      <c r="F81" s="376">
        <f t="shared" si="6"/>
        <v>18.912500000000001</v>
      </c>
      <c r="G81" s="292"/>
      <c r="H81" s="268"/>
      <c r="I81" s="268"/>
    </row>
    <row r="82" spans="1:9" x14ac:dyDescent="0.25">
      <c r="A82" s="275">
        <f t="shared" si="7"/>
        <v>44301</v>
      </c>
      <c r="B82" s="277">
        <v>54</v>
      </c>
      <c r="C82" s="277">
        <v>34</v>
      </c>
      <c r="D82" s="141">
        <f t="shared" si="4"/>
        <v>44</v>
      </c>
      <c r="E82" s="141">
        <f t="shared" si="5"/>
        <v>21</v>
      </c>
      <c r="F82" s="376">
        <f t="shared" si="6"/>
        <v>23.362500000000001</v>
      </c>
      <c r="G82" s="292"/>
      <c r="H82" s="268"/>
      <c r="I82" s="268"/>
    </row>
    <row r="83" spans="1:9" x14ac:dyDescent="0.25">
      <c r="A83" s="275">
        <f t="shared" si="7"/>
        <v>44302</v>
      </c>
      <c r="B83" s="277">
        <v>57</v>
      </c>
      <c r="C83" s="277">
        <v>35</v>
      </c>
      <c r="D83" s="141">
        <f t="shared" si="4"/>
        <v>46</v>
      </c>
      <c r="E83" s="141">
        <f t="shared" si="5"/>
        <v>19</v>
      </c>
      <c r="F83" s="376">
        <f t="shared" si="6"/>
        <v>21.137499999999999</v>
      </c>
      <c r="G83" s="292"/>
      <c r="H83" s="268"/>
      <c r="I83" s="268"/>
    </row>
    <row r="84" spans="1:9" x14ac:dyDescent="0.25">
      <c r="A84" s="275">
        <f t="shared" si="7"/>
        <v>44303</v>
      </c>
      <c r="B84" s="277">
        <v>53</v>
      </c>
      <c r="C84" s="277">
        <v>41</v>
      </c>
      <c r="D84" s="141">
        <f t="shared" si="4"/>
        <v>47</v>
      </c>
      <c r="E84" s="141">
        <f t="shared" si="5"/>
        <v>18</v>
      </c>
      <c r="F84" s="376">
        <f t="shared" si="6"/>
        <v>20.025000000000002</v>
      </c>
      <c r="G84" s="292"/>
      <c r="H84" s="268"/>
      <c r="I84" s="268"/>
    </row>
    <row r="85" spans="1:9" x14ac:dyDescent="0.25">
      <c r="A85" s="275">
        <f t="shared" si="7"/>
        <v>44304</v>
      </c>
      <c r="B85" s="277">
        <v>59</v>
      </c>
      <c r="C85" s="277">
        <v>43</v>
      </c>
      <c r="D85" s="141">
        <f t="shared" si="4"/>
        <v>51</v>
      </c>
      <c r="E85" s="141">
        <f t="shared" si="5"/>
        <v>14</v>
      </c>
      <c r="F85" s="376">
        <f t="shared" si="6"/>
        <v>15.575000000000001</v>
      </c>
      <c r="G85" s="292"/>
      <c r="H85" s="268"/>
      <c r="I85" s="268"/>
    </row>
    <row r="86" spans="1:9" x14ac:dyDescent="0.25">
      <c r="A86" s="275">
        <f t="shared" si="7"/>
        <v>44305</v>
      </c>
      <c r="B86" s="277">
        <v>60</v>
      </c>
      <c r="C86" s="277">
        <v>39</v>
      </c>
      <c r="D86" s="141">
        <f t="shared" si="4"/>
        <v>49.5</v>
      </c>
      <c r="E86" s="141">
        <f t="shared" si="5"/>
        <v>15.5</v>
      </c>
      <c r="F86" s="376">
        <f t="shared" si="6"/>
        <v>17.243750000000002</v>
      </c>
      <c r="G86" s="292"/>
      <c r="H86" s="268"/>
      <c r="I86" s="268"/>
    </row>
    <row r="87" spans="1:9" x14ac:dyDescent="0.25">
      <c r="A87" s="275">
        <f t="shared" si="7"/>
        <v>44306</v>
      </c>
      <c r="B87" s="277">
        <v>49</v>
      </c>
      <c r="C87" s="277">
        <v>31</v>
      </c>
      <c r="D87" s="141">
        <f t="shared" si="4"/>
        <v>40</v>
      </c>
      <c r="E87" s="141">
        <f t="shared" si="5"/>
        <v>25</v>
      </c>
      <c r="F87" s="376">
        <f t="shared" si="6"/>
        <v>27.8125</v>
      </c>
      <c r="G87" s="292"/>
      <c r="H87" s="268"/>
      <c r="I87" s="268"/>
    </row>
    <row r="88" spans="1:9" x14ac:dyDescent="0.25">
      <c r="A88" s="275">
        <f t="shared" si="7"/>
        <v>44307</v>
      </c>
      <c r="B88" s="277">
        <v>43</v>
      </c>
      <c r="C88" s="277">
        <v>29</v>
      </c>
      <c r="D88" s="141">
        <f t="shared" si="4"/>
        <v>36</v>
      </c>
      <c r="E88" s="141">
        <f t="shared" si="5"/>
        <v>29</v>
      </c>
      <c r="F88" s="376">
        <f t="shared" si="6"/>
        <v>32.262500000000003</v>
      </c>
      <c r="G88" s="292"/>
      <c r="H88" s="268"/>
      <c r="I88" s="268"/>
    </row>
    <row r="89" spans="1:9" x14ac:dyDescent="0.25">
      <c r="A89" s="275">
        <f t="shared" si="7"/>
        <v>44308</v>
      </c>
      <c r="B89" s="277">
        <v>47</v>
      </c>
      <c r="C89" s="277">
        <v>29</v>
      </c>
      <c r="D89" s="141">
        <f t="shared" si="4"/>
        <v>38</v>
      </c>
      <c r="E89" s="141">
        <f t="shared" si="5"/>
        <v>27</v>
      </c>
      <c r="F89" s="376">
        <f t="shared" si="6"/>
        <v>30.037500000000001</v>
      </c>
      <c r="G89" s="292"/>
      <c r="H89" s="268"/>
      <c r="I89" s="268"/>
    </row>
    <row r="90" spans="1:9" x14ac:dyDescent="0.25">
      <c r="A90" s="275">
        <f t="shared" si="7"/>
        <v>44309</v>
      </c>
      <c r="B90" s="277">
        <v>56</v>
      </c>
      <c r="C90" s="277">
        <v>30</v>
      </c>
      <c r="D90" s="141">
        <f t="shared" si="4"/>
        <v>43</v>
      </c>
      <c r="E90" s="141">
        <f t="shared" si="5"/>
        <v>22</v>
      </c>
      <c r="F90" s="376">
        <f t="shared" si="6"/>
        <v>24.475000000000001</v>
      </c>
      <c r="G90" s="292"/>
      <c r="H90" s="268"/>
      <c r="I90" s="268"/>
    </row>
    <row r="91" spans="1:9" x14ac:dyDescent="0.25">
      <c r="A91" s="275">
        <f t="shared" si="7"/>
        <v>44310</v>
      </c>
      <c r="B91" s="277">
        <v>59</v>
      </c>
      <c r="C91" s="277">
        <v>44</v>
      </c>
      <c r="D91" s="141">
        <f t="shared" si="4"/>
        <v>51.5</v>
      </c>
      <c r="E91" s="141">
        <f t="shared" si="5"/>
        <v>13.5</v>
      </c>
      <c r="F91" s="376">
        <f t="shared" si="6"/>
        <v>15.018750000000001</v>
      </c>
      <c r="G91" s="292"/>
      <c r="H91" s="268"/>
      <c r="I91" s="268"/>
    </row>
    <row r="92" spans="1:9" x14ac:dyDescent="0.25">
      <c r="A92" s="275">
        <f t="shared" si="7"/>
        <v>44311</v>
      </c>
      <c r="B92" s="277">
        <v>65</v>
      </c>
      <c r="C92" s="277">
        <v>42</v>
      </c>
      <c r="D92" s="141">
        <f t="shared" si="4"/>
        <v>53.5</v>
      </c>
      <c r="E92" s="141">
        <f t="shared" si="5"/>
        <v>11.5</v>
      </c>
      <c r="F92" s="376">
        <f t="shared" si="6"/>
        <v>12.793750000000001</v>
      </c>
      <c r="G92" s="292"/>
      <c r="H92" s="268"/>
      <c r="I92" s="268"/>
    </row>
    <row r="93" spans="1:9" x14ac:dyDescent="0.25">
      <c r="A93" s="275">
        <f t="shared" si="7"/>
        <v>44312</v>
      </c>
      <c r="B93" s="277">
        <v>71</v>
      </c>
      <c r="C93" s="277">
        <v>45</v>
      </c>
      <c r="D93" s="141">
        <f t="shared" si="4"/>
        <v>58</v>
      </c>
      <c r="E93" s="141">
        <f t="shared" si="5"/>
        <v>7</v>
      </c>
      <c r="F93" s="376">
        <f t="shared" si="6"/>
        <v>7.7875000000000005</v>
      </c>
      <c r="G93" s="292"/>
      <c r="H93" s="268"/>
      <c r="I93" s="268"/>
    </row>
    <row r="94" spans="1:9" x14ac:dyDescent="0.25">
      <c r="A94" s="275">
        <f t="shared" si="7"/>
        <v>44313</v>
      </c>
      <c r="B94" s="277">
        <v>86</v>
      </c>
      <c r="C94" s="277">
        <v>59</v>
      </c>
      <c r="D94" s="141">
        <f t="shared" si="4"/>
        <v>72.5</v>
      </c>
      <c r="E94" s="141">
        <f t="shared" si="5"/>
        <v>0</v>
      </c>
      <c r="F94" s="376">
        <f t="shared" si="6"/>
        <v>0</v>
      </c>
      <c r="G94" s="292"/>
      <c r="H94" s="268"/>
      <c r="I94" s="268"/>
    </row>
    <row r="95" spans="1:9" x14ac:dyDescent="0.25">
      <c r="A95" s="275">
        <f t="shared" si="7"/>
        <v>44314</v>
      </c>
      <c r="B95" s="277">
        <v>84</v>
      </c>
      <c r="C95" s="277">
        <v>65</v>
      </c>
      <c r="D95" s="141">
        <f t="shared" si="4"/>
        <v>74.5</v>
      </c>
      <c r="E95" s="141">
        <f t="shared" si="5"/>
        <v>0</v>
      </c>
      <c r="F95" s="376">
        <f t="shared" si="6"/>
        <v>0</v>
      </c>
      <c r="G95" s="292"/>
      <c r="H95" s="268"/>
      <c r="I95" s="268"/>
    </row>
    <row r="96" spans="1:9" x14ac:dyDescent="0.25">
      <c r="A96" s="275">
        <f t="shared" si="7"/>
        <v>44315</v>
      </c>
      <c r="B96" s="277">
        <v>74</v>
      </c>
      <c r="C96" s="277">
        <v>55</v>
      </c>
      <c r="D96" s="141">
        <f t="shared" si="4"/>
        <v>64.5</v>
      </c>
      <c r="E96" s="141">
        <f t="shared" si="5"/>
        <v>0.5</v>
      </c>
      <c r="F96" s="376">
        <f t="shared" si="6"/>
        <v>0.55625000000000002</v>
      </c>
      <c r="G96" s="292"/>
      <c r="H96" s="268"/>
      <c r="I96" s="268"/>
    </row>
    <row r="97" spans="1:9" x14ac:dyDescent="0.25">
      <c r="A97" s="275">
        <f t="shared" si="7"/>
        <v>44316</v>
      </c>
      <c r="B97" s="277">
        <v>75</v>
      </c>
      <c r="C97" s="277">
        <v>47</v>
      </c>
      <c r="D97" s="141">
        <f t="shared" si="4"/>
        <v>61</v>
      </c>
      <c r="E97" s="141">
        <f t="shared" si="5"/>
        <v>4</v>
      </c>
      <c r="F97" s="376">
        <f t="shared" si="6"/>
        <v>4.45</v>
      </c>
      <c r="G97" s="292"/>
      <c r="H97" s="268"/>
      <c r="I97" s="268"/>
    </row>
    <row r="98" spans="1:9" x14ac:dyDescent="0.25">
      <c r="A98" s="275">
        <f t="shared" si="7"/>
        <v>44317</v>
      </c>
      <c r="B98" s="277">
        <v>80</v>
      </c>
      <c r="C98" s="277">
        <v>50</v>
      </c>
      <c r="D98" s="141">
        <f t="shared" si="4"/>
        <v>65</v>
      </c>
      <c r="E98" s="141">
        <f t="shared" si="5"/>
        <v>0</v>
      </c>
      <c r="F98" s="376">
        <f t="shared" si="6"/>
        <v>0</v>
      </c>
      <c r="G98" s="292"/>
      <c r="H98" s="268"/>
      <c r="I98" s="268"/>
    </row>
    <row r="99" spans="1:9" x14ac:dyDescent="0.25">
      <c r="A99" s="275">
        <f t="shared" si="7"/>
        <v>44318</v>
      </c>
      <c r="B99" s="277">
        <v>83</v>
      </c>
      <c r="C99" s="277">
        <v>61</v>
      </c>
      <c r="D99" s="141">
        <f t="shared" si="4"/>
        <v>72</v>
      </c>
      <c r="E99" s="141">
        <f t="shared" si="5"/>
        <v>0</v>
      </c>
      <c r="F99" s="376">
        <f t="shared" si="6"/>
        <v>0</v>
      </c>
      <c r="G99" s="292"/>
      <c r="H99" s="268"/>
      <c r="I99" s="268"/>
    </row>
    <row r="100" spans="1:9" x14ac:dyDescent="0.25">
      <c r="A100" s="275">
        <f t="shared" si="7"/>
        <v>44319</v>
      </c>
      <c r="B100" s="277">
        <v>79</v>
      </c>
      <c r="C100" s="277">
        <v>61</v>
      </c>
      <c r="D100" s="141">
        <f t="shared" si="4"/>
        <v>70</v>
      </c>
      <c r="E100" s="141">
        <f t="shared" si="5"/>
        <v>0</v>
      </c>
      <c r="F100" s="376">
        <f t="shared" si="6"/>
        <v>0</v>
      </c>
      <c r="G100" s="292"/>
      <c r="H100" s="268"/>
      <c r="I100" s="268"/>
    </row>
    <row r="101" spans="1:9" x14ac:dyDescent="0.25">
      <c r="A101" s="275">
        <f t="shared" si="7"/>
        <v>44320</v>
      </c>
      <c r="B101" s="277">
        <v>69</v>
      </c>
      <c r="C101" s="277">
        <v>49</v>
      </c>
      <c r="D101" s="141">
        <f t="shared" si="4"/>
        <v>59</v>
      </c>
      <c r="E101" s="141">
        <f t="shared" si="5"/>
        <v>6</v>
      </c>
      <c r="F101" s="376">
        <f t="shared" si="6"/>
        <v>7.7298</v>
      </c>
      <c r="G101" s="292"/>
      <c r="H101" s="268"/>
      <c r="I101" s="268"/>
    </row>
    <row r="102" spans="1:9" x14ac:dyDescent="0.25">
      <c r="A102" s="275">
        <f t="shared" si="7"/>
        <v>44321</v>
      </c>
      <c r="B102" s="277">
        <v>62</v>
      </c>
      <c r="C102" s="277">
        <v>38</v>
      </c>
      <c r="D102" s="141">
        <f t="shared" si="4"/>
        <v>50</v>
      </c>
      <c r="E102" s="141">
        <f t="shared" si="5"/>
        <v>15</v>
      </c>
      <c r="F102" s="376">
        <f t="shared" si="6"/>
        <v>19.3245</v>
      </c>
      <c r="G102" s="292"/>
      <c r="H102" s="268"/>
      <c r="I102" s="268"/>
    </row>
    <row r="103" spans="1:9" x14ac:dyDescent="0.25">
      <c r="A103" s="275">
        <f t="shared" si="7"/>
        <v>44322</v>
      </c>
      <c r="B103" s="277">
        <v>69</v>
      </c>
      <c r="C103" s="277">
        <v>38</v>
      </c>
      <c r="D103" s="141">
        <f t="shared" si="4"/>
        <v>53.5</v>
      </c>
      <c r="E103" s="141">
        <f t="shared" si="5"/>
        <v>11.5</v>
      </c>
      <c r="F103" s="376">
        <f t="shared" si="6"/>
        <v>14.81545</v>
      </c>
      <c r="G103" s="292"/>
      <c r="H103" s="268"/>
      <c r="I103" s="268"/>
    </row>
    <row r="104" spans="1:9" x14ac:dyDescent="0.25">
      <c r="A104" s="275">
        <f t="shared" si="7"/>
        <v>44323</v>
      </c>
      <c r="B104" s="277">
        <v>64</v>
      </c>
      <c r="C104" s="277">
        <v>42</v>
      </c>
      <c r="D104" s="141">
        <f t="shared" si="4"/>
        <v>53</v>
      </c>
      <c r="E104" s="141">
        <f t="shared" si="5"/>
        <v>12</v>
      </c>
      <c r="F104" s="376">
        <f t="shared" si="6"/>
        <v>15.4596</v>
      </c>
      <c r="G104" s="292"/>
      <c r="H104" s="268"/>
      <c r="I104" s="268"/>
    </row>
    <row r="105" spans="1:9" x14ac:dyDescent="0.25">
      <c r="A105" s="275">
        <f t="shared" si="7"/>
        <v>44324</v>
      </c>
      <c r="B105" s="277">
        <v>71</v>
      </c>
      <c r="C105" s="277">
        <v>48</v>
      </c>
      <c r="D105" s="141">
        <f t="shared" si="4"/>
        <v>59.5</v>
      </c>
      <c r="E105" s="141">
        <f t="shared" si="5"/>
        <v>5.5</v>
      </c>
      <c r="F105" s="376">
        <f t="shared" si="6"/>
        <v>7.0856500000000002</v>
      </c>
      <c r="G105" s="292"/>
      <c r="H105" s="268"/>
      <c r="I105" s="268"/>
    </row>
    <row r="106" spans="1:9" x14ac:dyDescent="0.25">
      <c r="A106" s="275">
        <f t="shared" si="7"/>
        <v>44325</v>
      </c>
      <c r="B106" s="277">
        <v>62</v>
      </c>
      <c r="C106" s="277">
        <v>44</v>
      </c>
      <c r="D106" s="141">
        <f t="shared" si="4"/>
        <v>53</v>
      </c>
      <c r="E106" s="141">
        <f t="shared" si="5"/>
        <v>12</v>
      </c>
      <c r="F106" s="376">
        <f t="shared" si="6"/>
        <v>15.4596</v>
      </c>
      <c r="G106" s="292"/>
      <c r="H106" s="268"/>
      <c r="I106" s="268"/>
    </row>
    <row r="107" spans="1:9" x14ac:dyDescent="0.25">
      <c r="A107" s="275">
        <f t="shared" si="7"/>
        <v>44326</v>
      </c>
      <c r="B107" s="277">
        <v>53</v>
      </c>
      <c r="C107" s="277">
        <v>39</v>
      </c>
      <c r="D107" s="141">
        <f t="shared" si="4"/>
        <v>46</v>
      </c>
      <c r="E107" s="141">
        <f t="shared" si="5"/>
        <v>19</v>
      </c>
      <c r="F107" s="376">
        <f t="shared" si="6"/>
        <v>24.477699999999999</v>
      </c>
      <c r="G107" s="292"/>
      <c r="H107" s="268"/>
      <c r="I107" s="268"/>
    </row>
    <row r="108" spans="1:9" x14ac:dyDescent="0.25">
      <c r="A108" s="275">
        <f t="shared" si="7"/>
        <v>44327</v>
      </c>
      <c r="B108" s="277">
        <v>64</v>
      </c>
      <c r="C108" s="277">
        <v>39</v>
      </c>
      <c r="D108" s="141">
        <f t="shared" si="4"/>
        <v>51.5</v>
      </c>
      <c r="E108" s="141">
        <f t="shared" si="5"/>
        <v>13.5</v>
      </c>
      <c r="F108" s="376">
        <f t="shared" si="6"/>
        <v>17.392050000000001</v>
      </c>
      <c r="G108" s="292"/>
      <c r="H108" s="268"/>
      <c r="I108" s="268"/>
    </row>
    <row r="109" spans="1:9" x14ac:dyDescent="0.25">
      <c r="A109" s="275">
        <f t="shared" si="7"/>
        <v>44328</v>
      </c>
      <c r="B109" s="277">
        <v>60</v>
      </c>
      <c r="C109" s="277">
        <v>44</v>
      </c>
      <c r="D109" s="141">
        <f t="shared" si="4"/>
        <v>52</v>
      </c>
      <c r="E109" s="141">
        <f t="shared" si="5"/>
        <v>13</v>
      </c>
      <c r="F109" s="376">
        <f t="shared" si="6"/>
        <v>16.747900000000001</v>
      </c>
      <c r="G109" s="292"/>
      <c r="H109" s="268"/>
      <c r="I109" s="268"/>
    </row>
    <row r="110" spans="1:9" x14ac:dyDescent="0.25">
      <c r="A110" s="275">
        <f t="shared" si="7"/>
        <v>44329</v>
      </c>
      <c r="B110" s="277">
        <v>64</v>
      </c>
      <c r="C110" s="277">
        <v>37</v>
      </c>
      <c r="D110" s="141">
        <f t="shared" si="4"/>
        <v>50.5</v>
      </c>
      <c r="E110" s="141">
        <f t="shared" si="5"/>
        <v>14.5</v>
      </c>
      <c r="F110" s="376">
        <f t="shared" si="6"/>
        <v>18.680350000000001</v>
      </c>
      <c r="G110" s="292"/>
      <c r="H110" s="268"/>
      <c r="I110" s="268"/>
    </row>
    <row r="111" spans="1:9" x14ac:dyDescent="0.25">
      <c r="A111" s="275">
        <f t="shared" si="7"/>
        <v>44330</v>
      </c>
      <c r="B111" s="277">
        <v>67</v>
      </c>
      <c r="C111" s="277">
        <v>41</v>
      </c>
      <c r="D111" s="141">
        <f t="shared" si="4"/>
        <v>54</v>
      </c>
      <c r="E111" s="141">
        <f t="shared" si="5"/>
        <v>11</v>
      </c>
      <c r="F111" s="376">
        <f t="shared" si="6"/>
        <v>14.1713</v>
      </c>
      <c r="G111" s="292"/>
      <c r="H111" s="268"/>
      <c r="I111" s="268"/>
    </row>
    <row r="112" spans="1:9" x14ac:dyDescent="0.25">
      <c r="A112" s="275">
        <f t="shared" si="7"/>
        <v>44331</v>
      </c>
      <c r="B112" s="277">
        <v>73</v>
      </c>
      <c r="C112" s="277">
        <v>52</v>
      </c>
      <c r="D112" s="141">
        <f t="shared" si="4"/>
        <v>62.5</v>
      </c>
      <c r="E112" s="141">
        <f t="shared" si="5"/>
        <v>2.5</v>
      </c>
      <c r="F112" s="376">
        <f t="shared" si="6"/>
        <v>3.2207499999999998</v>
      </c>
      <c r="G112" s="292"/>
      <c r="H112" s="268"/>
      <c r="I112" s="268"/>
    </row>
    <row r="113" spans="1:9" x14ac:dyDescent="0.25">
      <c r="A113" s="275">
        <f t="shared" si="7"/>
        <v>44332</v>
      </c>
      <c r="B113" s="277">
        <v>63</v>
      </c>
      <c r="C113" s="277">
        <v>51</v>
      </c>
      <c r="D113" s="141">
        <f t="shared" si="4"/>
        <v>57</v>
      </c>
      <c r="E113" s="141">
        <f t="shared" si="5"/>
        <v>8</v>
      </c>
      <c r="F113" s="376">
        <f t="shared" si="6"/>
        <v>10.3064</v>
      </c>
      <c r="G113" s="292"/>
      <c r="H113" s="268"/>
      <c r="I113" s="268"/>
    </row>
    <row r="114" spans="1:9" x14ac:dyDescent="0.25">
      <c r="A114" s="275">
        <f t="shared" si="7"/>
        <v>44333</v>
      </c>
      <c r="B114" s="277">
        <v>60</v>
      </c>
      <c r="C114" s="277">
        <v>53</v>
      </c>
      <c r="D114" s="141">
        <f t="shared" si="4"/>
        <v>56.5</v>
      </c>
      <c r="E114" s="141">
        <f t="shared" si="5"/>
        <v>8.5</v>
      </c>
      <c r="F114" s="376">
        <f t="shared" si="6"/>
        <v>10.95055</v>
      </c>
      <c r="G114" s="292"/>
      <c r="H114" s="268"/>
      <c r="I114" s="268"/>
    </row>
    <row r="115" spans="1:9" x14ac:dyDescent="0.25">
      <c r="A115" s="275">
        <f t="shared" si="7"/>
        <v>44334</v>
      </c>
      <c r="B115" s="277">
        <v>66</v>
      </c>
      <c r="C115" s="277">
        <v>59</v>
      </c>
      <c r="D115" s="141">
        <f t="shared" si="4"/>
        <v>62.5</v>
      </c>
      <c r="E115" s="141">
        <f t="shared" si="5"/>
        <v>2.5</v>
      </c>
      <c r="F115" s="376">
        <f t="shared" si="6"/>
        <v>3.2207499999999998</v>
      </c>
      <c r="G115" s="292"/>
      <c r="H115" s="268"/>
      <c r="I115" s="268"/>
    </row>
    <row r="116" spans="1:9" x14ac:dyDescent="0.25">
      <c r="A116" s="275">
        <f t="shared" si="7"/>
        <v>44335</v>
      </c>
      <c r="B116" s="277">
        <v>78</v>
      </c>
      <c r="C116" s="277">
        <v>62</v>
      </c>
      <c r="D116" s="141">
        <f t="shared" si="4"/>
        <v>70</v>
      </c>
      <c r="E116" s="141">
        <f t="shared" si="5"/>
        <v>0</v>
      </c>
      <c r="F116" s="376">
        <f t="shared" si="6"/>
        <v>0</v>
      </c>
      <c r="G116" s="292"/>
      <c r="H116" s="268"/>
      <c r="I116" s="268"/>
    </row>
    <row r="117" spans="1:9" x14ac:dyDescent="0.25">
      <c r="A117" s="275">
        <f t="shared" si="7"/>
        <v>44336</v>
      </c>
      <c r="B117" s="277">
        <v>73</v>
      </c>
      <c r="C117" s="277">
        <v>65</v>
      </c>
      <c r="D117" s="141">
        <f t="shared" si="4"/>
        <v>69</v>
      </c>
      <c r="E117" s="141">
        <f t="shared" si="5"/>
        <v>0</v>
      </c>
      <c r="F117" s="376">
        <f t="shared" si="6"/>
        <v>0</v>
      </c>
      <c r="G117" s="292"/>
      <c r="H117" s="268"/>
      <c r="I117" s="268"/>
    </row>
    <row r="118" spans="1:9" x14ac:dyDescent="0.25">
      <c r="A118" s="275">
        <f t="shared" si="7"/>
        <v>44337</v>
      </c>
      <c r="B118" s="277">
        <v>74</v>
      </c>
      <c r="C118" s="277">
        <v>67</v>
      </c>
      <c r="D118" s="141">
        <f t="shared" si="4"/>
        <v>70.5</v>
      </c>
      <c r="E118" s="141">
        <f t="shared" si="5"/>
        <v>0</v>
      </c>
      <c r="F118" s="376">
        <f t="shared" si="6"/>
        <v>0</v>
      </c>
      <c r="G118" s="292"/>
      <c r="H118" s="268"/>
      <c r="I118" s="268"/>
    </row>
    <row r="119" spans="1:9" x14ac:dyDescent="0.25">
      <c r="A119" s="275">
        <f t="shared" si="7"/>
        <v>44338</v>
      </c>
      <c r="B119" s="277">
        <v>74</v>
      </c>
      <c r="C119" s="277">
        <v>65</v>
      </c>
      <c r="D119" s="141">
        <f t="shared" si="4"/>
        <v>69.5</v>
      </c>
      <c r="E119" s="141">
        <f t="shared" si="5"/>
        <v>0</v>
      </c>
      <c r="F119" s="376">
        <f t="shared" si="6"/>
        <v>0</v>
      </c>
      <c r="G119" s="292"/>
      <c r="H119" s="268"/>
      <c r="I119" s="268"/>
    </row>
    <row r="120" spans="1:9" x14ac:dyDescent="0.25">
      <c r="A120" s="275">
        <f t="shared" si="7"/>
        <v>44339</v>
      </c>
      <c r="B120" s="277">
        <v>70</v>
      </c>
      <c r="C120" s="277">
        <v>62</v>
      </c>
      <c r="D120" s="141">
        <f t="shared" si="4"/>
        <v>66</v>
      </c>
      <c r="E120" s="141">
        <f t="shared" si="5"/>
        <v>0</v>
      </c>
      <c r="F120" s="376">
        <f t="shared" si="6"/>
        <v>0</v>
      </c>
      <c r="G120" s="292"/>
      <c r="H120" s="268"/>
      <c r="I120" s="268"/>
    </row>
    <row r="121" spans="1:9" x14ac:dyDescent="0.25">
      <c r="A121" s="275">
        <f t="shared" si="7"/>
        <v>44340</v>
      </c>
      <c r="B121" s="277">
        <v>80</v>
      </c>
      <c r="C121" s="277">
        <v>64</v>
      </c>
      <c r="D121" s="141">
        <f t="shared" si="4"/>
        <v>72</v>
      </c>
      <c r="E121" s="141">
        <f t="shared" si="5"/>
        <v>0</v>
      </c>
      <c r="F121" s="376">
        <f t="shared" si="6"/>
        <v>0</v>
      </c>
      <c r="G121" s="292"/>
      <c r="H121" s="268"/>
      <c r="I121" s="268"/>
    </row>
    <row r="122" spans="1:9" x14ac:dyDescent="0.25">
      <c r="A122" s="275">
        <f t="shared" si="7"/>
        <v>44341</v>
      </c>
      <c r="B122" s="277">
        <v>82</v>
      </c>
      <c r="C122" s="277">
        <v>67</v>
      </c>
      <c r="D122" s="141">
        <f t="shared" si="4"/>
        <v>74.5</v>
      </c>
      <c r="E122" s="141">
        <f t="shared" si="5"/>
        <v>0</v>
      </c>
      <c r="F122" s="376">
        <f t="shared" si="6"/>
        <v>0</v>
      </c>
      <c r="G122" s="292"/>
      <c r="H122" s="268"/>
      <c r="I122" s="268"/>
    </row>
    <row r="123" spans="1:9" x14ac:dyDescent="0.25">
      <c r="A123" s="275">
        <f t="shared" si="7"/>
        <v>44342</v>
      </c>
      <c r="B123" s="277">
        <v>78</v>
      </c>
      <c r="C123" s="277">
        <v>65</v>
      </c>
      <c r="D123" s="141">
        <f t="shared" si="4"/>
        <v>71.5</v>
      </c>
      <c r="E123" s="141">
        <f t="shared" si="5"/>
        <v>0</v>
      </c>
      <c r="F123" s="376">
        <f t="shared" si="6"/>
        <v>0</v>
      </c>
      <c r="G123" s="292"/>
      <c r="H123" s="268"/>
      <c r="I123" s="268"/>
    </row>
    <row r="124" spans="1:9" x14ac:dyDescent="0.25">
      <c r="A124" s="275">
        <f t="shared" si="7"/>
        <v>44343</v>
      </c>
      <c r="B124" s="277">
        <v>86</v>
      </c>
      <c r="C124" s="277">
        <v>64</v>
      </c>
      <c r="D124" s="141">
        <f t="shared" si="4"/>
        <v>75</v>
      </c>
      <c r="E124" s="141">
        <f t="shared" si="5"/>
        <v>0</v>
      </c>
      <c r="F124" s="376">
        <f t="shared" si="6"/>
        <v>0</v>
      </c>
      <c r="G124" s="292"/>
      <c r="H124" s="268"/>
      <c r="I124" s="268"/>
    </row>
    <row r="125" spans="1:9" x14ac:dyDescent="0.25">
      <c r="A125" s="275">
        <f t="shared" si="7"/>
        <v>44344</v>
      </c>
      <c r="B125" s="277">
        <v>72</v>
      </c>
      <c r="C125" s="277">
        <v>46</v>
      </c>
      <c r="D125" s="141">
        <f t="shared" si="4"/>
        <v>59</v>
      </c>
      <c r="E125" s="141">
        <f t="shared" si="5"/>
        <v>6</v>
      </c>
      <c r="F125" s="376">
        <f t="shared" si="6"/>
        <v>7.7298</v>
      </c>
      <c r="G125" s="292"/>
      <c r="H125" s="268"/>
      <c r="I125" s="268"/>
    </row>
    <row r="126" spans="1:9" x14ac:dyDescent="0.25">
      <c r="A126" s="275">
        <f t="shared" si="7"/>
        <v>44345</v>
      </c>
      <c r="B126" s="277">
        <v>54</v>
      </c>
      <c r="C126" s="277">
        <v>44</v>
      </c>
      <c r="D126" s="141">
        <f t="shared" si="4"/>
        <v>49</v>
      </c>
      <c r="E126" s="141">
        <f t="shared" si="5"/>
        <v>16</v>
      </c>
      <c r="F126" s="376">
        <f t="shared" si="6"/>
        <v>20.6128</v>
      </c>
      <c r="G126" s="292"/>
      <c r="H126" s="268"/>
      <c r="I126" s="268"/>
    </row>
    <row r="127" spans="1:9" x14ac:dyDescent="0.25">
      <c r="A127" s="275">
        <f t="shared" si="7"/>
        <v>44346</v>
      </c>
      <c r="B127" s="277">
        <v>66</v>
      </c>
      <c r="C127" s="277">
        <v>45</v>
      </c>
      <c r="D127" s="141">
        <f t="shared" si="4"/>
        <v>55.5</v>
      </c>
      <c r="E127" s="141">
        <f t="shared" si="5"/>
        <v>9.5</v>
      </c>
      <c r="F127" s="376">
        <f t="shared" si="6"/>
        <v>12.238849999999999</v>
      </c>
      <c r="G127" s="292"/>
      <c r="H127" s="268"/>
      <c r="I127" s="268"/>
    </row>
    <row r="128" spans="1:9" x14ac:dyDescent="0.25">
      <c r="A128" s="275">
        <f t="shared" si="7"/>
        <v>44347</v>
      </c>
      <c r="B128" s="277">
        <v>66</v>
      </c>
      <c r="C128" s="277">
        <v>55</v>
      </c>
      <c r="D128" s="141">
        <f t="shared" si="4"/>
        <v>60.5</v>
      </c>
      <c r="E128" s="141">
        <f t="shared" si="5"/>
        <v>4.5</v>
      </c>
      <c r="F128" s="376">
        <f t="shared" si="6"/>
        <v>5.7973499999999998</v>
      </c>
      <c r="G128" s="292"/>
      <c r="H128" s="268"/>
      <c r="I128" s="268"/>
    </row>
    <row r="129" spans="1:9" x14ac:dyDescent="0.25">
      <c r="A129" s="275">
        <f t="shared" si="7"/>
        <v>44348</v>
      </c>
      <c r="B129" s="277">
        <v>61</v>
      </c>
      <c r="C129" s="277">
        <v>54</v>
      </c>
      <c r="D129" s="141">
        <f t="shared" si="4"/>
        <v>57.5</v>
      </c>
      <c r="E129" s="141">
        <f t="shared" si="5"/>
        <v>7.5</v>
      </c>
      <c r="F129" s="376">
        <f t="shared" si="6"/>
        <v>12.538499999999999</v>
      </c>
      <c r="G129" s="292"/>
      <c r="H129" s="268"/>
      <c r="I129" s="268"/>
    </row>
    <row r="130" spans="1:9" x14ac:dyDescent="0.25">
      <c r="A130" s="275">
        <f t="shared" si="7"/>
        <v>44349</v>
      </c>
      <c r="B130" s="277">
        <v>74</v>
      </c>
      <c r="C130" s="277">
        <v>55</v>
      </c>
      <c r="D130" s="141">
        <f t="shared" si="4"/>
        <v>64.5</v>
      </c>
      <c r="E130" s="141">
        <f t="shared" si="5"/>
        <v>0.5</v>
      </c>
      <c r="F130" s="376">
        <f t="shared" si="6"/>
        <v>0.83589999999999998</v>
      </c>
      <c r="G130" s="292"/>
      <c r="H130" s="268"/>
      <c r="I130" s="268"/>
    </row>
    <row r="131" spans="1:9" x14ac:dyDescent="0.25">
      <c r="A131" s="275">
        <f t="shared" si="7"/>
        <v>44350</v>
      </c>
      <c r="B131" s="277">
        <v>77</v>
      </c>
      <c r="C131" s="277">
        <v>54</v>
      </c>
      <c r="D131" s="141">
        <f t="shared" si="4"/>
        <v>65.5</v>
      </c>
      <c r="E131" s="141">
        <f t="shared" si="5"/>
        <v>0</v>
      </c>
      <c r="F131" s="376">
        <f t="shared" si="6"/>
        <v>0</v>
      </c>
      <c r="G131" s="292"/>
      <c r="H131" s="268"/>
      <c r="I131" s="268"/>
    </row>
    <row r="132" spans="1:9" x14ac:dyDescent="0.25">
      <c r="A132" s="275">
        <f t="shared" si="7"/>
        <v>44351</v>
      </c>
      <c r="B132" s="277">
        <v>84</v>
      </c>
      <c r="C132" s="277">
        <v>58</v>
      </c>
      <c r="D132" s="141">
        <f t="shared" si="4"/>
        <v>71</v>
      </c>
      <c r="E132" s="141">
        <f t="shared" si="5"/>
        <v>0</v>
      </c>
      <c r="F132" s="376">
        <f t="shared" si="6"/>
        <v>0</v>
      </c>
      <c r="G132" s="292"/>
      <c r="H132" s="268"/>
      <c r="I132" s="268"/>
    </row>
    <row r="133" spans="1:9" x14ac:dyDescent="0.25">
      <c r="A133" s="275">
        <f t="shared" si="7"/>
        <v>44352</v>
      </c>
      <c r="B133" s="277">
        <v>87</v>
      </c>
      <c r="C133" s="277">
        <v>65</v>
      </c>
      <c r="D133" s="141">
        <f t="shared" si="4"/>
        <v>76</v>
      </c>
      <c r="E133" s="141">
        <f t="shared" si="5"/>
        <v>0</v>
      </c>
      <c r="F133" s="376">
        <f t="shared" si="6"/>
        <v>0</v>
      </c>
      <c r="G133" s="292"/>
      <c r="H133" s="268"/>
      <c r="I133" s="268"/>
    </row>
    <row r="134" spans="1:9" x14ac:dyDescent="0.25">
      <c r="A134" s="275">
        <f t="shared" si="7"/>
        <v>44353</v>
      </c>
      <c r="B134" s="277">
        <v>88</v>
      </c>
      <c r="C134" s="277">
        <v>65</v>
      </c>
      <c r="D134" s="141">
        <f t="shared" si="4"/>
        <v>76.5</v>
      </c>
      <c r="E134" s="141">
        <f t="shared" si="5"/>
        <v>0</v>
      </c>
      <c r="F134" s="376">
        <f t="shared" si="6"/>
        <v>0</v>
      </c>
      <c r="G134" s="292"/>
      <c r="H134" s="268"/>
      <c r="I134" s="268"/>
    </row>
    <row r="135" spans="1:9" x14ac:dyDescent="0.25">
      <c r="A135" s="275">
        <f t="shared" si="7"/>
        <v>44354</v>
      </c>
      <c r="B135" s="277">
        <v>84</v>
      </c>
      <c r="C135" s="277">
        <v>66</v>
      </c>
      <c r="D135" s="141">
        <f t="shared" si="4"/>
        <v>75</v>
      </c>
      <c r="E135" s="141">
        <f t="shared" si="5"/>
        <v>0</v>
      </c>
      <c r="F135" s="376">
        <f t="shared" si="6"/>
        <v>0</v>
      </c>
      <c r="G135" s="292"/>
      <c r="H135" s="268"/>
      <c r="I135" s="268"/>
    </row>
    <row r="136" spans="1:9" x14ac:dyDescent="0.25">
      <c r="A136" s="275">
        <f t="shared" si="7"/>
        <v>44355</v>
      </c>
      <c r="B136" s="277">
        <v>87</v>
      </c>
      <c r="C136" s="277">
        <v>67</v>
      </c>
      <c r="D136" s="141">
        <f t="shared" si="4"/>
        <v>77</v>
      </c>
      <c r="E136" s="141">
        <f t="shared" si="5"/>
        <v>0</v>
      </c>
      <c r="F136" s="376">
        <f t="shared" si="6"/>
        <v>0</v>
      </c>
      <c r="G136" s="292"/>
      <c r="H136" s="268"/>
      <c r="I136" s="268"/>
    </row>
    <row r="137" spans="1:9" x14ac:dyDescent="0.25">
      <c r="A137" s="275">
        <f t="shared" si="7"/>
        <v>44356</v>
      </c>
      <c r="B137" s="277">
        <v>87</v>
      </c>
      <c r="C137" s="277">
        <v>67</v>
      </c>
      <c r="D137" s="141">
        <f t="shared" si="4"/>
        <v>77</v>
      </c>
      <c r="E137" s="141">
        <f t="shared" si="5"/>
        <v>0</v>
      </c>
      <c r="F137" s="376">
        <f t="shared" si="6"/>
        <v>0</v>
      </c>
      <c r="G137" s="292"/>
      <c r="H137" s="268"/>
      <c r="I137" s="268"/>
    </row>
    <row r="138" spans="1:9" x14ac:dyDescent="0.25">
      <c r="A138" s="275">
        <f t="shared" si="7"/>
        <v>44357</v>
      </c>
      <c r="B138" s="277">
        <v>91</v>
      </c>
      <c r="C138" s="277">
        <v>69</v>
      </c>
      <c r="D138" s="141">
        <f t="shared" ref="D138:D201" si="8">IF(C138="M",C138,(B138+C138)/2)</f>
        <v>80</v>
      </c>
      <c r="E138" s="141">
        <f t="shared" ref="E138:E201" si="9">IF(D138="M",D138,IF(65-D138&gt;0,65-D138,0))</f>
        <v>0</v>
      </c>
      <c r="F138" s="376">
        <f t="shared" ref="F138:F201" si="10">IF(E138="M",E138,E138*(1+VLOOKUP(TEXT(A138,"MMM"),$H$9:$I$20,2,FALSE)))</f>
        <v>0</v>
      </c>
      <c r="G138" s="292"/>
      <c r="H138" s="268"/>
      <c r="I138" s="268"/>
    </row>
    <row r="139" spans="1:9" x14ac:dyDescent="0.25">
      <c r="A139" s="275">
        <f t="shared" ref="A139:A202" si="11">A138+1</f>
        <v>44358</v>
      </c>
      <c r="B139" s="277">
        <v>92</v>
      </c>
      <c r="C139" s="277">
        <v>69</v>
      </c>
      <c r="D139" s="141">
        <f t="shared" si="8"/>
        <v>80.5</v>
      </c>
      <c r="E139" s="141">
        <f t="shared" si="9"/>
        <v>0</v>
      </c>
      <c r="F139" s="376">
        <f t="shared" si="10"/>
        <v>0</v>
      </c>
      <c r="G139" s="292"/>
      <c r="H139" s="268"/>
      <c r="I139" s="268"/>
    </row>
    <row r="140" spans="1:9" x14ac:dyDescent="0.25">
      <c r="A140" s="275">
        <f t="shared" si="11"/>
        <v>44359</v>
      </c>
      <c r="B140" s="277">
        <v>92</v>
      </c>
      <c r="C140" s="277">
        <v>70</v>
      </c>
      <c r="D140" s="141">
        <f t="shared" si="8"/>
        <v>81</v>
      </c>
      <c r="E140" s="141">
        <f t="shared" si="9"/>
        <v>0</v>
      </c>
      <c r="F140" s="376">
        <f t="shared" si="10"/>
        <v>0</v>
      </c>
      <c r="G140" s="292"/>
      <c r="H140" s="268"/>
      <c r="I140" s="268"/>
    </row>
    <row r="141" spans="1:9" x14ac:dyDescent="0.25">
      <c r="A141" s="275">
        <f t="shared" si="11"/>
        <v>44360</v>
      </c>
      <c r="B141" s="277">
        <v>88</v>
      </c>
      <c r="C141" s="277">
        <v>59</v>
      </c>
      <c r="D141" s="141">
        <f t="shared" si="8"/>
        <v>73.5</v>
      </c>
      <c r="E141" s="141">
        <f t="shared" si="9"/>
        <v>0</v>
      </c>
      <c r="F141" s="376">
        <f t="shared" si="10"/>
        <v>0</v>
      </c>
      <c r="G141" s="292"/>
      <c r="H141" s="268"/>
      <c r="I141" s="268"/>
    </row>
    <row r="142" spans="1:9" x14ac:dyDescent="0.25">
      <c r="A142" s="275">
        <f t="shared" si="11"/>
        <v>44361</v>
      </c>
      <c r="B142" s="277">
        <v>91</v>
      </c>
      <c r="C142" s="277">
        <v>63</v>
      </c>
      <c r="D142" s="141">
        <f t="shared" si="8"/>
        <v>77</v>
      </c>
      <c r="E142" s="141">
        <f t="shared" si="9"/>
        <v>0</v>
      </c>
      <c r="F142" s="376">
        <f t="shared" si="10"/>
        <v>0</v>
      </c>
      <c r="G142" s="292"/>
      <c r="H142" s="268"/>
      <c r="I142" s="268"/>
    </row>
    <row r="143" spans="1:9" x14ac:dyDescent="0.25">
      <c r="A143" s="275">
        <f t="shared" si="11"/>
        <v>44362</v>
      </c>
      <c r="B143" s="277">
        <v>93</v>
      </c>
      <c r="C143" s="277">
        <v>63</v>
      </c>
      <c r="D143" s="141">
        <f t="shared" si="8"/>
        <v>78</v>
      </c>
      <c r="E143" s="141">
        <f t="shared" si="9"/>
        <v>0</v>
      </c>
      <c r="F143" s="376">
        <f t="shared" si="10"/>
        <v>0</v>
      </c>
      <c r="G143" s="292"/>
      <c r="H143" s="268"/>
      <c r="I143" s="268"/>
    </row>
    <row r="144" spans="1:9" x14ac:dyDescent="0.25">
      <c r="A144" s="275">
        <f t="shared" si="11"/>
        <v>44363</v>
      </c>
      <c r="B144" s="277">
        <v>92</v>
      </c>
      <c r="C144" s="277">
        <v>62</v>
      </c>
      <c r="D144" s="141">
        <f t="shared" si="8"/>
        <v>77</v>
      </c>
      <c r="E144" s="141">
        <f t="shared" si="9"/>
        <v>0</v>
      </c>
      <c r="F144" s="376">
        <f t="shared" si="10"/>
        <v>0</v>
      </c>
      <c r="G144" s="292"/>
      <c r="H144" s="268"/>
      <c r="I144" s="268"/>
    </row>
    <row r="145" spans="1:9" x14ac:dyDescent="0.25">
      <c r="A145" s="275">
        <f t="shared" si="11"/>
        <v>44364</v>
      </c>
      <c r="B145" s="277">
        <v>92</v>
      </c>
      <c r="C145" s="277">
        <v>69</v>
      </c>
      <c r="D145" s="141">
        <f t="shared" si="8"/>
        <v>80.5</v>
      </c>
      <c r="E145" s="141">
        <f t="shared" si="9"/>
        <v>0</v>
      </c>
      <c r="F145" s="376">
        <f t="shared" si="10"/>
        <v>0</v>
      </c>
      <c r="G145" s="292"/>
      <c r="H145" s="268"/>
      <c r="I145" s="268"/>
    </row>
    <row r="146" spans="1:9" x14ac:dyDescent="0.25">
      <c r="A146" s="275">
        <f t="shared" si="11"/>
        <v>44365</v>
      </c>
      <c r="B146" s="277">
        <v>91</v>
      </c>
      <c r="C146" s="277">
        <v>72</v>
      </c>
      <c r="D146" s="141">
        <f t="shared" si="8"/>
        <v>81.5</v>
      </c>
      <c r="E146" s="141">
        <f t="shared" si="9"/>
        <v>0</v>
      </c>
      <c r="F146" s="376">
        <f t="shared" si="10"/>
        <v>0</v>
      </c>
      <c r="G146" s="292"/>
      <c r="H146" s="268"/>
      <c r="I146" s="268"/>
    </row>
    <row r="147" spans="1:9" x14ac:dyDescent="0.25">
      <c r="A147" s="275">
        <f t="shared" si="11"/>
        <v>44366</v>
      </c>
      <c r="B147" s="277">
        <v>96</v>
      </c>
      <c r="C147" s="277">
        <v>75</v>
      </c>
      <c r="D147" s="141">
        <f t="shared" si="8"/>
        <v>85.5</v>
      </c>
      <c r="E147" s="141">
        <f t="shared" si="9"/>
        <v>0</v>
      </c>
      <c r="F147" s="376">
        <f t="shared" si="10"/>
        <v>0</v>
      </c>
      <c r="G147" s="292"/>
      <c r="H147" s="268"/>
      <c r="I147" s="268"/>
    </row>
    <row r="148" spans="1:9" x14ac:dyDescent="0.25">
      <c r="A148" s="275">
        <f t="shared" si="11"/>
        <v>44367</v>
      </c>
      <c r="B148" s="277">
        <v>93</v>
      </c>
      <c r="C148" s="277">
        <v>66</v>
      </c>
      <c r="D148" s="141">
        <f t="shared" si="8"/>
        <v>79.5</v>
      </c>
      <c r="E148" s="141">
        <f t="shared" si="9"/>
        <v>0</v>
      </c>
      <c r="F148" s="376">
        <f t="shared" si="10"/>
        <v>0</v>
      </c>
      <c r="G148" s="292"/>
      <c r="H148" s="268"/>
      <c r="I148" s="268"/>
    </row>
    <row r="149" spans="1:9" x14ac:dyDescent="0.25">
      <c r="A149" s="275">
        <f t="shared" si="11"/>
        <v>44368</v>
      </c>
      <c r="B149" s="277">
        <v>92</v>
      </c>
      <c r="C149" s="277">
        <v>62</v>
      </c>
      <c r="D149" s="141">
        <f t="shared" si="8"/>
        <v>77</v>
      </c>
      <c r="E149" s="141">
        <f t="shared" si="9"/>
        <v>0</v>
      </c>
      <c r="F149" s="376">
        <f t="shared" si="10"/>
        <v>0</v>
      </c>
      <c r="G149" s="292"/>
      <c r="H149" s="268"/>
      <c r="I149" s="268"/>
    </row>
    <row r="150" spans="1:9" x14ac:dyDescent="0.25">
      <c r="A150" s="275">
        <f t="shared" si="11"/>
        <v>44369</v>
      </c>
      <c r="B150" s="277">
        <v>74</v>
      </c>
      <c r="C150" s="277">
        <v>54</v>
      </c>
      <c r="D150" s="141">
        <f t="shared" si="8"/>
        <v>64</v>
      </c>
      <c r="E150" s="141">
        <f t="shared" si="9"/>
        <v>1</v>
      </c>
      <c r="F150" s="376">
        <f t="shared" si="10"/>
        <v>1.6718</v>
      </c>
      <c r="G150" s="292"/>
      <c r="H150" s="268"/>
      <c r="I150" s="268"/>
    </row>
    <row r="151" spans="1:9" x14ac:dyDescent="0.25">
      <c r="A151" s="275">
        <f t="shared" si="11"/>
        <v>44370</v>
      </c>
      <c r="B151" s="277">
        <v>85</v>
      </c>
      <c r="C151" s="277">
        <v>58</v>
      </c>
      <c r="D151" s="141">
        <f t="shared" si="8"/>
        <v>71.5</v>
      </c>
      <c r="E151" s="141">
        <f t="shared" si="9"/>
        <v>0</v>
      </c>
      <c r="F151" s="376">
        <f t="shared" si="10"/>
        <v>0</v>
      </c>
      <c r="G151" s="292"/>
      <c r="H151" s="268"/>
      <c r="I151" s="268"/>
    </row>
    <row r="152" spans="1:9" x14ac:dyDescent="0.25">
      <c r="A152" s="275">
        <f t="shared" si="11"/>
        <v>44371</v>
      </c>
      <c r="B152" s="277">
        <v>85</v>
      </c>
      <c r="C152" s="277">
        <v>68</v>
      </c>
      <c r="D152" s="141">
        <f t="shared" si="8"/>
        <v>76.5</v>
      </c>
      <c r="E152" s="141">
        <f t="shared" si="9"/>
        <v>0</v>
      </c>
      <c r="F152" s="376">
        <f t="shared" si="10"/>
        <v>0</v>
      </c>
      <c r="G152" s="292"/>
      <c r="H152" s="268"/>
      <c r="I152" s="268"/>
    </row>
    <row r="153" spans="1:9" x14ac:dyDescent="0.25">
      <c r="A153" s="275">
        <f t="shared" si="11"/>
        <v>44372</v>
      </c>
      <c r="B153" s="277">
        <v>82</v>
      </c>
      <c r="C153" s="277">
        <v>67</v>
      </c>
      <c r="D153" s="141">
        <f t="shared" si="8"/>
        <v>74.5</v>
      </c>
      <c r="E153" s="141">
        <f t="shared" si="9"/>
        <v>0</v>
      </c>
      <c r="F153" s="376">
        <f t="shared" si="10"/>
        <v>0</v>
      </c>
      <c r="G153" s="292"/>
      <c r="H153" s="268"/>
      <c r="I153" s="268"/>
    </row>
    <row r="154" spans="1:9" x14ac:dyDescent="0.25">
      <c r="A154" s="275">
        <f t="shared" si="11"/>
        <v>44373</v>
      </c>
      <c r="B154" s="277">
        <v>85</v>
      </c>
      <c r="C154" s="277">
        <v>67</v>
      </c>
      <c r="D154" s="141">
        <f t="shared" si="8"/>
        <v>76</v>
      </c>
      <c r="E154" s="141">
        <f t="shared" si="9"/>
        <v>0</v>
      </c>
      <c r="F154" s="376">
        <f t="shared" si="10"/>
        <v>0</v>
      </c>
      <c r="G154" s="292"/>
      <c r="H154" s="268"/>
      <c r="I154" s="268"/>
    </row>
    <row r="155" spans="1:9" x14ac:dyDescent="0.25">
      <c r="A155" s="275">
        <f t="shared" si="11"/>
        <v>44374</v>
      </c>
      <c r="B155" s="277">
        <v>80</v>
      </c>
      <c r="C155" s="277">
        <v>66</v>
      </c>
      <c r="D155" s="141">
        <f t="shared" si="8"/>
        <v>73</v>
      </c>
      <c r="E155" s="141">
        <f t="shared" si="9"/>
        <v>0</v>
      </c>
      <c r="F155" s="376">
        <f t="shared" si="10"/>
        <v>0</v>
      </c>
      <c r="G155" s="292"/>
      <c r="H155" s="268"/>
      <c r="I155" s="268"/>
    </row>
    <row r="156" spans="1:9" x14ac:dyDescent="0.25">
      <c r="A156" s="275">
        <f t="shared" si="11"/>
        <v>44375</v>
      </c>
      <c r="B156" s="277">
        <v>79</v>
      </c>
      <c r="C156" s="277">
        <v>69</v>
      </c>
      <c r="D156" s="141">
        <f t="shared" si="8"/>
        <v>74</v>
      </c>
      <c r="E156" s="141">
        <f t="shared" si="9"/>
        <v>0</v>
      </c>
      <c r="F156" s="376">
        <f t="shared" si="10"/>
        <v>0</v>
      </c>
      <c r="G156" s="292"/>
      <c r="H156" s="268"/>
      <c r="I156" s="268"/>
    </row>
    <row r="157" spans="1:9" x14ac:dyDescent="0.25">
      <c r="A157" s="275">
        <f t="shared" si="11"/>
        <v>44376</v>
      </c>
      <c r="B157" s="277">
        <v>79</v>
      </c>
      <c r="C157" s="277">
        <v>68</v>
      </c>
      <c r="D157" s="141">
        <f t="shared" si="8"/>
        <v>73.5</v>
      </c>
      <c r="E157" s="141">
        <f t="shared" si="9"/>
        <v>0</v>
      </c>
      <c r="F157" s="376">
        <f t="shared" si="10"/>
        <v>0</v>
      </c>
      <c r="G157" s="292"/>
      <c r="H157" s="268"/>
      <c r="I157" s="268"/>
    </row>
    <row r="158" spans="1:9" x14ac:dyDescent="0.25">
      <c r="A158" s="275">
        <f t="shared" si="11"/>
        <v>44377</v>
      </c>
      <c r="B158" s="277">
        <v>77</v>
      </c>
      <c r="C158" s="277">
        <v>69</v>
      </c>
      <c r="D158" s="141">
        <f t="shared" si="8"/>
        <v>73</v>
      </c>
      <c r="E158" s="141">
        <f t="shared" si="9"/>
        <v>0</v>
      </c>
      <c r="F158" s="376">
        <f t="shared" si="10"/>
        <v>0</v>
      </c>
      <c r="G158" s="292"/>
      <c r="H158" s="268"/>
      <c r="I158" s="268"/>
    </row>
    <row r="159" spans="1:9" x14ac:dyDescent="0.25">
      <c r="A159" s="275">
        <f t="shared" si="11"/>
        <v>44378</v>
      </c>
      <c r="B159" s="277">
        <v>78</v>
      </c>
      <c r="C159" s="277">
        <v>70</v>
      </c>
      <c r="D159" s="141">
        <f t="shared" si="8"/>
        <v>74</v>
      </c>
      <c r="E159" s="141">
        <f t="shared" si="9"/>
        <v>0</v>
      </c>
      <c r="F159" s="376">
        <f t="shared" si="10"/>
        <v>0</v>
      </c>
      <c r="G159" s="292"/>
      <c r="H159" s="268"/>
      <c r="I159" s="268"/>
    </row>
    <row r="160" spans="1:9" x14ac:dyDescent="0.25">
      <c r="A160" s="275">
        <f t="shared" si="11"/>
        <v>44379</v>
      </c>
      <c r="B160" s="277">
        <v>86</v>
      </c>
      <c r="C160" s="277">
        <v>65</v>
      </c>
      <c r="D160" s="141">
        <f t="shared" si="8"/>
        <v>75.5</v>
      </c>
      <c r="E160" s="141">
        <f t="shared" si="9"/>
        <v>0</v>
      </c>
      <c r="F160" s="376">
        <f t="shared" si="10"/>
        <v>0</v>
      </c>
      <c r="G160" s="292"/>
      <c r="H160" s="268"/>
      <c r="I160" s="268"/>
    </row>
    <row r="161" spans="1:9" x14ac:dyDescent="0.25">
      <c r="A161" s="275">
        <f t="shared" si="11"/>
        <v>44380</v>
      </c>
      <c r="B161" s="277">
        <v>86</v>
      </c>
      <c r="C161" s="277">
        <v>66</v>
      </c>
      <c r="D161" s="141">
        <f t="shared" si="8"/>
        <v>76</v>
      </c>
      <c r="E161" s="141">
        <f t="shared" si="9"/>
        <v>0</v>
      </c>
      <c r="F161" s="376">
        <f t="shared" si="10"/>
        <v>0</v>
      </c>
      <c r="G161" s="292"/>
      <c r="H161" s="268"/>
      <c r="I161" s="268"/>
    </row>
    <row r="162" spans="1:9" x14ac:dyDescent="0.25">
      <c r="A162" s="275">
        <f t="shared" si="11"/>
        <v>44381</v>
      </c>
      <c r="B162" s="277">
        <v>86</v>
      </c>
      <c r="C162" s="277">
        <v>65</v>
      </c>
      <c r="D162" s="141">
        <f t="shared" si="8"/>
        <v>75.5</v>
      </c>
      <c r="E162" s="141">
        <f t="shared" si="9"/>
        <v>0</v>
      </c>
      <c r="F162" s="376">
        <f t="shared" si="10"/>
        <v>0</v>
      </c>
      <c r="G162" s="292"/>
      <c r="H162" s="268"/>
      <c r="I162" s="268"/>
    </row>
    <row r="163" spans="1:9" x14ac:dyDescent="0.25">
      <c r="A163" s="275">
        <f t="shared" si="11"/>
        <v>44382</v>
      </c>
      <c r="B163" s="277">
        <v>89</v>
      </c>
      <c r="C163" s="277">
        <v>69</v>
      </c>
      <c r="D163" s="141">
        <f t="shared" si="8"/>
        <v>79</v>
      </c>
      <c r="E163" s="141">
        <f t="shared" si="9"/>
        <v>0</v>
      </c>
      <c r="F163" s="376">
        <f t="shared" si="10"/>
        <v>0</v>
      </c>
      <c r="G163" s="292"/>
      <c r="H163" s="268"/>
      <c r="I163" s="268"/>
    </row>
    <row r="164" spans="1:9" x14ac:dyDescent="0.25">
      <c r="A164" s="275">
        <f t="shared" si="11"/>
        <v>44383</v>
      </c>
      <c r="B164" s="277">
        <v>88</v>
      </c>
      <c r="C164" s="277">
        <v>67</v>
      </c>
      <c r="D164" s="141">
        <f t="shared" si="8"/>
        <v>77.5</v>
      </c>
      <c r="E164" s="141">
        <f t="shared" si="9"/>
        <v>0</v>
      </c>
      <c r="F164" s="376">
        <f t="shared" si="10"/>
        <v>0</v>
      </c>
      <c r="G164" s="292"/>
      <c r="H164" s="268"/>
      <c r="I164" s="268"/>
    </row>
    <row r="165" spans="1:9" x14ac:dyDescent="0.25">
      <c r="A165" s="275">
        <f t="shared" si="11"/>
        <v>44384</v>
      </c>
      <c r="B165" s="277">
        <v>88</v>
      </c>
      <c r="C165" s="277">
        <v>69</v>
      </c>
      <c r="D165" s="141">
        <f t="shared" si="8"/>
        <v>78.5</v>
      </c>
      <c r="E165" s="141">
        <f t="shared" si="9"/>
        <v>0</v>
      </c>
      <c r="F165" s="376">
        <f t="shared" si="10"/>
        <v>0</v>
      </c>
      <c r="G165" s="292"/>
      <c r="H165" s="268"/>
      <c r="I165" s="268"/>
    </row>
    <row r="166" spans="1:9" x14ac:dyDescent="0.25">
      <c r="A166" s="275">
        <f t="shared" si="11"/>
        <v>44385</v>
      </c>
      <c r="B166" s="277">
        <v>83</v>
      </c>
      <c r="C166" s="277">
        <v>64</v>
      </c>
      <c r="D166" s="141">
        <f t="shared" si="8"/>
        <v>73.5</v>
      </c>
      <c r="E166" s="141">
        <f t="shared" si="9"/>
        <v>0</v>
      </c>
      <c r="F166" s="376">
        <f t="shared" si="10"/>
        <v>0</v>
      </c>
      <c r="G166" s="292"/>
      <c r="H166" s="268"/>
      <c r="I166" s="268"/>
    </row>
    <row r="167" spans="1:9" x14ac:dyDescent="0.25">
      <c r="A167" s="275">
        <f t="shared" si="11"/>
        <v>44386</v>
      </c>
      <c r="B167" s="277">
        <v>79</v>
      </c>
      <c r="C167" s="277">
        <v>65</v>
      </c>
      <c r="D167" s="141">
        <f t="shared" si="8"/>
        <v>72</v>
      </c>
      <c r="E167" s="141">
        <f t="shared" si="9"/>
        <v>0</v>
      </c>
      <c r="F167" s="376">
        <f t="shared" si="10"/>
        <v>0</v>
      </c>
      <c r="G167" s="292"/>
      <c r="H167" s="268"/>
      <c r="I167" s="268"/>
    </row>
    <row r="168" spans="1:9" x14ac:dyDescent="0.25">
      <c r="A168" s="275">
        <f t="shared" si="11"/>
        <v>44387</v>
      </c>
      <c r="B168" s="277">
        <v>89</v>
      </c>
      <c r="C168" s="277">
        <v>68</v>
      </c>
      <c r="D168" s="141">
        <f t="shared" si="8"/>
        <v>78.5</v>
      </c>
      <c r="E168" s="141">
        <f t="shared" si="9"/>
        <v>0</v>
      </c>
      <c r="F168" s="376">
        <f t="shared" si="10"/>
        <v>0</v>
      </c>
      <c r="G168" s="292"/>
      <c r="H168" s="268"/>
      <c r="I168" s="268"/>
    </row>
    <row r="169" spans="1:9" x14ac:dyDescent="0.25">
      <c r="A169" s="275">
        <f t="shared" si="11"/>
        <v>44388</v>
      </c>
      <c r="B169" s="277">
        <v>83</v>
      </c>
      <c r="C169" s="277">
        <v>65</v>
      </c>
      <c r="D169" s="141">
        <f t="shared" si="8"/>
        <v>74</v>
      </c>
      <c r="E169" s="141">
        <f t="shared" si="9"/>
        <v>0</v>
      </c>
      <c r="F169" s="376">
        <f t="shared" si="10"/>
        <v>0</v>
      </c>
      <c r="G169" s="292"/>
      <c r="H169" s="268"/>
      <c r="I169" s="268"/>
    </row>
    <row r="170" spans="1:9" x14ac:dyDescent="0.25">
      <c r="A170" s="275">
        <f t="shared" si="11"/>
        <v>44389</v>
      </c>
      <c r="B170" s="277">
        <v>67</v>
      </c>
      <c r="C170" s="277">
        <v>63</v>
      </c>
      <c r="D170" s="141">
        <f t="shared" si="8"/>
        <v>65</v>
      </c>
      <c r="E170" s="141">
        <f t="shared" si="9"/>
        <v>0</v>
      </c>
      <c r="F170" s="376">
        <f t="shared" si="10"/>
        <v>0</v>
      </c>
      <c r="G170" s="292"/>
      <c r="H170" s="268"/>
      <c r="I170" s="268"/>
    </row>
    <row r="171" spans="1:9" x14ac:dyDescent="0.25">
      <c r="A171" s="275">
        <f t="shared" si="11"/>
        <v>44390</v>
      </c>
      <c r="B171" s="277">
        <v>74</v>
      </c>
      <c r="C171" s="277">
        <v>63</v>
      </c>
      <c r="D171" s="141">
        <f t="shared" si="8"/>
        <v>68.5</v>
      </c>
      <c r="E171" s="141">
        <f t="shared" si="9"/>
        <v>0</v>
      </c>
      <c r="F171" s="376">
        <f t="shared" si="10"/>
        <v>0</v>
      </c>
      <c r="G171" s="292"/>
      <c r="H171" s="268"/>
      <c r="I171" s="268"/>
    </row>
    <row r="172" spans="1:9" x14ac:dyDescent="0.25">
      <c r="A172" s="275">
        <f t="shared" si="11"/>
        <v>44391</v>
      </c>
      <c r="B172" s="277">
        <v>85</v>
      </c>
      <c r="C172" s="277">
        <v>66</v>
      </c>
      <c r="D172" s="141">
        <f t="shared" si="8"/>
        <v>75.5</v>
      </c>
      <c r="E172" s="141">
        <f t="shared" si="9"/>
        <v>0</v>
      </c>
      <c r="F172" s="376">
        <f t="shared" si="10"/>
        <v>0</v>
      </c>
      <c r="G172" s="292"/>
      <c r="H172" s="268"/>
      <c r="I172" s="268"/>
    </row>
    <row r="173" spans="1:9" x14ac:dyDescent="0.25">
      <c r="A173" s="275">
        <f t="shared" si="11"/>
        <v>44392</v>
      </c>
      <c r="B173" s="277">
        <v>89</v>
      </c>
      <c r="C173" s="277">
        <v>73</v>
      </c>
      <c r="D173" s="141">
        <f t="shared" si="8"/>
        <v>81</v>
      </c>
      <c r="E173" s="141">
        <f t="shared" si="9"/>
        <v>0</v>
      </c>
      <c r="F173" s="376">
        <f t="shared" si="10"/>
        <v>0</v>
      </c>
      <c r="G173" s="292"/>
      <c r="H173" s="268"/>
      <c r="I173" s="268"/>
    </row>
    <row r="174" spans="1:9" x14ac:dyDescent="0.25">
      <c r="A174" s="275">
        <f t="shared" si="11"/>
        <v>44393</v>
      </c>
      <c r="B174" s="277">
        <v>77</v>
      </c>
      <c r="C174" s="277">
        <v>68</v>
      </c>
      <c r="D174" s="141">
        <f t="shared" si="8"/>
        <v>72.5</v>
      </c>
      <c r="E174" s="141">
        <f t="shared" si="9"/>
        <v>0</v>
      </c>
      <c r="F174" s="376">
        <f t="shared" si="10"/>
        <v>0</v>
      </c>
      <c r="G174" s="292"/>
      <c r="H174" s="268"/>
      <c r="I174" s="268"/>
    </row>
    <row r="175" spans="1:9" x14ac:dyDescent="0.25">
      <c r="A175" s="275">
        <f t="shared" si="11"/>
        <v>44394</v>
      </c>
      <c r="B175" s="277">
        <v>84</v>
      </c>
      <c r="C175" s="277">
        <v>68</v>
      </c>
      <c r="D175" s="141">
        <f t="shared" si="8"/>
        <v>76</v>
      </c>
      <c r="E175" s="141">
        <f t="shared" si="9"/>
        <v>0</v>
      </c>
      <c r="F175" s="376">
        <f t="shared" si="10"/>
        <v>0</v>
      </c>
      <c r="G175" s="292"/>
      <c r="H175" s="268"/>
      <c r="I175" s="268"/>
    </row>
    <row r="176" spans="1:9" x14ac:dyDescent="0.25">
      <c r="A176" s="275">
        <f t="shared" si="11"/>
        <v>44395</v>
      </c>
      <c r="B176" s="277">
        <v>84</v>
      </c>
      <c r="C176" s="277">
        <v>63</v>
      </c>
      <c r="D176" s="141">
        <f t="shared" si="8"/>
        <v>73.5</v>
      </c>
      <c r="E176" s="141">
        <f t="shared" si="9"/>
        <v>0</v>
      </c>
      <c r="F176" s="376">
        <f t="shared" si="10"/>
        <v>0</v>
      </c>
      <c r="G176" s="292"/>
      <c r="H176" s="268"/>
      <c r="I176" s="268"/>
    </row>
    <row r="177" spans="1:9" x14ac:dyDescent="0.25">
      <c r="A177" s="275">
        <f t="shared" si="11"/>
        <v>44396</v>
      </c>
      <c r="B177" s="277">
        <v>84</v>
      </c>
      <c r="C177" s="277">
        <v>65</v>
      </c>
      <c r="D177" s="141">
        <f t="shared" si="8"/>
        <v>74.5</v>
      </c>
      <c r="E177" s="141">
        <f t="shared" si="9"/>
        <v>0</v>
      </c>
      <c r="F177" s="376">
        <f t="shared" si="10"/>
        <v>0</v>
      </c>
      <c r="G177" s="292"/>
      <c r="H177" s="268"/>
      <c r="I177" s="268"/>
    </row>
    <row r="178" spans="1:9" x14ac:dyDescent="0.25">
      <c r="A178" s="275">
        <f t="shared" si="11"/>
        <v>44397</v>
      </c>
      <c r="B178" s="277">
        <v>86</v>
      </c>
      <c r="C178" s="277">
        <v>66</v>
      </c>
      <c r="D178" s="141">
        <f t="shared" si="8"/>
        <v>76</v>
      </c>
      <c r="E178" s="141">
        <f t="shared" si="9"/>
        <v>0</v>
      </c>
      <c r="F178" s="376">
        <f t="shared" si="10"/>
        <v>0</v>
      </c>
      <c r="G178" s="292"/>
      <c r="H178" s="268"/>
      <c r="I178" s="268"/>
    </row>
    <row r="179" spans="1:9" x14ac:dyDescent="0.25">
      <c r="A179" s="275">
        <f t="shared" si="11"/>
        <v>44398</v>
      </c>
      <c r="B179" s="277">
        <v>87</v>
      </c>
      <c r="C179" s="277">
        <v>64</v>
      </c>
      <c r="D179" s="141">
        <f t="shared" si="8"/>
        <v>75.5</v>
      </c>
      <c r="E179" s="141">
        <f t="shared" si="9"/>
        <v>0</v>
      </c>
      <c r="F179" s="376">
        <f t="shared" si="10"/>
        <v>0</v>
      </c>
      <c r="G179" s="292"/>
      <c r="H179" s="268"/>
      <c r="I179" s="268"/>
    </row>
    <row r="180" spans="1:9" x14ac:dyDescent="0.25">
      <c r="A180" s="275">
        <f t="shared" si="11"/>
        <v>44399</v>
      </c>
      <c r="B180" s="277">
        <v>86</v>
      </c>
      <c r="C180" s="277">
        <v>66</v>
      </c>
      <c r="D180" s="141">
        <f t="shared" si="8"/>
        <v>76</v>
      </c>
      <c r="E180" s="141">
        <f t="shared" si="9"/>
        <v>0</v>
      </c>
      <c r="F180" s="376">
        <f t="shared" si="10"/>
        <v>0</v>
      </c>
      <c r="G180" s="292"/>
      <c r="H180" s="268"/>
      <c r="I180" s="268"/>
    </row>
    <row r="181" spans="1:9" x14ac:dyDescent="0.25">
      <c r="A181" s="275">
        <f t="shared" si="11"/>
        <v>44400</v>
      </c>
      <c r="B181" s="277">
        <v>88</v>
      </c>
      <c r="C181" s="277">
        <v>70</v>
      </c>
      <c r="D181" s="141">
        <f t="shared" si="8"/>
        <v>79</v>
      </c>
      <c r="E181" s="141">
        <f t="shared" si="9"/>
        <v>0</v>
      </c>
      <c r="F181" s="376">
        <f t="shared" si="10"/>
        <v>0</v>
      </c>
      <c r="G181" s="292"/>
      <c r="H181" s="268"/>
      <c r="I181" s="268"/>
    </row>
    <row r="182" spans="1:9" x14ac:dyDescent="0.25">
      <c r="A182" s="275">
        <f t="shared" si="11"/>
        <v>44401</v>
      </c>
      <c r="B182" s="277">
        <v>90</v>
      </c>
      <c r="C182" s="277">
        <v>74</v>
      </c>
      <c r="D182" s="141">
        <f t="shared" si="8"/>
        <v>82</v>
      </c>
      <c r="E182" s="141">
        <f t="shared" si="9"/>
        <v>0</v>
      </c>
      <c r="F182" s="376">
        <f t="shared" si="10"/>
        <v>0</v>
      </c>
      <c r="G182" s="292"/>
      <c r="H182" s="268"/>
      <c r="I182" s="268"/>
    </row>
    <row r="183" spans="1:9" x14ac:dyDescent="0.25">
      <c r="A183" s="275">
        <f t="shared" si="11"/>
        <v>44402</v>
      </c>
      <c r="B183" s="277">
        <v>97</v>
      </c>
      <c r="C183" s="277">
        <v>72</v>
      </c>
      <c r="D183" s="141">
        <f t="shared" si="8"/>
        <v>84.5</v>
      </c>
      <c r="E183" s="141">
        <f t="shared" si="9"/>
        <v>0</v>
      </c>
      <c r="F183" s="376">
        <f t="shared" si="10"/>
        <v>0</v>
      </c>
      <c r="G183" s="292"/>
      <c r="H183" s="268"/>
      <c r="I183" s="268"/>
    </row>
    <row r="184" spans="1:9" x14ac:dyDescent="0.25">
      <c r="A184" s="275">
        <f t="shared" si="11"/>
        <v>44403</v>
      </c>
      <c r="B184" s="277">
        <v>87</v>
      </c>
      <c r="C184" s="277">
        <v>68</v>
      </c>
      <c r="D184" s="141">
        <f t="shared" si="8"/>
        <v>77.5</v>
      </c>
      <c r="E184" s="141">
        <f t="shared" si="9"/>
        <v>0</v>
      </c>
      <c r="F184" s="376">
        <f t="shared" si="10"/>
        <v>0</v>
      </c>
      <c r="G184" s="292"/>
      <c r="H184" s="268"/>
      <c r="I184" s="268"/>
    </row>
    <row r="185" spans="1:9" x14ac:dyDescent="0.25">
      <c r="A185" s="275">
        <f t="shared" si="11"/>
        <v>44404</v>
      </c>
      <c r="B185" s="277">
        <v>89</v>
      </c>
      <c r="C185" s="277">
        <v>67</v>
      </c>
      <c r="D185" s="141">
        <f t="shared" si="8"/>
        <v>78</v>
      </c>
      <c r="E185" s="141">
        <f t="shared" si="9"/>
        <v>0</v>
      </c>
      <c r="F185" s="376">
        <f t="shared" si="10"/>
        <v>0</v>
      </c>
      <c r="G185" s="292"/>
      <c r="H185" s="268"/>
      <c r="I185" s="268"/>
    </row>
    <row r="186" spans="1:9" x14ac:dyDescent="0.25">
      <c r="A186" s="275">
        <f t="shared" si="11"/>
        <v>44405</v>
      </c>
      <c r="B186" s="277">
        <v>91</v>
      </c>
      <c r="C186" s="277">
        <v>67</v>
      </c>
      <c r="D186" s="141">
        <f t="shared" si="8"/>
        <v>79</v>
      </c>
      <c r="E186" s="141">
        <f t="shared" si="9"/>
        <v>0</v>
      </c>
      <c r="F186" s="376">
        <f t="shared" si="10"/>
        <v>0</v>
      </c>
      <c r="G186" s="292"/>
      <c r="H186" s="268"/>
      <c r="I186" s="268"/>
    </row>
    <row r="187" spans="1:9" x14ac:dyDescent="0.25">
      <c r="A187" s="275">
        <f t="shared" si="11"/>
        <v>44406</v>
      </c>
      <c r="B187" s="277">
        <v>94</v>
      </c>
      <c r="C187" s="277">
        <v>73</v>
      </c>
      <c r="D187" s="141">
        <f t="shared" si="8"/>
        <v>83.5</v>
      </c>
      <c r="E187" s="141">
        <f t="shared" si="9"/>
        <v>0</v>
      </c>
      <c r="F187" s="376">
        <f t="shared" si="10"/>
        <v>0</v>
      </c>
      <c r="G187" s="292"/>
      <c r="H187" s="268"/>
      <c r="I187" s="268"/>
    </row>
    <row r="188" spans="1:9" x14ac:dyDescent="0.25">
      <c r="A188" s="275">
        <f t="shared" si="11"/>
        <v>44407</v>
      </c>
      <c r="B188" s="277">
        <v>99</v>
      </c>
      <c r="C188" s="277">
        <v>75</v>
      </c>
      <c r="D188" s="141">
        <f t="shared" si="8"/>
        <v>87</v>
      </c>
      <c r="E188" s="141">
        <f t="shared" si="9"/>
        <v>0</v>
      </c>
      <c r="F188" s="376">
        <f t="shared" si="10"/>
        <v>0</v>
      </c>
      <c r="G188" s="292"/>
      <c r="H188" s="268"/>
      <c r="I188" s="268"/>
    </row>
    <row r="189" spans="1:9" x14ac:dyDescent="0.25">
      <c r="A189" s="275">
        <f t="shared" si="11"/>
        <v>44408</v>
      </c>
      <c r="B189" s="277">
        <v>90</v>
      </c>
      <c r="C189" s="277">
        <v>70</v>
      </c>
      <c r="D189" s="141">
        <f t="shared" si="8"/>
        <v>80</v>
      </c>
      <c r="E189" s="141">
        <f t="shared" si="9"/>
        <v>0</v>
      </c>
      <c r="F189" s="376">
        <f t="shared" si="10"/>
        <v>0</v>
      </c>
      <c r="G189" s="292"/>
      <c r="H189" s="268"/>
      <c r="I189" s="268"/>
    </row>
    <row r="190" spans="1:9" x14ac:dyDescent="0.25">
      <c r="A190" s="275">
        <f t="shared" si="11"/>
        <v>44409</v>
      </c>
      <c r="B190" s="277">
        <v>77</v>
      </c>
      <c r="C190" s="277">
        <v>64</v>
      </c>
      <c r="D190" s="141">
        <f t="shared" si="8"/>
        <v>70.5</v>
      </c>
      <c r="E190" s="141">
        <f t="shared" si="9"/>
        <v>0</v>
      </c>
      <c r="F190" s="376">
        <f t="shared" si="10"/>
        <v>0</v>
      </c>
      <c r="G190" s="292"/>
      <c r="H190" s="268"/>
      <c r="I190" s="268"/>
    </row>
    <row r="191" spans="1:9" x14ac:dyDescent="0.25">
      <c r="A191" s="275">
        <f t="shared" si="11"/>
        <v>44410</v>
      </c>
      <c r="B191" s="277">
        <v>82</v>
      </c>
      <c r="C191" s="277">
        <v>61</v>
      </c>
      <c r="D191" s="141">
        <f t="shared" si="8"/>
        <v>71.5</v>
      </c>
      <c r="E191" s="141">
        <f t="shared" si="9"/>
        <v>0</v>
      </c>
      <c r="F191" s="376">
        <f t="shared" si="10"/>
        <v>0</v>
      </c>
      <c r="G191" s="292"/>
      <c r="H191" s="268"/>
      <c r="I191" s="268"/>
    </row>
    <row r="192" spans="1:9" x14ac:dyDescent="0.25">
      <c r="A192" s="275">
        <f t="shared" si="11"/>
        <v>44411</v>
      </c>
      <c r="B192" s="277">
        <v>79</v>
      </c>
      <c r="C192" s="277">
        <v>58</v>
      </c>
      <c r="D192" s="141">
        <f t="shared" si="8"/>
        <v>68.5</v>
      </c>
      <c r="E192" s="141">
        <f t="shared" si="9"/>
        <v>0</v>
      </c>
      <c r="F192" s="376">
        <f t="shared" si="10"/>
        <v>0</v>
      </c>
      <c r="G192" s="292"/>
      <c r="H192" s="268"/>
      <c r="I192" s="268"/>
    </row>
    <row r="193" spans="1:9" x14ac:dyDescent="0.25">
      <c r="A193" s="275">
        <f t="shared" si="11"/>
        <v>44412</v>
      </c>
      <c r="B193" s="277">
        <v>80</v>
      </c>
      <c r="C193" s="277">
        <v>59</v>
      </c>
      <c r="D193" s="141">
        <f t="shared" si="8"/>
        <v>69.5</v>
      </c>
      <c r="E193" s="141">
        <f t="shared" si="9"/>
        <v>0</v>
      </c>
      <c r="F193" s="376">
        <f t="shared" si="10"/>
        <v>0</v>
      </c>
      <c r="G193" s="292"/>
      <c r="H193" s="268"/>
      <c r="I193" s="268"/>
    </row>
    <row r="194" spans="1:9" x14ac:dyDescent="0.25">
      <c r="A194" s="275">
        <f t="shared" si="11"/>
        <v>44413</v>
      </c>
      <c r="B194" s="277">
        <v>82</v>
      </c>
      <c r="C194" s="277">
        <v>60</v>
      </c>
      <c r="D194" s="141">
        <f t="shared" si="8"/>
        <v>71</v>
      </c>
      <c r="E194" s="141">
        <f t="shared" si="9"/>
        <v>0</v>
      </c>
      <c r="F194" s="376">
        <f t="shared" si="10"/>
        <v>0</v>
      </c>
      <c r="G194" s="292"/>
      <c r="H194" s="268"/>
      <c r="I194" s="268"/>
    </row>
    <row r="195" spans="1:9" x14ac:dyDescent="0.25">
      <c r="A195" s="275">
        <f t="shared" si="11"/>
        <v>44414</v>
      </c>
      <c r="B195" s="277">
        <v>83</v>
      </c>
      <c r="C195" s="277">
        <v>64</v>
      </c>
      <c r="D195" s="141">
        <f t="shared" si="8"/>
        <v>73.5</v>
      </c>
      <c r="E195" s="141">
        <f t="shared" si="9"/>
        <v>0</v>
      </c>
      <c r="F195" s="376">
        <f t="shared" si="10"/>
        <v>0</v>
      </c>
      <c r="G195" s="292"/>
      <c r="H195" s="268"/>
      <c r="I195" s="268"/>
    </row>
    <row r="196" spans="1:9" x14ac:dyDescent="0.25">
      <c r="A196" s="275">
        <f t="shared" si="11"/>
        <v>44415</v>
      </c>
      <c r="B196" s="277">
        <v>86</v>
      </c>
      <c r="C196" s="277">
        <v>69</v>
      </c>
      <c r="D196" s="141">
        <f t="shared" si="8"/>
        <v>77.5</v>
      </c>
      <c r="E196" s="141">
        <f t="shared" si="9"/>
        <v>0</v>
      </c>
      <c r="F196" s="376">
        <f t="shared" si="10"/>
        <v>0</v>
      </c>
      <c r="G196" s="292"/>
      <c r="H196" s="268"/>
      <c r="I196" s="268"/>
    </row>
    <row r="197" spans="1:9" x14ac:dyDescent="0.25">
      <c r="A197" s="275">
        <f t="shared" si="11"/>
        <v>44416</v>
      </c>
      <c r="B197" s="277">
        <v>89</v>
      </c>
      <c r="C197" s="277">
        <v>69</v>
      </c>
      <c r="D197" s="141">
        <f t="shared" si="8"/>
        <v>79</v>
      </c>
      <c r="E197" s="141">
        <f t="shared" si="9"/>
        <v>0</v>
      </c>
      <c r="F197" s="376">
        <f t="shared" si="10"/>
        <v>0</v>
      </c>
      <c r="G197" s="292"/>
      <c r="H197" s="268"/>
      <c r="I197" s="268"/>
    </row>
    <row r="198" spans="1:9" x14ac:dyDescent="0.25">
      <c r="A198" s="275">
        <f t="shared" si="11"/>
        <v>44417</v>
      </c>
      <c r="B198" s="277">
        <v>83</v>
      </c>
      <c r="C198" s="277">
        <v>69</v>
      </c>
      <c r="D198" s="141">
        <f t="shared" si="8"/>
        <v>76</v>
      </c>
      <c r="E198" s="141">
        <f t="shared" si="9"/>
        <v>0</v>
      </c>
      <c r="F198" s="376">
        <f t="shared" si="10"/>
        <v>0</v>
      </c>
      <c r="G198" s="292"/>
      <c r="H198" s="268"/>
      <c r="I198" s="268"/>
    </row>
    <row r="199" spans="1:9" x14ac:dyDescent="0.25">
      <c r="A199" s="275">
        <f t="shared" si="11"/>
        <v>44418</v>
      </c>
      <c r="B199" s="277">
        <v>92</v>
      </c>
      <c r="C199" s="277">
        <v>75</v>
      </c>
      <c r="D199" s="141">
        <f t="shared" si="8"/>
        <v>83.5</v>
      </c>
      <c r="E199" s="141">
        <f t="shared" si="9"/>
        <v>0</v>
      </c>
      <c r="F199" s="376">
        <f t="shared" si="10"/>
        <v>0</v>
      </c>
      <c r="G199" s="292"/>
      <c r="H199" s="268"/>
      <c r="I199" s="268"/>
    </row>
    <row r="200" spans="1:9" x14ac:dyDescent="0.25">
      <c r="A200" s="275">
        <f t="shared" si="11"/>
        <v>44419</v>
      </c>
      <c r="B200" s="277">
        <v>85</v>
      </c>
      <c r="C200" s="277">
        <v>69</v>
      </c>
      <c r="D200" s="141">
        <f t="shared" si="8"/>
        <v>77</v>
      </c>
      <c r="E200" s="141">
        <f t="shared" si="9"/>
        <v>0</v>
      </c>
      <c r="F200" s="376">
        <f t="shared" si="10"/>
        <v>0</v>
      </c>
      <c r="G200" s="292"/>
      <c r="H200" s="268"/>
      <c r="I200" s="268"/>
    </row>
    <row r="201" spans="1:9" x14ac:dyDescent="0.25">
      <c r="A201" s="275">
        <f t="shared" si="11"/>
        <v>44420</v>
      </c>
      <c r="B201" s="277">
        <v>92</v>
      </c>
      <c r="C201" s="277">
        <v>77</v>
      </c>
      <c r="D201" s="141">
        <f t="shared" si="8"/>
        <v>84.5</v>
      </c>
      <c r="E201" s="141">
        <f t="shared" si="9"/>
        <v>0</v>
      </c>
      <c r="F201" s="376">
        <f t="shared" si="10"/>
        <v>0</v>
      </c>
      <c r="G201" s="292"/>
      <c r="H201" s="268"/>
      <c r="I201" s="268"/>
    </row>
    <row r="202" spans="1:9" x14ac:dyDescent="0.25">
      <c r="A202" s="275">
        <f t="shared" si="11"/>
        <v>44421</v>
      </c>
      <c r="B202" s="277">
        <v>91</v>
      </c>
      <c r="C202" s="277">
        <v>68</v>
      </c>
      <c r="D202" s="141">
        <f t="shared" ref="D202:D265" si="12">IF(C202="M",C202,(B202+C202)/2)</f>
        <v>79.5</v>
      </c>
      <c r="E202" s="141">
        <f t="shared" ref="E202:E265" si="13">IF(D202="M",D202,IF(65-D202&gt;0,65-D202,0))</f>
        <v>0</v>
      </c>
      <c r="F202" s="376">
        <f t="shared" ref="F202:F265" si="14">IF(E202="M",E202,E202*(1+VLOOKUP(TEXT(A202,"MMM"),$H$9:$I$20,2,FALSE)))</f>
        <v>0</v>
      </c>
      <c r="G202" s="292"/>
      <c r="H202" s="268"/>
      <c r="I202" s="268"/>
    </row>
    <row r="203" spans="1:9" x14ac:dyDescent="0.25">
      <c r="A203" s="275">
        <f t="shared" ref="A203:A266" si="15">A202+1</f>
        <v>44422</v>
      </c>
      <c r="B203" s="277">
        <v>84</v>
      </c>
      <c r="C203" s="277">
        <v>64</v>
      </c>
      <c r="D203" s="141">
        <f t="shared" si="12"/>
        <v>74</v>
      </c>
      <c r="E203" s="141">
        <f t="shared" si="13"/>
        <v>0</v>
      </c>
      <c r="F203" s="376">
        <f t="shared" si="14"/>
        <v>0</v>
      </c>
      <c r="G203" s="292"/>
      <c r="H203" s="268"/>
      <c r="I203" s="268"/>
    </row>
    <row r="204" spans="1:9" x14ac:dyDescent="0.25">
      <c r="A204" s="275">
        <f t="shared" si="15"/>
        <v>44423</v>
      </c>
      <c r="B204" s="277">
        <v>84</v>
      </c>
      <c r="C204" s="277">
        <v>60</v>
      </c>
      <c r="D204" s="141">
        <f t="shared" si="12"/>
        <v>72</v>
      </c>
      <c r="E204" s="141">
        <f t="shared" si="13"/>
        <v>0</v>
      </c>
      <c r="F204" s="376">
        <f t="shared" si="14"/>
        <v>0</v>
      </c>
      <c r="G204" s="292"/>
      <c r="H204" s="268"/>
      <c r="I204" s="268"/>
    </row>
    <row r="205" spans="1:9" x14ac:dyDescent="0.25">
      <c r="A205" s="275">
        <f t="shared" si="15"/>
        <v>44424</v>
      </c>
      <c r="B205" s="277">
        <v>83</v>
      </c>
      <c r="C205" s="277">
        <v>61</v>
      </c>
      <c r="D205" s="141">
        <f t="shared" si="12"/>
        <v>72</v>
      </c>
      <c r="E205" s="141">
        <f t="shared" si="13"/>
        <v>0</v>
      </c>
      <c r="F205" s="376">
        <f t="shared" si="14"/>
        <v>0</v>
      </c>
      <c r="G205" s="292"/>
      <c r="H205" s="268"/>
      <c r="I205" s="268"/>
    </row>
    <row r="206" spans="1:9" x14ac:dyDescent="0.25">
      <c r="A206" s="275">
        <f t="shared" si="15"/>
        <v>44425</v>
      </c>
      <c r="B206" s="277">
        <v>84</v>
      </c>
      <c r="C206" s="277">
        <v>61</v>
      </c>
      <c r="D206" s="141">
        <f t="shared" si="12"/>
        <v>72.5</v>
      </c>
      <c r="E206" s="141">
        <f t="shared" si="13"/>
        <v>0</v>
      </c>
      <c r="F206" s="376">
        <f t="shared" si="14"/>
        <v>0</v>
      </c>
      <c r="G206" s="292"/>
      <c r="H206" s="268"/>
      <c r="I206" s="268"/>
    </row>
    <row r="207" spans="1:9" x14ac:dyDescent="0.25">
      <c r="A207" s="275">
        <f t="shared" si="15"/>
        <v>44426</v>
      </c>
      <c r="B207" s="277">
        <v>88</v>
      </c>
      <c r="C207" s="277">
        <v>63</v>
      </c>
      <c r="D207" s="141">
        <f t="shared" si="12"/>
        <v>75.5</v>
      </c>
      <c r="E207" s="141">
        <f t="shared" si="13"/>
        <v>0</v>
      </c>
      <c r="F207" s="376">
        <f t="shared" si="14"/>
        <v>0</v>
      </c>
      <c r="G207" s="292"/>
      <c r="H207" s="268"/>
      <c r="I207" s="268"/>
    </row>
    <row r="208" spans="1:9" x14ac:dyDescent="0.25">
      <c r="A208" s="275">
        <f t="shared" si="15"/>
        <v>44427</v>
      </c>
      <c r="B208" s="277">
        <v>89</v>
      </c>
      <c r="C208" s="277">
        <v>66</v>
      </c>
      <c r="D208" s="141">
        <f t="shared" si="12"/>
        <v>77.5</v>
      </c>
      <c r="E208" s="141">
        <f t="shared" si="13"/>
        <v>0</v>
      </c>
      <c r="F208" s="376">
        <f t="shared" si="14"/>
        <v>0</v>
      </c>
      <c r="G208" s="292"/>
      <c r="H208" s="268"/>
      <c r="I208" s="268"/>
    </row>
    <row r="209" spans="1:9" x14ac:dyDescent="0.25">
      <c r="A209" s="275">
        <f t="shared" si="15"/>
        <v>44428</v>
      </c>
      <c r="B209" s="277">
        <v>89</v>
      </c>
      <c r="C209" s="277">
        <v>66</v>
      </c>
      <c r="D209" s="141">
        <f t="shared" si="12"/>
        <v>77.5</v>
      </c>
      <c r="E209" s="141">
        <f t="shared" si="13"/>
        <v>0</v>
      </c>
      <c r="F209" s="376">
        <f t="shared" si="14"/>
        <v>0</v>
      </c>
      <c r="G209" s="292"/>
      <c r="H209" s="268"/>
      <c r="I209" s="268"/>
    </row>
    <row r="210" spans="1:9" x14ac:dyDescent="0.25">
      <c r="A210" s="275">
        <f t="shared" si="15"/>
        <v>44429</v>
      </c>
      <c r="B210" s="277">
        <v>90</v>
      </c>
      <c r="C210" s="277">
        <v>68</v>
      </c>
      <c r="D210" s="141">
        <f t="shared" si="12"/>
        <v>79</v>
      </c>
      <c r="E210" s="141">
        <f t="shared" si="13"/>
        <v>0</v>
      </c>
      <c r="F210" s="376">
        <f t="shared" si="14"/>
        <v>0</v>
      </c>
      <c r="G210" s="292"/>
      <c r="H210" s="268"/>
      <c r="I210" s="268"/>
    </row>
    <row r="211" spans="1:9" x14ac:dyDescent="0.25">
      <c r="A211" s="275">
        <f t="shared" si="15"/>
        <v>44430</v>
      </c>
      <c r="B211" s="277">
        <v>84</v>
      </c>
      <c r="C211" s="277">
        <v>60</v>
      </c>
      <c r="D211" s="141">
        <f t="shared" si="12"/>
        <v>72</v>
      </c>
      <c r="E211" s="141">
        <f t="shared" si="13"/>
        <v>0</v>
      </c>
      <c r="F211" s="376">
        <f t="shared" si="14"/>
        <v>0</v>
      </c>
      <c r="G211" s="292"/>
      <c r="H211" s="268"/>
      <c r="I211" s="268"/>
    </row>
    <row r="212" spans="1:9" x14ac:dyDescent="0.25">
      <c r="A212" s="275">
        <f t="shared" si="15"/>
        <v>44431</v>
      </c>
      <c r="B212" s="277">
        <v>85</v>
      </c>
      <c r="C212" s="277">
        <v>62</v>
      </c>
      <c r="D212" s="141">
        <f t="shared" si="12"/>
        <v>73.5</v>
      </c>
      <c r="E212" s="141">
        <f t="shared" si="13"/>
        <v>0</v>
      </c>
      <c r="F212" s="376">
        <f t="shared" si="14"/>
        <v>0</v>
      </c>
      <c r="G212" s="292"/>
      <c r="H212" s="268"/>
      <c r="I212" s="268"/>
    </row>
    <row r="213" spans="1:9" x14ac:dyDescent="0.25">
      <c r="A213" s="275">
        <f t="shared" si="15"/>
        <v>44432</v>
      </c>
      <c r="B213" s="277">
        <v>94</v>
      </c>
      <c r="C213" s="277">
        <v>62</v>
      </c>
      <c r="D213" s="141">
        <f t="shared" si="12"/>
        <v>78</v>
      </c>
      <c r="E213" s="141">
        <f t="shared" si="13"/>
        <v>0</v>
      </c>
      <c r="F213" s="376">
        <f t="shared" si="14"/>
        <v>0</v>
      </c>
      <c r="G213" s="292"/>
      <c r="H213" s="268"/>
      <c r="I213" s="268"/>
    </row>
    <row r="214" spans="1:9" x14ac:dyDescent="0.25">
      <c r="A214" s="275">
        <f t="shared" si="15"/>
        <v>44433</v>
      </c>
      <c r="B214" s="277">
        <v>93</v>
      </c>
      <c r="C214" s="277">
        <v>73</v>
      </c>
      <c r="D214" s="141">
        <f t="shared" si="12"/>
        <v>83</v>
      </c>
      <c r="E214" s="141">
        <f t="shared" si="13"/>
        <v>0</v>
      </c>
      <c r="F214" s="376">
        <f t="shared" si="14"/>
        <v>0</v>
      </c>
      <c r="G214" s="292"/>
      <c r="H214" s="268"/>
      <c r="I214" s="268"/>
    </row>
    <row r="215" spans="1:9" x14ac:dyDescent="0.25">
      <c r="A215" s="275">
        <f t="shared" si="15"/>
        <v>44434</v>
      </c>
      <c r="B215" s="277">
        <v>85</v>
      </c>
      <c r="C215" s="277">
        <v>71</v>
      </c>
      <c r="D215" s="141">
        <f t="shared" si="12"/>
        <v>78</v>
      </c>
      <c r="E215" s="141">
        <f t="shared" si="13"/>
        <v>0</v>
      </c>
      <c r="F215" s="376">
        <f t="shared" si="14"/>
        <v>0</v>
      </c>
      <c r="G215" s="292"/>
      <c r="H215" s="268"/>
      <c r="I215" s="268"/>
    </row>
    <row r="216" spans="1:9" x14ac:dyDescent="0.25">
      <c r="A216" s="275">
        <f t="shared" si="15"/>
        <v>44435</v>
      </c>
      <c r="B216" s="277">
        <v>94</v>
      </c>
      <c r="C216" s="277">
        <v>71</v>
      </c>
      <c r="D216" s="141">
        <f t="shared" si="12"/>
        <v>82.5</v>
      </c>
      <c r="E216" s="141">
        <f t="shared" si="13"/>
        <v>0</v>
      </c>
      <c r="F216" s="376">
        <f t="shared" si="14"/>
        <v>0</v>
      </c>
      <c r="G216" s="292"/>
      <c r="H216" s="268"/>
      <c r="I216" s="268"/>
    </row>
    <row r="217" spans="1:9" x14ac:dyDescent="0.25">
      <c r="A217" s="275">
        <f t="shared" si="15"/>
        <v>44436</v>
      </c>
      <c r="B217" s="277">
        <v>92</v>
      </c>
      <c r="C217" s="277">
        <v>71</v>
      </c>
      <c r="D217" s="141">
        <f t="shared" si="12"/>
        <v>81.5</v>
      </c>
      <c r="E217" s="141">
        <f t="shared" si="13"/>
        <v>0</v>
      </c>
      <c r="F217" s="376">
        <f t="shared" si="14"/>
        <v>0</v>
      </c>
      <c r="G217" s="292"/>
      <c r="H217" s="268"/>
      <c r="I217" s="268"/>
    </row>
    <row r="218" spans="1:9" x14ac:dyDescent="0.25">
      <c r="A218" s="275">
        <f t="shared" si="15"/>
        <v>44437</v>
      </c>
      <c r="B218" s="277">
        <v>91</v>
      </c>
      <c r="C218" s="277">
        <v>72</v>
      </c>
      <c r="D218" s="141">
        <f t="shared" si="12"/>
        <v>81.5</v>
      </c>
      <c r="E218" s="141">
        <f t="shared" si="13"/>
        <v>0</v>
      </c>
      <c r="F218" s="376">
        <f t="shared" si="14"/>
        <v>0</v>
      </c>
      <c r="G218" s="292"/>
      <c r="H218" s="268"/>
      <c r="I218" s="268"/>
    </row>
    <row r="219" spans="1:9" x14ac:dyDescent="0.25">
      <c r="A219" s="275">
        <f t="shared" si="15"/>
        <v>44438</v>
      </c>
      <c r="B219" s="277">
        <v>90</v>
      </c>
      <c r="C219" s="277">
        <v>68</v>
      </c>
      <c r="D219" s="141">
        <f t="shared" si="12"/>
        <v>79</v>
      </c>
      <c r="E219" s="141">
        <f t="shared" si="13"/>
        <v>0</v>
      </c>
      <c r="F219" s="376">
        <f t="shared" si="14"/>
        <v>0</v>
      </c>
      <c r="G219" s="292"/>
      <c r="H219" s="268"/>
      <c r="I219" s="268"/>
    </row>
    <row r="220" spans="1:9" x14ac:dyDescent="0.25">
      <c r="A220" s="275">
        <f t="shared" si="15"/>
        <v>44439</v>
      </c>
      <c r="B220" s="277">
        <v>90</v>
      </c>
      <c r="C220" s="277">
        <v>65</v>
      </c>
      <c r="D220" s="141">
        <f t="shared" si="12"/>
        <v>77.5</v>
      </c>
      <c r="E220" s="141">
        <f t="shared" si="13"/>
        <v>0</v>
      </c>
      <c r="F220" s="376">
        <f t="shared" si="14"/>
        <v>0</v>
      </c>
      <c r="G220" s="292"/>
      <c r="H220" s="268"/>
      <c r="I220" s="268"/>
    </row>
    <row r="221" spans="1:9" x14ac:dyDescent="0.25">
      <c r="A221" s="275">
        <f t="shared" si="15"/>
        <v>44440</v>
      </c>
      <c r="B221" s="277">
        <v>80</v>
      </c>
      <c r="C221" s="277">
        <v>62</v>
      </c>
      <c r="D221" s="141">
        <f t="shared" si="12"/>
        <v>71</v>
      </c>
      <c r="E221" s="141">
        <f t="shared" si="13"/>
        <v>0</v>
      </c>
      <c r="F221" s="376">
        <f t="shared" si="14"/>
        <v>0</v>
      </c>
      <c r="G221" s="292"/>
      <c r="H221" s="268"/>
      <c r="I221" s="268"/>
    </row>
    <row r="222" spans="1:9" x14ac:dyDescent="0.25">
      <c r="A222" s="275">
        <f t="shared" si="15"/>
        <v>44441</v>
      </c>
      <c r="B222" s="277">
        <v>82</v>
      </c>
      <c r="C222" s="277">
        <v>62</v>
      </c>
      <c r="D222" s="141">
        <f t="shared" si="12"/>
        <v>72</v>
      </c>
      <c r="E222" s="141">
        <f t="shared" si="13"/>
        <v>0</v>
      </c>
      <c r="F222" s="376">
        <f t="shared" si="14"/>
        <v>0</v>
      </c>
      <c r="G222" s="292"/>
      <c r="H222" s="268"/>
      <c r="I222" s="268"/>
    </row>
    <row r="223" spans="1:9" x14ac:dyDescent="0.25">
      <c r="A223" s="275">
        <f t="shared" si="15"/>
        <v>44442</v>
      </c>
      <c r="B223" s="277">
        <v>78</v>
      </c>
      <c r="C223" s="277">
        <v>61</v>
      </c>
      <c r="D223" s="141">
        <f t="shared" si="12"/>
        <v>69.5</v>
      </c>
      <c r="E223" s="141">
        <f t="shared" si="13"/>
        <v>0</v>
      </c>
      <c r="F223" s="376">
        <f t="shared" si="14"/>
        <v>0</v>
      </c>
      <c r="G223" s="292"/>
      <c r="H223" s="268"/>
      <c r="I223" s="268"/>
    </row>
    <row r="224" spans="1:9" x14ac:dyDescent="0.25">
      <c r="A224" s="275">
        <f t="shared" si="15"/>
        <v>44443</v>
      </c>
      <c r="B224" s="277">
        <v>84</v>
      </c>
      <c r="C224" s="277">
        <v>63</v>
      </c>
      <c r="D224" s="141">
        <f t="shared" si="12"/>
        <v>73.5</v>
      </c>
      <c r="E224" s="141">
        <f t="shared" si="13"/>
        <v>0</v>
      </c>
      <c r="F224" s="376">
        <f t="shared" si="14"/>
        <v>0</v>
      </c>
      <c r="G224" s="292"/>
      <c r="H224" s="268"/>
      <c r="I224" s="268"/>
    </row>
    <row r="225" spans="1:9" x14ac:dyDescent="0.25">
      <c r="A225" s="275">
        <f t="shared" si="15"/>
        <v>44444</v>
      </c>
      <c r="B225" s="277">
        <v>74</v>
      </c>
      <c r="C225" s="277">
        <v>57</v>
      </c>
      <c r="D225" s="141">
        <f t="shared" si="12"/>
        <v>65.5</v>
      </c>
      <c r="E225" s="141">
        <f t="shared" si="13"/>
        <v>0</v>
      </c>
      <c r="F225" s="376">
        <f t="shared" si="14"/>
        <v>0</v>
      </c>
      <c r="G225" s="292"/>
      <c r="H225" s="268"/>
      <c r="I225" s="268"/>
    </row>
    <row r="226" spans="1:9" x14ac:dyDescent="0.25">
      <c r="A226" s="275">
        <f t="shared" si="15"/>
        <v>44445</v>
      </c>
      <c r="B226" s="277">
        <v>83</v>
      </c>
      <c r="C226" s="277">
        <v>56</v>
      </c>
      <c r="D226" s="141">
        <f t="shared" si="12"/>
        <v>69.5</v>
      </c>
      <c r="E226" s="141">
        <f t="shared" si="13"/>
        <v>0</v>
      </c>
      <c r="F226" s="376">
        <f t="shared" si="14"/>
        <v>0</v>
      </c>
      <c r="G226" s="292"/>
      <c r="H226" s="268"/>
      <c r="I226" s="268"/>
    </row>
    <row r="227" spans="1:9" x14ac:dyDescent="0.25">
      <c r="A227" s="275">
        <f t="shared" si="15"/>
        <v>44446</v>
      </c>
      <c r="B227" s="277">
        <v>86</v>
      </c>
      <c r="C227" s="277">
        <v>60</v>
      </c>
      <c r="D227" s="141">
        <f t="shared" si="12"/>
        <v>73</v>
      </c>
      <c r="E227" s="141">
        <f t="shared" si="13"/>
        <v>0</v>
      </c>
      <c r="F227" s="376">
        <f t="shared" si="14"/>
        <v>0</v>
      </c>
      <c r="G227" s="292"/>
      <c r="H227" s="268"/>
      <c r="I227" s="268"/>
    </row>
    <row r="228" spans="1:9" x14ac:dyDescent="0.25">
      <c r="A228" s="275">
        <f t="shared" si="15"/>
        <v>44447</v>
      </c>
      <c r="B228" s="277">
        <v>89</v>
      </c>
      <c r="C228" s="277">
        <v>57</v>
      </c>
      <c r="D228" s="141">
        <f t="shared" si="12"/>
        <v>73</v>
      </c>
      <c r="E228" s="141">
        <f t="shared" si="13"/>
        <v>0</v>
      </c>
      <c r="F228" s="376">
        <f t="shared" si="14"/>
        <v>0</v>
      </c>
      <c r="G228" s="292"/>
      <c r="H228" s="268"/>
      <c r="I228" s="268"/>
    </row>
    <row r="229" spans="1:9" x14ac:dyDescent="0.25">
      <c r="A229" s="275">
        <f t="shared" si="15"/>
        <v>44448</v>
      </c>
      <c r="B229" s="277">
        <v>81</v>
      </c>
      <c r="C229" s="277">
        <v>53</v>
      </c>
      <c r="D229" s="141">
        <f t="shared" si="12"/>
        <v>67</v>
      </c>
      <c r="E229" s="141">
        <f t="shared" si="13"/>
        <v>0</v>
      </c>
      <c r="F229" s="376">
        <f t="shared" si="14"/>
        <v>0</v>
      </c>
      <c r="G229" s="292"/>
      <c r="H229" s="268"/>
      <c r="I229" s="268"/>
    </row>
    <row r="230" spans="1:9" x14ac:dyDescent="0.25">
      <c r="A230" s="275">
        <f t="shared" si="15"/>
        <v>44449</v>
      </c>
      <c r="B230" s="277">
        <v>81</v>
      </c>
      <c r="C230" s="277">
        <v>53</v>
      </c>
      <c r="D230" s="141">
        <f t="shared" si="12"/>
        <v>67</v>
      </c>
      <c r="E230" s="141">
        <f t="shared" si="13"/>
        <v>0</v>
      </c>
      <c r="F230" s="376">
        <f t="shared" si="14"/>
        <v>0</v>
      </c>
      <c r="G230" s="292"/>
      <c r="H230" s="268"/>
      <c r="I230" s="268"/>
    </row>
    <row r="231" spans="1:9" x14ac:dyDescent="0.25">
      <c r="A231" s="275">
        <f t="shared" si="15"/>
        <v>44450</v>
      </c>
      <c r="B231" s="277">
        <v>87</v>
      </c>
      <c r="C231" s="277">
        <v>57</v>
      </c>
      <c r="D231" s="141">
        <f t="shared" si="12"/>
        <v>72</v>
      </c>
      <c r="E231" s="141">
        <f t="shared" si="13"/>
        <v>0</v>
      </c>
      <c r="F231" s="376">
        <f t="shared" si="14"/>
        <v>0</v>
      </c>
      <c r="G231" s="292"/>
      <c r="H231" s="268"/>
      <c r="I231" s="268"/>
    </row>
    <row r="232" spans="1:9" x14ac:dyDescent="0.25">
      <c r="A232" s="275">
        <f t="shared" si="15"/>
        <v>44451</v>
      </c>
      <c r="B232" s="277">
        <v>88</v>
      </c>
      <c r="C232" s="277">
        <v>63</v>
      </c>
      <c r="D232" s="141">
        <f t="shared" si="12"/>
        <v>75.5</v>
      </c>
      <c r="E232" s="141">
        <f t="shared" si="13"/>
        <v>0</v>
      </c>
      <c r="F232" s="376">
        <f t="shared" si="14"/>
        <v>0</v>
      </c>
      <c r="G232" s="292"/>
      <c r="H232" s="268"/>
      <c r="I232" s="268"/>
    </row>
    <row r="233" spans="1:9" x14ac:dyDescent="0.25">
      <c r="A233" s="275">
        <f t="shared" si="15"/>
        <v>44452</v>
      </c>
      <c r="B233" s="277">
        <v>88</v>
      </c>
      <c r="C233" s="277">
        <v>63</v>
      </c>
      <c r="D233" s="141">
        <f t="shared" si="12"/>
        <v>75.5</v>
      </c>
      <c r="E233" s="141">
        <f t="shared" si="13"/>
        <v>0</v>
      </c>
      <c r="F233" s="376">
        <f t="shared" si="14"/>
        <v>0</v>
      </c>
      <c r="G233" s="292"/>
      <c r="H233" s="268"/>
      <c r="I233" s="268"/>
    </row>
    <row r="234" spans="1:9" x14ac:dyDescent="0.25">
      <c r="A234" s="275">
        <f t="shared" si="15"/>
        <v>44453</v>
      </c>
      <c r="B234" s="277">
        <v>87</v>
      </c>
      <c r="C234" s="277">
        <v>62</v>
      </c>
      <c r="D234" s="141">
        <f t="shared" si="12"/>
        <v>74.5</v>
      </c>
      <c r="E234" s="141">
        <f t="shared" si="13"/>
        <v>0</v>
      </c>
      <c r="F234" s="376">
        <f t="shared" si="14"/>
        <v>0</v>
      </c>
      <c r="G234" s="292"/>
      <c r="H234" s="268"/>
      <c r="I234" s="268"/>
    </row>
    <row r="235" spans="1:9" x14ac:dyDescent="0.25">
      <c r="A235" s="275">
        <f t="shared" si="15"/>
        <v>44454</v>
      </c>
      <c r="B235" s="277">
        <v>83</v>
      </c>
      <c r="C235" s="277">
        <v>57</v>
      </c>
      <c r="D235" s="141">
        <f t="shared" si="12"/>
        <v>70</v>
      </c>
      <c r="E235" s="141">
        <f t="shared" si="13"/>
        <v>0</v>
      </c>
      <c r="F235" s="376">
        <f t="shared" si="14"/>
        <v>0</v>
      </c>
      <c r="G235" s="292"/>
      <c r="H235" s="268"/>
      <c r="I235" s="268"/>
    </row>
    <row r="236" spans="1:9" x14ac:dyDescent="0.25">
      <c r="A236" s="275">
        <f t="shared" si="15"/>
        <v>44455</v>
      </c>
      <c r="B236" s="277">
        <v>81</v>
      </c>
      <c r="C236" s="277">
        <v>56</v>
      </c>
      <c r="D236" s="141">
        <f t="shared" si="12"/>
        <v>68.5</v>
      </c>
      <c r="E236" s="141">
        <f t="shared" si="13"/>
        <v>0</v>
      </c>
      <c r="F236" s="376">
        <f t="shared" si="14"/>
        <v>0</v>
      </c>
      <c r="G236" s="292"/>
      <c r="H236" s="268"/>
      <c r="I236" s="268"/>
    </row>
    <row r="237" spans="1:9" x14ac:dyDescent="0.25">
      <c r="A237" s="275">
        <f t="shared" si="15"/>
        <v>44456</v>
      </c>
      <c r="B237" s="277">
        <v>87</v>
      </c>
      <c r="C237" s="277">
        <v>57</v>
      </c>
      <c r="D237" s="141">
        <f t="shared" si="12"/>
        <v>72</v>
      </c>
      <c r="E237" s="141">
        <f t="shared" si="13"/>
        <v>0</v>
      </c>
      <c r="F237" s="376">
        <f t="shared" si="14"/>
        <v>0</v>
      </c>
      <c r="G237" s="292"/>
      <c r="H237" s="268"/>
      <c r="I237" s="268"/>
    </row>
    <row r="238" spans="1:9" x14ac:dyDescent="0.25">
      <c r="A238" s="275">
        <f t="shared" si="15"/>
        <v>44457</v>
      </c>
      <c r="B238" s="277">
        <v>90</v>
      </c>
      <c r="C238" s="277">
        <v>60</v>
      </c>
      <c r="D238" s="141">
        <f t="shared" si="12"/>
        <v>75</v>
      </c>
      <c r="E238" s="141">
        <f t="shared" si="13"/>
        <v>0</v>
      </c>
      <c r="F238" s="376">
        <f t="shared" si="14"/>
        <v>0</v>
      </c>
      <c r="G238" s="292"/>
      <c r="H238" s="268"/>
      <c r="I238" s="268"/>
    </row>
    <row r="239" spans="1:9" x14ac:dyDescent="0.25">
      <c r="A239" s="275">
        <f t="shared" si="15"/>
        <v>44458</v>
      </c>
      <c r="B239" s="277">
        <v>88</v>
      </c>
      <c r="C239" s="277">
        <v>61</v>
      </c>
      <c r="D239" s="141">
        <f t="shared" si="12"/>
        <v>74.5</v>
      </c>
      <c r="E239" s="141">
        <f t="shared" si="13"/>
        <v>0</v>
      </c>
      <c r="F239" s="376">
        <f t="shared" si="14"/>
        <v>0</v>
      </c>
      <c r="G239" s="292"/>
      <c r="H239" s="268"/>
      <c r="I239" s="268"/>
    </row>
    <row r="240" spans="1:9" x14ac:dyDescent="0.25">
      <c r="A240" s="275">
        <f t="shared" si="15"/>
        <v>44459</v>
      </c>
      <c r="B240" s="277">
        <v>88</v>
      </c>
      <c r="C240" s="277">
        <v>63</v>
      </c>
      <c r="D240" s="141">
        <f t="shared" si="12"/>
        <v>75.5</v>
      </c>
      <c r="E240" s="141">
        <f t="shared" si="13"/>
        <v>0</v>
      </c>
      <c r="F240" s="376">
        <f t="shared" si="14"/>
        <v>0</v>
      </c>
      <c r="G240" s="292"/>
      <c r="H240" s="268"/>
      <c r="I240" s="268"/>
    </row>
    <row r="241" spans="1:9" x14ac:dyDescent="0.25">
      <c r="A241" s="275">
        <f t="shared" si="15"/>
        <v>44460</v>
      </c>
      <c r="B241" s="277">
        <v>88</v>
      </c>
      <c r="C241" s="277">
        <v>56</v>
      </c>
      <c r="D241" s="141">
        <f t="shared" si="12"/>
        <v>72</v>
      </c>
      <c r="E241" s="141">
        <f t="shared" si="13"/>
        <v>0</v>
      </c>
      <c r="F241" s="376">
        <f t="shared" si="14"/>
        <v>0</v>
      </c>
      <c r="G241" s="292"/>
      <c r="H241" s="268"/>
      <c r="I241" s="268"/>
    </row>
    <row r="242" spans="1:9" x14ac:dyDescent="0.25">
      <c r="A242" s="275">
        <f t="shared" si="15"/>
        <v>44461</v>
      </c>
      <c r="B242" s="277">
        <v>72</v>
      </c>
      <c r="C242" s="277">
        <v>37</v>
      </c>
      <c r="D242" s="141">
        <f t="shared" si="12"/>
        <v>54.5</v>
      </c>
      <c r="E242" s="141">
        <f t="shared" si="13"/>
        <v>10.5</v>
      </c>
      <c r="F242" s="376">
        <f t="shared" si="14"/>
        <v>13.747649999999998</v>
      </c>
      <c r="G242" s="292"/>
      <c r="H242" s="268"/>
      <c r="I242" s="268"/>
    </row>
    <row r="243" spans="1:9" x14ac:dyDescent="0.25">
      <c r="A243" s="275">
        <f t="shared" si="15"/>
        <v>44462</v>
      </c>
      <c r="B243" s="277">
        <v>70</v>
      </c>
      <c r="C243" s="277">
        <v>43</v>
      </c>
      <c r="D243" s="141">
        <f t="shared" si="12"/>
        <v>56.5</v>
      </c>
      <c r="E243" s="141">
        <f t="shared" si="13"/>
        <v>8.5</v>
      </c>
      <c r="F243" s="376">
        <f t="shared" si="14"/>
        <v>11.129049999999999</v>
      </c>
      <c r="G243" s="292"/>
      <c r="H243" s="268"/>
      <c r="I243" s="268"/>
    </row>
    <row r="244" spans="1:9" x14ac:dyDescent="0.25">
      <c r="A244" s="275">
        <f t="shared" si="15"/>
        <v>44463</v>
      </c>
      <c r="B244" s="277">
        <v>76</v>
      </c>
      <c r="C244" s="277">
        <v>43</v>
      </c>
      <c r="D244" s="141">
        <f t="shared" si="12"/>
        <v>59.5</v>
      </c>
      <c r="E244" s="141">
        <f t="shared" si="13"/>
        <v>5.5</v>
      </c>
      <c r="F244" s="376">
        <f t="shared" si="14"/>
        <v>7.2011499999999993</v>
      </c>
      <c r="G244" s="292"/>
      <c r="H244" s="268"/>
      <c r="I244" s="268"/>
    </row>
    <row r="245" spans="1:9" x14ac:dyDescent="0.25">
      <c r="A245" s="275">
        <f t="shared" si="15"/>
        <v>44464</v>
      </c>
      <c r="B245" s="277">
        <v>76</v>
      </c>
      <c r="C245" s="277">
        <v>45</v>
      </c>
      <c r="D245" s="141">
        <f t="shared" si="12"/>
        <v>60.5</v>
      </c>
      <c r="E245" s="141">
        <f t="shared" si="13"/>
        <v>4.5</v>
      </c>
      <c r="F245" s="376">
        <f t="shared" si="14"/>
        <v>5.8918499999999998</v>
      </c>
      <c r="G245" s="292"/>
      <c r="H245" s="268"/>
      <c r="I245" s="268"/>
    </row>
    <row r="246" spans="1:9" x14ac:dyDescent="0.25">
      <c r="A246" s="275">
        <f t="shared" si="15"/>
        <v>44465</v>
      </c>
      <c r="B246" s="277">
        <v>77</v>
      </c>
      <c r="C246" s="277">
        <v>46</v>
      </c>
      <c r="D246" s="141">
        <f t="shared" si="12"/>
        <v>61.5</v>
      </c>
      <c r="E246" s="141">
        <f t="shared" si="13"/>
        <v>3.5</v>
      </c>
      <c r="F246" s="376">
        <f t="shared" si="14"/>
        <v>4.5825499999999995</v>
      </c>
      <c r="G246" s="292"/>
      <c r="H246" s="268"/>
      <c r="I246" s="268"/>
    </row>
    <row r="247" spans="1:9" x14ac:dyDescent="0.25">
      <c r="A247" s="275">
        <f t="shared" si="15"/>
        <v>44466</v>
      </c>
      <c r="B247" s="277">
        <v>89</v>
      </c>
      <c r="C247" s="277">
        <v>50</v>
      </c>
      <c r="D247" s="141">
        <f t="shared" si="12"/>
        <v>69.5</v>
      </c>
      <c r="E247" s="141">
        <f t="shared" si="13"/>
        <v>0</v>
      </c>
      <c r="F247" s="376">
        <f t="shared" si="14"/>
        <v>0</v>
      </c>
      <c r="G247" s="292"/>
      <c r="H247" s="268"/>
      <c r="I247" s="268"/>
    </row>
    <row r="248" spans="1:9" x14ac:dyDescent="0.25">
      <c r="A248" s="275">
        <f t="shared" si="15"/>
        <v>44467</v>
      </c>
      <c r="B248" s="277">
        <v>89</v>
      </c>
      <c r="C248" s="277">
        <v>57</v>
      </c>
      <c r="D248" s="141">
        <f t="shared" si="12"/>
        <v>73</v>
      </c>
      <c r="E248" s="141">
        <f t="shared" si="13"/>
        <v>0</v>
      </c>
      <c r="F248" s="376">
        <f t="shared" si="14"/>
        <v>0</v>
      </c>
      <c r="G248" s="292"/>
      <c r="H248" s="268"/>
      <c r="I248" s="268"/>
    </row>
    <row r="249" spans="1:9" x14ac:dyDescent="0.25">
      <c r="A249" s="275">
        <f t="shared" si="15"/>
        <v>44468</v>
      </c>
      <c r="B249" s="277">
        <v>89</v>
      </c>
      <c r="C249" s="277">
        <v>57</v>
      </c>
      <c r="D249" s="141">
        <f t="shared" si="12"/>
        <v>73</v>
      </c>
      <c r="E249" s="141">
        <f t="shared" si="13"/>
        <v>0</v>
      </c>
      <c r="F249" s="376">
        <f t="shared" si="14"/>
        <v>0</v>
      </c>
      <c r="G249" s="292"/>
      <c r="H249" s="268"/>
      <c r="I249" s="268"/>
    </row>
    <row r="250" spans="1:9" x14ac:dyDescent="0.25">
      <c r="A250" s="275">
        <f t="shared" si="15"/>
        <v>44469</v>
      </c>
      <c r="B250" s="277">
        <v>82</v>
      </c>
      <c r="C250" s="277">
        <v>58</v>
      </c>
      <c r="D250" s="141">
        <f t="shared" si="12"/>
        <v>70</v>
      </c>
      <c r="E250" s="141">
        <f t="shared" si="13"/>
        <v>0</v>
      </c>
      <c r="F250" s="376">
        <f t="shared" si="14"/>
        <v>0</v>
      </c>
      <c r="G250" s="292"/>
      <c r="H250" s="268"/>
      <c r="I250" s="268"/>
    </row>
    <row r="251" spans="1:9" x14ac:dyDescent="0.25">
      <c r="A251" s="275">
        <f t="shared" si="15"/>
        <v>44470</v>
      </c>
      <c r="B251" s="277">
        <v>86</v>
      </c>
      <c r="C251" s="277">
        <v>63</v>
      </c>
      <c r="D251" s="141">
        <f t="shared" si="12"/>
        <v>74.5</v>
      </c>
      <c r="E251" s="141">
        <f t="shared" si="13"/>
        <v>0</v>
      </c>
      <c r="F251" s="376">
        <f t="shared" si="14"/>
        <v>0</v>
      </c>
      <c r="G251" s="292"/>
      <c r="H251" s="268"/>
      <c r="I251" s="268"/>
    </row>
    <row r="252" spans="1:9" x14ac:dyDescent="0.25">
      <c r="A252" s="275">
        <f t="shared" si="15"/>
        <v>44471</v>
      </c>
      <c r="B252" s="277">
        <v>77</v>
      </c>
      <c r="C252" s="277">
        <v>62</v>
      </c>
      <c r="D252" s="141">
        <f t="shared" si="12"/>
        <v>69.5</v>
      </c>
      <c r="E252" s="141">
        <f t="shared" si="13"/>
        <v>0</v>
      </c>
      <c r="F252" s="376">
        <f t="shared" si="14"/>
        <v>0</v>
      </c>
      <c r="G252" s="292"/>
      <c r="H252" s="268"/>
      <c r="I252" s="268"/>
    </row>
    <row r="253" spans="1:9" x14ac:dyDescent="0.25">
      <c r="A253" s="275">
        <f t="shared" si="15"/>
        <v>44472</v>
      </c>
      <c r="B253" s="277">
        <v>77</v>
      </c>
      <c r="C253" s="277">
        <v>61</v>
      </c>
      <c r="D253" s="141">
        <f t="shared" si="12"/>
        <v>69</v>
      </c>
      <c r="E253" s="141">
        <f t="shared" si="13"/>
        <v>0</v>
      </c>
      <c r="F253" s="376">
        <f t="shared" si="14"/>
        <v>0</v>
      </c>
      <c r="G253" s="292"/>
      <c r="H253" s="268"/>
      <c r="I253" s="268"/>
    </row>
    <row r="254" spans="1:9" x14ac:dyDescent="0.25">
      <c r="A254" s="275">
        <f t="shared" si="15"/>
        <v>44473</v>
      </c>
      <c r="B254" s="277">
        <v>77</v>
      </c>
      <c r="C254" s="277">
        <v>49</v>
      </c>
      <c r="D254" s="141">
        <f t="shared" si="12"/>
        <v>63</v>
      </c>
      <c r="E254" s="141">
        <f t="shared" si="13"/>
        <v>2</v>
      </c>
      <c r="F254" s="376">
        <f t="shared" si="14"/>
        <v>2.2227999999999999</v>
      </c>
      <c r="G254" s="292"/>
      <c r="H254" s="268"/>
      <c r="I254" s="268"/>
    </row>
    <row r="255" spans="1:9" x14ac:dyDescent="0.25">
      <c r="A255" s="275">
        <f t="shared" si="15"/>
        <v>44474</v>
      </c>
      <c r="B255" s="277">
        <v>78</v>
      </c>
      <c r="C255" s="277">
        <v>48</v>
      </c>
      <c r="D255" s="141">
        <f t="shared" si="12"/>
        <v>63</v>
      </c>
      <c r="E255" s="141">
        <f t="shared" si="13"/>
        <v>2</v>
      </c>
      <c r="F255" s="376">
        <f t="shared" si="14"/>
        <v>2.2227999999999999</v>
      </c>
      <c r="G255" s="292"/>
      <c r="H255" s="268"/>
      <c r="I255" s="268"/>
    </row>
    <row r="256" spans="1:9" x14ac:dyDescent="0.25">
      <c r="A256" s="275">
        <f t="shared" si="15"/>
        <v>44475</v>
      </c>
      <c r="B256" s="277">
        <v>70</v>
      </c>
      <c r="C256" s="277">
        <v>55</v>
      </c>
      <c r="D256" s="141">
        <f t="shared" si="12"/>
        <v>62.5</v>
      </c>
      <c r="E256" s="141">
        <f t="shared" si="13"/>
        <v>2.5</v>
      </c>
      <c r="F256" s="376">
        <f t="shared" si="14"/>
        <v>2.7784999999999997</v>
      </c>
      <c r="G256" s="292"/>
      <c r="H256" s="268"/>
      <c r="I256" s="268"/>
    </row>
    <row r="257" spans="1:9" x14ac:dyDescent="0.25">
      <c r="A257" s="275">
        <f t="shared" si="15"/>
        <v>44476</v>
      </c>
      <c r="B257" s="277">
        <v>73</v>
      </c>
      <c r="C257" s="277">
        <v>62</v>
      </c>
      <c r="D257" s="141">
        <f t="shared" si="12"/>
        <v>67.5</v>
      </c>
      <c r="E257" s="141">
        <f t="shared" si="13"/>
        <v>0</v>
      </c>
      <c r="F257" s="376">
        <f t="shared" si="14"/>
        <v>0</v>
      </c>
      <c r="G257" s="292"/>
      <c r="H257" s="268"/>
      <c r="I257" s="268"/>
    </row>
    <row r="258" spans="1:9" x14ac:dyDescent="0.25">
      <c r="A258" s="275">
        <f t="shared" si="15"/>
        <v>44477</v>
      </c>
      <c r="B258" s="277">
        <v>78</v>
      </c>
      <c r="C258" s="277">
        <v>56</v>
      </c>
      <c r="D258" s="141">
        <f t="shared" si="12"/>
        <v>67</v>
      </c>
      <c r="E258" s="141">
        <f t="shared" si="13"/>
        <v>0</v>
      </c>
      <c r="F258" s="376">
        <f t="shared" si="14"/>
        <v>0</v>
      </c>
      <c r="G258" s="292"/>
      <c r="H258" s="268"/>
      <c r="I258" s="268"/>
    </row>
    <row r="259" spans="1:9" x14ac:dyDescent="0.25">
      <c r="A259" s="275">
        <f t="shared" si="15"/>
        <v>44478</v>
      </c>
      <c r="B259" s="277">
        <v>87</v>
      </c>
      <c r="C259" s="277">
        <v>56</v>
      </c>
      <c r="D259" s="141">
        <f t="shared" si="12"/>
        <v>71.5</v>
      </c>
      <c r="E259" s="141">
        <f t="shared" si="13"/>
        <v>0</v>
      </c>
      <c r="F259" s="376">
        <f t="shared" si="14"/>
        <v>0</v>
      </c>
      <c r="G259" s="292"/>
      <c r="H259" s="268"/>
      <c r="I259" s="268"/>
    </row>
    <row r="260" spans="1:9" x14ac:dyDescent="0.25">
      <c r="A260" s="275">
        <f t="shared" si="15"/>
        <v>44479</v>
      </c>
      <c r="B260" s="277">
        <v>81</v>
      </c>
      <c r="C260" s="277">
        <v>62</v>
      </c>
      <c r="D260" s="141">
        <f t="shared" si="12"/>
        <v>71.5</v>
      </c>
      <c r="E260" s="141">
        <f t="shared" si="13"/>
        <v>0</v>
      </c>
      <c r="F260" s="376">
        <f t="shared" si="14"/>
        <v>0</v>
      </c>
      <c r="G260" s="292"/>
      <c r="H260" s="268"/>
      <c r="I260" s="268"/>
    </row>
    <row r="261" spans="1:9" x14ac:dyDescent="0.25">
      <c r="A261" s="275">
        <f t="shared" si="15"/>
        <v>44480</v>
      </c>
      <c r="B261" s="277">
        <v>85</v>
      </c>
      <c r="C261" s="277">
        <v>57</v>
      </c>
      <c r="D261" s="141">
        <f t="shared" si="12"/>
        <v>71</v>
      </c>
      <c r="E261" s="141">
        <f t="shared" si="13"/>
        <v>0</v>
      </c>
      <c r="F261" s="376">
        <f t="shared" si="14"/>
        <v>0</v>
      </c>
      <c r="G261" s="292"/>
      <c r="H261" s="268"/>
      <c r="I261" s="268"/>
    </row>
    <row r="262" spans="1:9" x14ac:dyDescent="0.25">
      <c r="A262" s="275">
        <f t="shared" si="15"/>
        <v>44481</v>
      </c>
      <c r="B262" s="277">
        <v>58</v>
      </c>
      <c r="C262" s="277">
        <v>38</v>
      </c>
      <c r="D262" s="141">
        <f t="shared" si="12"/>
        <v>48</v>
      </c>
      <c r="E262" s="141">
        <f t="shared" si="13"/>
        <v>17</v>
      </c>
      <c r="F262" s="376">
        <f t="shared" si="14"/>
        <v>18.893799999999999</v>
      </c>
      <c r="G262" s="292"/>
      <c r="H262" s="268"/>
      <c r="I262" s="268"/>
    </row>
    <row r="263" spans="1:9" x14ac:dyDescent="0.25">
      <c r="A263" s="275">
        <f t="shared" si="15"/>
        <v>44482</v>
      </c>
      <c r="B263" s="277">
        <v>78</v>
      </c>
      <c r="C263" s="277">
        <v>48</v>
      </c>
      <c r="D263" s="141">
        <f t="shared" si="12"/>
        <v>63</v>
      </c>
      <c r="E263" s="141">
        <f t="shared" si="13"/>
        <v>2</v>
      </c>
      <c r="F263" s="376">
        <f t="shared" si="14"/>
        <v>2.2227999999999999</v>
      </c>
      <c r="G263" s="292"/>
      <c r="H263" s="268"/>
      <c r="I263" s="268"/>
    </row>
    <row r="264" spans="1:9" x14ac:dyDescent="0.25">
      <c r="A264" s="275">
        <f t="shared" si="15"/>
        <v>44483</v>
      </c>
      <c r="B264" s="277">
        <v>76</v>
      </c>
      <c r="C264" s="277">
        <v>54</v>
      </c>
      <c r="D264" s="141">
        <f t="shared" si="12"/>
        <v>65</v>
      </c>
      <c r="E264" s="141">
        <f t="shared" si="13"/>
        <v>0</v>
      </c>
      <c r="F264" s="376">
        <f t="shared" si="14"/>
        <v>0</v>
      </c>
      <c r="G264" s="292"/>
      <c r="H264" s="268"/>
      <c r="I264" s="268"/>
    </row>
    <row r="265" spans="1:9" x14ac:dyDescent="0.25">
      <c r="A265" s="275">
        <f t="shared" si="15"/>
        <v>44484</v>
      </c>
      <c r="B265" s="277">
        <v>76</v>
      </c>
      <c r="C265" s="277">
        <v>49</v>
      </c>
      <c r="D265" s="141">
        <f t="shared" si="12"/>
        <v>62.5</v>
      </c>
      <c r="E265" s="141">
        <f t="shared" si="13"/>
        <v>2.5</v>
      </c>
      <c r="F265" s="376">
        <f t="shared" si="14"/>
        <v>2.7784999999999997</v>
      </c>
      <c r="G265" s="292"/>
      <c r="H265" s="268"/>
      <c r="I265" s="268"/>
    </row>
    <row r="266" spans="1:9" x14ac:dyDescent="0.25">
      <c r="A266" s="275">
        <f t="shared" si="15"/>
        <v>44485</v>
      </c>
      <c r="B266" s="277">
        <v>62</v>
      </c>
      <c r="C266" s="277">
        <v>39</v>
      </c>
      <c r="D266" s="141">
        <f t="shared" ref="D266:D329" si="16">IF(C266="M",C266,(B266+C266)/2)</f>
        <v>50.5</v>
      </c>
      <c r="E266" s="141">
        <f t="shared" ref="E266:E329" si="17">IF(D266="M",D266,IF(65-D266&gt;0,65-D266,0))</f>
        <v>14.5</v>
      </c>
      <c r="F266" s="376">
        <f t="shared" ref="F266:F329" si="18">IF(E266="M",E266,E266*(1+VLOOKUP(TEXT(A266,"MMM"),$H$9:$I$20,2,FALSE)))</f>
        <v>16.115299999999998</v>
      </c>
      <c r="G266" s="292"/>
      <c r="H266" s="268"/>
      <c r="I266" s="268"/>
    </row>
    <row r="267" spans="1:9" x14ac:dyDescent="0.25">
      <c r="A267" s="275">
        <f t="shared" ref="A267:A330" si="19">A266+1</f>
        <v>44486</v>
      </c>
      <c r="B267" s="277">
        <v>65</v>
      </c>
      <c r="C267" s="277">
        <v>39</v>
      </c>
      <c r="D267" s="141">
        <f t="shared" si="16"/>
        <v>52</v>
      </c>
      <c r="E267" s="141">
        <f t="shared" si="17"/>
        <v>13</v>
      </c>
      <c r="F267" s="376">
        <f t="shared" si="18"/>
        <v>14.4482</v>
      </c>
      <c r="G267" s="292"/>
      <c r="H267" s="268"/>
      <c r="I267" s="268"/>
    </row>
    <row r="268" spans="1:9" x14ac:dyDescent="0.25">
      <c r="A268" s="275">
        <f t="shared" si="19"/>
        <v>44487</v>
      </c>
      <c r="B268" s="277">
        <v>73</v>
      </c>
      <c r="C268" s="277">
        <v>39</v>
      </c>
      <c r="D268" s="141">
        <f t="shared" si="16"/>
        <v>56</v>
      </c>
      <c r="E268" s="141">
        <f t="shared" si="17"/>
        <v>9</v>
      </c>
      <c r="F268" s="376">
        <f t="shared" si="18"/>
        <v>10.002599999999999</v>
      </c>
      <c r="G268" s="292"/>
      <c r="H268" s="268"/>
      <c r="I268" s="268"/>
    </row>
    <row r="269" spans="1:9" x14ac:dyDescent="0.25">
      <c r="A269" s="275">
        <f t="shared" si="19"/>
        <v>44488</v>
      </c>
      <c r="B269" s="277">
        <v>76</v>
      </c>
      <c r="C269" s="277">
        <v>42</v>
      </c>
      <c r="D269" s="141">
        <f t="shared" si="16"/>
        <v>59</v>
      </c>
      <c r="E269" s="141">
        <f t="shared" si="17"/>
        <v>6</v>
      </c>
      <c r="F269" s="376">
        <f t="shared" si="18"/>
        <v>6.6684000000000001</v>
      </c>
      <c r="G269" s="292"/>
      <c r="H269" s="268"/>
      <c r="I269" s="268"/>
    </row>
    <row r="270" spans="1:9" x14ac:dyDescent="0.25">
      <c r="A270" s="275">
        <f t="shared" si="19"/>
        <v>44489</v>
      </c>
      <c r="B270" s="277">
        <v>76</v>
      </c>
      <c r="C270" s="277">
        <v>42</v>
      </c>
      <c r="D270" s="141">
        <f t="shared" si="16"/>
        <v>59</v>
      </c>
      <c r="E270" s="141">
        <f t="shared" si="17"/>
        <v>6</v>
      </c>
      <c r="F270" s="376">
        <f t="shared" si="18"/>
        <v>6.6684000000000001</v>
      </c>
      <c r="G270" s="292"/>
      <c r="H270" s="268"/>
      <c r="I270" s="268"/>
    </row>
    <row r="271" spans="1:9" x14ac:dyDescent="0.25">
      <c r="A271" s="275">
        <f t="shared" si="19"/>
        <v>44490</v>
      </c>
      <c r="B271" s="277">
        <v>69</v>
      </c>
      <c r="C271" s="277">
        <v>45</v>
      </c>
      <c r="D271" s="141">
        <f t="shared" si="16"/>
        <v>57</v>
      </c>
      <c r="E271" s="141">
        <f t="shared" si="17"/>
        <v>8</v>
      </c>
      <c r="F271" s="376">
        <f t="shared" si="18"/>
        <v>8.8911999999999995</v>
      </c>
      <c r="G271" s="292"/>
      <c r="H271" s="268"/>
      <c r="I271" s="268"/>
    </row>
    <row r="272" spans="1:9" x14ac:dyDescent="0.25">
      <c r="A272" s="275">
        <f t="shared" si="19"/>
        <v>44491</v>
      </c>
      <c r="B272" s="277">
        <v>55</v>
      </c>
      <c r="C272" s="277">
        <v>36</v>
      </c>
      <c r="D272" s="141">
        <f t="shared" si="16"/>
        <v>45.5</v>
      </c>
      <c r="E272" s="141">
        <f t="shared" si="17"/>
        <v>19.5</v>
      </c>
      <c r="F272" s="376">
        <f t="shared" si="18"/>
        <v>21.6723</v>
      </c>
      <c r="G272" s="292"/>
      <c r="H272" s="268"/>
      <c r="I272" s="268"/>
    </row>
    <row r="273" spans="1:9" x14ac:dyDescent="0.25">
      <c r="A273" s="275">
        <f t="shared" si="19"/>
        <v>44492</v>
      </c>
      <c r="B273" s="277">
        <v>59</v>
      </c>
      <c r="C273" s="277">
        <v>35</v>
      </c>
      <c r="D273" s="141">
        <f t="shared" si="16"/>
        <v>47</v>
      </c>
      <c r="E273" s="141">
        <f t="shared" si="17"/>
        <v>18</v>
      </c>
      <c r="F273" s="376">
        <f t="shared" si="18"/>
        <v>20.005199999999999</v>
      </c>
      <c r="G273" s="292"/>
      <c r="H273" s="268"/>
      <c r="I273" s="268"/>
    </row>
    <row r="274" spans="1:9" x14ac:dyDescent="0.25">
      <c r="A274" s="275">
        <f t="shared" si="19"/>
        <v>44493</v>
      </c>
      <c r="B274" s="277">
        <v>63</v>
      </c>
      <c r="C274" s="277">
        <v>42</v>
      </c>
      <c r="D274" s="141">
        <f t="shared" si="16"/>
        <v>52.5</v>
      </c>
      <c r="E274" s="141">
        <f t="shared" si="17"/>
        <v>12.5</v>
      </c>
      <c r="F274" s="376">
        <f t="shared" si="18"/>
        <v>13.8925</v>
      </c>
      <c r="G274" s="292"/>
      <c r="H274" s="268"/>
      <c r="I274" s="268"/>
    </row>
    <row r="275" spans="1:9" x14ac:dyDescent="0.25">
      <c r="A275" s="275">
        <f t="shared" si="19"/>
        <v>44494</v>
      </c>
      <c r="B275" s="277">
        <v>73</v>
      </c>
      <c r="C275" s="277">
        <v>46</v>
      </c>
      <c r="D275" s="141">
        <f t="shared" si="16"/>
        <v>59.5</v>
      </c>
      <c r="E275" s="141">
        <f t="shared" si="17"/>
        <v>5.5</v>
      </c>
      <c r="F275" s="376">
        <f t="shared" si="18"/>
        <v>6.1126999999999994</v>
      </c>
      <c r="G275" s="292"/>
      <c r="H275" s="268"/>
      <c r="I275" s="268"/>
    </row>
    <row r="276" spans="1:9" x14ac:dyDescent="0.25">
      <c r="A276" s="275">
        <f t="shared" si="19"/>
        <v>44495</v>
      </c>
      <c r="B276" s="277">
        <v>51</v>
      </c>
      <c r="C276" s="277">
        <v>38</v>
      </c>
      <c r="D276" s="141">
        <f t="shared" si="16"/>
        <v>44.5</v>
      </c>
      <c r="E276" s="141">
        <f t="shared" si="17"/>
        <v>20.5</v>
      </c>
      <c r="F276" s="376">
        <f t="shared" si="18"/>
        <v>22.7837</v>
      </c>
      <c r="G276" s="292"/>
      <c r="H276" s="268"/>
      <c r="I276" s="268"/>
    </row>
    <row r="277" spans="1:9" x14ac:dyDescent="0.25">
      <c r="A277" s="275">
        <f t="shared" si="19"/>
        <v>44496</v>
      </c>
      <c r="B277" s="277">
        <v>59</v>
      </c>
      <c r="C277" s="277">
        <v>38</v>
      </c>
      <c r="D277" s="141">
        <f t="shared" si="16"/>
        <v>48.5</v>
      </c>
      <c r="E277" s="141">
        <f t="shared" si="17"/>
        <v>16.5</v>
      </c>
      <c r="F277" s="376">
        <f t="shared" si="18"/>
        <v>18.338100000000001</v>
      </c>
      <c r="G277" s="292"/>
      <c r="H277" s="268"/>
      <c r="I277" s="268"/>
    </row>
    <row r="278" spans="1:9" x14ac:dyDescent="0.25">
      <c r="A278" s="275">
        <f t="shared" si="19"/>
        <v>44497</v>
      </c>
      <c r="B278" s="277">
        <v>55</v>
      </c>
      <c r="C278" s="277">
        <v>46</v>
      </c>
      <c r="D278" s="141">
        <f t="shared" si="16"/>
        <v>50.5</v>
      </c>
      <c r="E278" s="141">
        <f t="shared" si="17"/>
        <v>14.5</v>
      </c>
      <c r="F278" s="376">
        <f t="shared" si="18"/>
        <v>16.115299999999998</v>
      </c>
      <c r="G278" s="292"/>
      <c r="H278" s="268"/>
      <c r="I278" s="268"/>
    </row>
    <row r="279" spans="1:9" x14ac:dyDescent="0.25">
      <c r="A279" s="275">
        <f t="shared" si="19"/>
        <v>44498</v>
      </c>
      <c r="B279" s="277">
        <v>48</v>
      </c>
      <c r="C279" s="277">
        <v>44</v>
      </c>
      <c r="D279" s="141">
        <f t="shared" si="16"/>
        <v>46</v>
      </c>
      <c r="E279" s="141">
        <f t="shared" si="17"/>
        <v>19</v>
      </c>
      <c r="F279" s="376">
        <f t="shared" si="18"/>
        <v>21.116599999999998</v>
      </c>
      <c r="G279" s="292"/>
      <c r="H279" s="268"/>
      <c r="I279" s="268"/>
    </row>
    <row r="280" spans="1:9" x14ac:dyDescent="0.25">
      <c r="A280" s="275">
        <f t="shared" si="19"/>
        <v>44499</v>
      </c>
      <c r="B280" s="277">
        <v>51</v>
      </c>
      <c r="C280" s="277">
        <v>38</v>
      </c>
      <c r="D280" s="141">
        <f t="shared" si="16"/>
        <v>44.5</v>
      </c>
      <c r="E280" s="141">
        <f t="shared" si="17"/>
        <v>20.5</v>
      </c>
      <c r="F280" s="376">
        <f t="shared" si="18"/>
        <v>22.7837</v>
      </c>
      <c r="G280" s="292"/>
      <c r="H280" s="268"/>
      <c r="I280" s="268"/>
    </row>
    <row r="281" spans="1:9" x14ac:dyDescent="0.25">
      <c r="A281" s="275">
        <f t="shared" si="19"/>
        <v>44500</v>
      </c>
      <c r="B281" s="277">
        <v>61</v>
      </c>
      <c r="C281" s="277">
        <v>40</v>
      </c>
      <c r="D281" s="141">
        <f t="shared" si="16"/>
        <v>50.5</v>
      </c>
      <c r="E281" s="141">
        <f t="shared" si="17"/>
        <v>14.5</v>
      </c>
      <c r="F281" s="376">
        <f t="shared" si="18"/>
        <v>16.115299999999998</v>
      </c>
      <c r="G281" s="292"/>
      <c r="H281" s="268"/>
      <c r="I281" s="268"/>
    </row>
    <row r="282" spans="1:9" x14ac:dyDescent="0.25">
      <c r="A282" s="275">
        <f t="shared" si="19"/>
        <v>44501</v>
      </c>
      <c r="B282" s="277">
        <v>56</v>
      </c>
      <c r="C282" s="277">
        <v>40</v>
      </c>
      <c r="D282" s="141">
        <f t="shared" si="16"/>
        <v>48</v>
      </c>
      <c r="E282" s="141">
        <f t="shared" si="17"/>
        <v>17</v>
      </c>
      <c r="F282" s="376">
        <f t="shared" si="18"/>
        <v>17.7242</v>
      </c>
      <c r="G282" s="292"/>
      <c r="H282" s="268"/>
      <c r="I282" s="268"/>
    </row>
    <row r="283" spans="1:9" x14ac:dyDescent="0.25">
      <c r="A283" s="275">
        <f t="shared" si="19"/>
        <v>44502</v>
      </c>
      <c r="B283" s="277">
        <v>42</v>
      </c>
      <c r="C283" s="277">
        <v>32</v>
      </c>
      <c r="D283" s="141">
        <f t="shared" si="16"/>
        <v>37</v>
      </c>
      <c r="E283" s="141">
        <f t="shared" si="17"/>
        <v>28</v>
      </c>
      <c r="F283" s="376">
        <f t="shared" si="18"/>
        <v>29.192799999999998</v>
      </c>
      <c r="G283" s="292"/>
      <c r="H283" s="268"/>
      <c r="I283" s="268"/>
    </row>
    <row r="284" spans="1:9" x14ac:dyDescent="0.25">
      <c r="A284" s="275">
        <f t="shared" si="19"/>
        <v>44503</v>
      </c>
      <c r="B284" s="277">
        <v>49</v>
      </c>
      <c r="C284" s="277">
        <v>27</v>
      </c>
      <c r="D284" s="141">
        <f t="shared" si="16"/>
        <v>38</v>
      </c>
      <c r="E284" s="141">
        <f t="shared" si="17"/>
        <v>27</v>
      </c>
      <c r="F284" s="376">
        <f t="shared" si="18"/>
        <v>28.150199999999998</v>
      </c>
      <c r="G284" s="292"/>
      <c r="H284" s="268"/>
      <c r="I284" s="268"/>
    </row>
    <row r="285" spans="1:9" x14ac:dyDescent="0.25">
      <c r="A285" s="275">
        <f t="shared" si="19"/>
        <v>44504</v>
      </c>
      <c r="B285" s="277">
        <v>52</v>
      </c>
      <c r="C285" s="277">
        <v>27</v>
      </c>
      <c r="D285" s="141">
        <f t="shared" si="16"/>
        <v>39.5</v>
      </c>
      <c r="E285" s="141">
        <f t="shared" si="17"/>
        <v>25.5</v>
      </c>
      <c r="F285" s="376">
        <f t="shared" si="18"/>
        <v>26.586299999999998</v>
      </c>
      <c r="G285" s="292"/>
      <c r="H285" s="268"/>
      <c r="I285" s="268"/>
    </row>
    <row r="286" spans="1:9" x14ac:dyDescent="0.25">
      <c r="A286" s="275">
        <f t="shared" si="19"/>
        <v>44505</v>
      </c>
      <c r="B286" s="277">
        <v>54</v>
      </c>
      <c r="C286" s="277">
        <v>30</v>
      </c>
      <c r="D286" s="141">
        <f t="shared" si="16"/>
        <v>42</v>
      </c>
      <c r="E286" s="141">
        <f t="shared" si="17"/>
        <v>23</v>
      </c>
      <c r="F286" s="376">
        <f t="shared" si="18"/>
        <v>23.979800000000001</v>
      </c>
      <c r="G286" s="292"/>
      <c r="H286" s="268"/>
      <c r="I286" s="268"/>
    </row>
    <row r="287" spans="1:9" x14ac:dyDescent="0.25">
      <c r="A287" s="275">
        <f t="shared" si="19"/>
        <v>44506</v>
      </c>
      <c r="B287" s="277">
        <v>58</v>
      </c>
      <c r="C287" s="277">
        <v>35</v>
      </c>
      <c r="D287" s="141">
        <f t="shared" si="16"/>
        <v>46.5</v>
      </c>
      <c r="E287" s="141">
        <f t="shared" si="17"/>
        <v>18.5</v>
      </c>
      <c r="F287" s="376">
        <f t="shared" si="18"/>
        <v>19.2881</v>
      </c>
      <c r="G287" s="292"/>
      <c r="H287" s="268"/>
      <c r="I287" s="268"/>
    </row>
    <row r="288" spans="1:9" x14ac:dyDescent="0.25">
      <c r="A288" s="275">
        <f t="shared" si="19"/>
        <v>44507</v>
      </c>
      <c r="B288" s="277">
        <v>66</v>
      </c>
      <c r="C288" s="277">
        <v>35</v>
      </c>
      <c r="D288" s="141">
        <f t="shared" si="16"/>
        <v>50.5</v>
      </c>
      <c r="E288" s="141">
        <f t="shared" si="17"/>
        <v>14.5</v>
      </c>
      <c r="F288" s="376">
        <f t="shared" si="18"/>
        <v>15.117699999999999</v>
      </c>
      <c r="G288" s="292"/>
      <c r="H288" s="268"/>
      <c r="I288" s="268"/>
    </row>
    <row r="289" spans="1:9" x14ac:dyDescent="0.25">
      <c r="A289" s="275">
        <f t="shared" si="19"/>
        <v>44508</v>
      </c>
      <c r="B289" s="277">
        <v>70</v>
      </c>
      <c r="C289" s="277">
        <v>43</v>
      </c>
      <c r="D289" s="141">
        <f t="shared" si="16"/>
        <v>56.5</v>
      </c>
      <c r="E289" s="141">
        <f t="shared" si="17"/>
        <v>8.5</v>
      </c>
      <c r="F289" s="376">
        <f t="shared" si="18"/>
        <v>8.8620999999999999</v>
      </c>
      <c r="G289" s="292"/>
      <c r="H289" s="268"/>
      <c r="I289" s="268"/>
    </row>
    <row r="290" spans="1:9" x14ac:dyDescent="0.25">
      <c r="A290" s="275">
        <f t="shared" si="19"/>
        <v>44509</v>
      </c>
      <c r="B290" s="277">
        <v>70</v>
      </c>
      <c r="C290" s="277">
        <v>47</v>
      </c>
      <c r="D290" s="141">
        <f t="shared" si="16"/>
        <v>58.5</v>
      </c>
      <c r="E290" s="141">
        <f t="shared" si="17"/>
        <v>6.5</v>
      </c>
      <c r="F290" s="376">
        <f t="shared" si="18"/>
        <v>6.7768999999999995</v>
      </c>
      <c r="G290" s="292"/>
      <c r="H290" s="268"/>
      <c r="I290" s="268"/>
    </row>
    <row r="291" spans="1:9" x14ac:dyDescent="0.25">
      <c r="A291" s="275">
        <f t="shared" si="19"/>
        <v>44510</v>
      </c>
      <c r="B291" s="277">
        <v>65</v>
      </c>
      <c r="C291" s="277">
        <v>51</v>
      </c>
      <c r="D291" s="141">
        <f t="shared" si="16"/>
        <v>58</v>
      </c>
      <c r="E291" s="141">
        <f t="shared" si="17"/>
        <v>7</v>
      </c>
      <c r="F291" s="376">
        <f t="shared" si="18"/>
        <v>7.2981999999999996</v>
      </c>
      <c r="G291" s="292"/>
      <c r="H291" s="268"/>
      <c r="I291" s="268"/>
    </row>
    <row r="292" spans="1:9" x14ac:dyDescent="0.25">
      <c r="A292" s="275">
        <f t="shared" si="19"/>
        <v>44511</v>
      </c>
      <c r="B292" s="277">
        <v>68</v>
      </c>
      <c r="C292" s="277">
        <v>42</v>
      </c>
      <c r="D292" s="141">
        <f t="shared" si="16"/>
        <v>55</v>
      </c>
      <c r="E292" s="141">
        <f t="shared" si="17"/>
        <v>10</v>
      </c>
      <c r="F292" s="376">
        <f t="shared" si="18"/>
        <v>10.426</v>
      </c>
      <c r="G292" s="292"/>
      <c r="H292" s="268"/>
      <c r="I292" s="268"/>
    </row>
    <row r="293" spans="1:9" x14ac:dyDescent="0.25">
      <c r="A293" s="275">
        <f t="shared" si="19"/>
        <v>44512</v>
      </c>
      <c r="B293" s="277">
        <v>53</v>
      </c>
      <c r="C293" s="277">
        <v>36</v>
      </c>
      <c r="D293" s="141">
        <f t="shared" si="16"/>
        <v>44.5</v>
      </c>
      <c r="E293" s="141">
        <f t="shared" si="17"/>
        <v>20.5</v>
      </c>
      <c r="F293" s="376">
        <f t="shared" si="18"/>
        <v>21.3733</v>
      </c>
      <c r="G293" s="292"/>
      <c r="H293" s="268"/>
      <c r="I293" s="268"/>
    </row>
    <row r="294" spans="1:9" x14ac:dyDescent="0.25">
      <c r="A294" s="275">
        <f t="shared" si="19"/>
        <v>44513</v>
      </c>
      <c r="B294" s="277">
        <v>38</v>
      </c>
      <c r="C294" s="277">
        <v>30</v>
      </c>
      <c r="D294" s="141">
        <f t="shared" si="16"/>
        <v>34</v>
      </c>
      <c r="E294" s="141">
        <f t="shared" si="17"/>
        <v>31</v>
      </c>
      <c r="F294" s="376">
        <f t="shared" si="18"/>
        <v>32.320599999999999</v>
      </c>
      <c r="G294" s="292"/>
      <c r="H294" s="268"/>
      <c r="I294" s="268"/>
    </row>
    <row r="295" spans="1:9" x14ac:dyDescent="0.25">
      <c r="A295" s="275">
        <f t="shared" si="19"/>
        <v>44514</v>
      </c>
      <c r="B295" s="277">
        <v>45</v>
      </c>
      <c r="C295" s="277">
        <v>30</v>
      </c>
      <c r="D295" s="141">
        <f t="shared" si="16"/>
        <v>37.5</v>
      </c>
      <c r="E295" s="141">
        <f t="shared" si="17"/>
        <v>27.5</v>
      </c>
      <c r="F295" s="376">
        <f t="shared" si="18"/>
        <v>28.671499999999998</v>
      </c>
      <c r="G295" s="292"/>
      <c r="H295" s="268"/>
      <c r="I295" s="268"/>
    </row>
    <row r="296" spans="1:9" x14ac:dyDescent="0.25">
      <c r="A296" s="275">
        <f t="shared" si="19"/>
        <v>44515</v>
      </c>
      <c r="B296" s="277">
        <v>46</v>
      </c>
      <c r="C296" s="277">
        <v>37</v>
      </c>
      <c r="D296" s="141">
        <f t="shared" si="16"/>
        <v>41.5</v>
      </c>
      <c r="E296" s="141">
        <f t="shared" si="17"/>
        <v>23.5</v>
      </c>
      <c r="F296" s="376">
        <f t="shared" si="18"/>
        <v>24.501100000000001</v>
      </c>
      <c r="G296" s="292"/>
      <c r="H296" s="268"/>
      <c r="I296" s="268"/>
    </row>
    <row r="297" spans="1:9" x14ac:dyDescent="0.25">
      <c r="A297" s="275">
        <f t="shared" si="19"/>
        <v>44516</v>
      </c>
      <c r="B297" s="277">
        <v>64</v>
      </c>
      <c r="C297" s="277">
        <v>37</v>
      </c>
      <c r="D297" s="141">
        <f t="shared" si="16"/>
        <v>50.5</v>
      </c>
      <c r="E297" s="141">
        <f t="shared" si="17"/>
        <v>14.5</v>
      </c>
      <c r="F297" s="376">
        <f t="shared" si="18"/>
        <v>15.117699999999999</v>
      </c>
      <c r="G297" s="292"/>
      <c r="H297" s="268"/>
      <c r="I297" s="268"/>
    </row>
    <row r="298" spans="1:9" x14ac:dyDescent="0.25">
      <c r="A298" s="275">
        <f t="shared" si="19"/>
        <v>44517</v>
      </c>
      <c r="B298" s="277">
        <v>71</v>
      </c>
      <c r="C298" s="277">
        <v>38</v>
      </c>
      <c r="D298" s="141">
        <f t="shared" si="16"/>
        <v>54.5</v>
      </c>
      <c r="E298" s="141">
        <f t="shared" si="17"/>
        <v>10.5</v>
      </c>
      <c r="F298" s="376">
        <f t="shared" si="18"/>
        <v>10.9473</v>
      </c>
      <c r="G298" s="292"/>
      <c r="H298" s="268"/>
      <c r="I298" s="268"/>
    </row>
    <row r="299" spans="1:9" x14ac:dyDescent="0.25">
      <c r="A299" s="275">
        <f t="shared" si="19"/>
        <v>44518</v>
      </c>
      <c r="B299" s="277">
        <v>52</v>
      </c>
      <c r="C299" s="277">
        <v>29</v>
      </c>
      <c r="D299" s="141">
        <f t="shared" si="16"/>
        <v>40.5</v>
      </c>
      <c r="E299" s="141">
        <f t="shared" si="17"/>
        <v>24.5</v>
      </c>
      <c r="F299" s="376">
        <f t="shared" si="18"/>
        <v>25.543699999999998</v>
      </c>
      <c r="G299" s="292"/>
      <c r="H299" s="268"/>
      <c r="I299" s="268"/>
    </row>
    <row r="300" spans="1:9" x14ac:dyDescent="0.25">
      <c r="A300" s="275">
        <f t="shared" si="19"/>
        <v>44519</v>
      </c>
      <c r="B300" s="277">
        <v>44</v>
      </c>
      <c r="C300" s="277">
        <v>23</v>
      </c>
      <c r="D300" s="141">
        <f t="shared" si="16"/>
        <v>33.5</v>
      </c>
      <c r="E300" s="141">
        <f t="shared" si="17"/>
        <v>31.5</v>
      </c>
      <c r="F300" s="376">
        <f t="shared" si="18"/>
        <v>32.841900000000003</v>
      </c>
      <c r="G300" s="292"/>
      <c r="H300" s="268"/>
      <c r="I300" s="268"/>
    </row>
    <row r="301" spans="1:9" x14ac:dyDescent="0.25">
      <c r="A301" s="275">
        <f t="shared" si="19"/>
        <v>44520</v>
      </c>
      <c r="B301" s="277">
        <v>49</v>
      </c>
      <c r="C301" s="277">
        <v>23</v>
      </c>
      <c r="D301" s="141">
        <f t="shared" si="16"/>
        <v>36</v>
      </c>
      <c r="E301" s="141">
        <f t="shared" si="17"/>
        <v>29</v>
      </c>
      <c r="F301" s="376">
        <f t="shared" si="18"/>
        <v>30.235399999999998</v>
      </c>
      <c r="G301" s="292"/>
      <c r="H301" s="268"/>
      <c r="I301" s="268"/>
    </row>
    <row r="302" spans="1:9" x14ac:dyDescent="0.25">
      <c r="A302" s="275">
        <f t="shared" si="19"/>
        <v>44521</v>
      </c>
      <c r="B302" s="277">
        <v>56</v>
      </c>
      <c r="C302" s="277">
        <v>37</v>
      </c>
      <c r="D302" s="141">
        <f t="shared" si="16"/>
        <v>46.5</v>
      </c>
      <c r="E302" s="141">
        <f t="shared" si="17"/>
        <v>18.5</v>
      </c>
      <c r="F302" s="376">
        <f t="shared" si="18"/>
        <v>19.2881</v>
      </c>
      <c r="G302" s="292"/>
      <c r="H302" s="268"/>
      <c r="I302" s="268"/>
    </row>
    <row r="303" spans="1:9" x14ac:dyDescent="0.25">
      <c r="A303" s="275">
        <f t="shared" si="19"/>
        <v>44522</v>
      </c>
      <c r="B303" s="277">
        <v>57</v>
      </c>
      <c r="C303" s="277">
        <v>27</v>
      </c>
      <c r="D303" s="141">
        <f t="shared" si="16"/>
        <v>42</v>
      </c>
      <c r="E303" s="141">
        <f t="shared" si="17"/>
        <v>23</v>
      </c>
      <c r="F303" s="376">
        <f t="shared" si="18"/>
        <v>23.979800000000001</v>
      </c>
      <c r="G303" s="292"/>
      <c r="H303" s="268"/>
      <c r="I303" s="268"/>
    </row>
    <row r="304" spans="1:9" x14ac:dyDescent="0.25">
      <c r="A304" s="275">
        <f t="shared" si="19"/>
        <v>44523</v>
      </c>
      <c r="B304" s="277">
        <v>44</v>
      </c>
      <c r="C304" s="277">
        <v>27</v>
      </c>
      <c r="D304" s="141">
        <f t="shared" si="16"/>
        <v>35.5</v>
      </c>
      <c r="E304" s="141">
        <f t="shared" si="17"/>
        <v>29.5</v>
      </c>
      <c r="F304" s="376">
        <f t="shared" si="18"/>
        <v>30.756699999999999</v>
      </c>
      <c r="G304" s="292"/>
      <c r="H304" s="268"/>
      <c r="I304" s="268"/>
    </row>
    <row r="305" spans="1:9" x14ac:dyDescent="0.25">
      <c r="A305" s="275">
        <f t="shared" si="19"/>
        <v>44524</v>
      </c>
      <c r="B305" s="277">
        <v>60</v>
      </c>
      <c r="C305" s="277">
        <v>28</v>
      </c>
      <c r="D305" s="141">
        <f t="shared" si="16"/>
        <v>44</v>
      </c>
      <c r="E305" s="141">
        <f t="shared" si="17"/>
        <v>21</v>
      </c>
      <c r="F305" s="376">
        <f t="shared" si="18"/>
        <v>21.894600000000001</v>
      </c>
      <c r="G305" s="292"/>
      <c r="H305" s="268"/>
      <c r="I305" s="268"/>
    </row>
    <row r="306" spans="1:9" x14ac:dyDescent="0.25">
      <c r="A306" s="275">
        <f t="shared" si="19"/>
        <v>44525</v>
      </c>
      <c r="B306" s="277">
        <v>61</v>
      </c>
      <c r="C306" s="277">
        <v>25</v>
      </c>
      <c r="D306" s="141">
        <f t="shared" si="16"/>
        <v>43</v>
      </c>
      <c r="E306" s="141">
        <f t="shared" si="17"/>
        <v>22</v>
      </c>
      <c r="F306" s="376">
        <f t="shared" si="18"/>
        <v>22.937200000000001</v>
      </c>
      <c r="G306" s="292"/>
      <c r="H306" s="268"/>
      <c r="I306" s="268"/>
    </row>
    <row r="307" spans="1:9" x14ac:dyDescent="0.25">
      <c r="A307" s="275">
        <f t="shared" si="19"/>
        <v>44526</v>
      </c>
      <c r="B307" s="277">
        <v>33</v>
      </c>
      <c r="C307" s="277">
        <v>19</v>
      </c>
      <c r="D307" s="141">
        <f t="shared" si="16"/>
        <v>26</v>
      </c>
      <c r="E307" s="141">
        <f t="shared" si="17"/>
        <v>39</v>
      </c>
      <c r="F307" s="376">
        <f t="shared" si="18"/>
        <v>40.6614</v>
      </c>
      <c r="G307" s="292"/>
      <c r="H307" s="268"/>
      <c r="I307" s="268"/>
    </row>
    <row r="308" spans="1:9" x14ac:dyDescent="0.25">
      <c r="A308" s="275">
        <f t="shared" si="19"/>
        <v>44527</v>
      </c>
      <c r="B308" s="277">
        <v>48</v>
      </c>
      <c r="C308" s="277">
        <v>24</v>
      </c>
      <c r="D308" s="141">
        <f t="shared" si="16"/>
        <v>36</v>
      </c>
      <c r="E308" s="141">
        <f t="shared" si="17"/>
        <v>29</v>
      </c>
      <c r="F308" s="376">
        <f t="shared" si="18"/>
        <v>30.235399999999998</v>
      </c>
      <c r="G308" s="292"/>
      <c r="H308" s="268"/>
      <c r="I308" s="268"/>
    </row>
    <row r="309" spans="1:9" x14ac:dyDescent="0.25">
      <c r="A309" s="275">
        <f t="shared" si="19"/>
        <v>44528</v>
      </c>
      <c r="B309" s="277">
        <v>65</v>
      </c>
      <c r="C309" s="277">
        <v>30</v>
      </c>
      <c r="D309" s="141">
        <f t="shared" si="16"/>
        <v>47.5</v>
      </c>
      <c r="E309" s="141">
        <f t="shared" si="17"/>
        <v>17.5</v>
      </c>
      <c r="F309" s="376">
        <f t="shared" si="18"/>
        <v>18.2455</v>
      </c>
      <c r="G309" s="292"/>
      <c r="H309" s="268"/>
      <c r="I309" s="268"/>
    </row>
    <row r="310" spans="1:9" x14ac:dyDescent="0.25">
      <c r="A310" s="275">
        <f t="shared" si="19"/>
        <v>44529</v>
      </c>
      <c r="B310" s="277">
        <v>50</v>
      </c>
      <c r="C310" s="277">
        <v>29</v>
      </c>
      <c r="D310" s="141">
        <f t="shared" si="16"/>
        <v>39.5</v>
      </c>
      <c r="E310" s="141">
        <f t="shared" si="17"/>
        <v>25.5</v>
      </c>
      <c r="F310" s="376">
        <f t="shared" si="18"/>
        <v>26.586299999999998</v>
      </c>
      <c r="G310" s="292"/>
      <c r="H310" s="268"/>
      <c r="I310" s="268"/>
    </row>
    <row r="311" spans="1:9" x14ac:dyDescent="0.25">
      <c r="A311" s="275">
        <f t="shared" si="19"/>
        <v>44530</v>
      </c>
      <c r="B311" s="277">
        <v>63</v>
      </c>
      <c r="C311" s="277">
        <v>33</v>
      </c>
      <c r="D311" s="141">
        <f t="shared" si="16"/>
        <v>48</v>
      </c>
      <c r="E311" s="141">
        <f t="shared" si="17"/>
        <v>17</v>
      </c>
      <c r="F311" s="376">
        <f t="shared" si="18"/>
        <v>17.7242</v>
      </c>
      <c r="G311" s="292"/>
      <c r="H311" s="268"/>
      <c r="I311" s="268"/>
    </row>
    <row r="312" spans="1:9" x14ac:dyDescent="0.25">
      <c r="A312" s="275">
        <f t="shared" si="19"/>
        <v>44531</v>
      </c>
      <c r="B312" s="277">
        <v>49</v>
      </c>
      <c r="C312" s="277">
        <v>32</v>
      </c>
      <c r="D312" s="141">
        <f t="shared" si="16"/>
        <v>40.5</v>
      </c>
      <c r="E312" s="141">
        <f t="shared" si="17"/>
        <v>24.5</v>
      </c>
      <c r="F312" s="376">
        <f t="shared" si="18"/>
        <v>25.205599999999997</v>
      </c>
      <c r="G312" s="292"/>
      <c r="H312" s="268"/>
      <c r="I312" s="268"/>
    </row>
    <row r="313" spans="1:9" x14ac:dyDescent="0.25">
      <c r="A313" s="275">
        <f t="shared" si="19"/>
        <v>44532</v>
      </c>
      <c r="B313" s="277">
        <v>62</v>
      </c>
      <c r="C313" s="277">
        <v>36</v>
      </c>
      <c r="D313" s="141">
        <f t="shared" si="16"/>
        <v>49</v>
      </c>
      <c r="E313" s="141">
        <f t="shared" si="17"/>
        <v>16</v>
      </c>
      <c r="F313" s="376">
        <f t="shared" si="18"/>
        <v>16.460799999999999</v>
      </c>
      <c r="G313" s="292"/>
      <c r="H313" s="268"/>
      <c r="I313" s="268"/>
    </row>
    <row r="314" spans="1:9" x14ac:dyDescent="0.25">
      <c r="A314" s="275">
        <f t="shared" si="19"/>
        <v>44533</v>
      </c>
      <c r="B314" s="277">
        <v>70</v>
      </c>
      <c r="C314" s="277">
        <v>37</v>
      </c>
      <c r="D314" s="141">
        <f t="shared" si="16"/>
        <v>53.5</v>
      </c>
      <c r="E314" s="141">
        <f t="shared" si="17"/>
        <v>11.5</v>
      </c>
      <c r="F314" s="376">
        <f t="shared" si="18"/>
        <v>11.831199999999999</v>
      </c>
      <c r="G314" s="292"/>
      <c r="H314" s="268"/>
      <c r="I314" s="268"/>
    </row>
    <row r="315" spans="1:9" x14ac:dyDescent="0.25">
      <c r="A315" s="275">
        <f t="shared" si="19"/>
        <v>44534</v>
      </c>
      <c r="B315" s="277">
        <v>62</v>
      </c>
      <c r="C315" s="277">
        <v>34</v>
      </c>
      <c r="D315" s="141">
        <f t="shared" si="16"/>
        <v>48</v>
      </c>
      <c r="E315" s="141">
        <f t="shared" si="17"/>
        <v>17</v>
      </c>
      <c r="F315" s="376">
        <f t="shared" si="18"/>
        <v>17.489599999999999</v>
      </c>
      <c r="G315" s="292"/>
      <c r="H315" s="268"/>
      <c r="I315" s="268"/>
    </row>
    <row r="316" spans="1:9" x14ac:dyDescent="0.25">
      <c r="A316" s="275">
        <f t="shared" si="19"/>
        <v>44535</v>
      </c>
      <c r="B316" s="277">
        <v>49</v>
      </c>
      <c r="C316" s="277">
        <v>34</v>
      </c>
      <c r="D316" s="141">
        <f t="shared" si="16"/>
        <v>41.5</v>
      </c>
      <c r="E316" s="141">
        <f t="shared" si="17"/>
        <v>23.5</v>
      </c>
      <c r="F316" s="376">
        <f t="shared" si="18"/>
        <v>24.1768</v>
      </c>
      <c r="G316" s="292"/>
      <c r="H316" s="268"/>
      <c r="I316" s="268"/>
    </row>
    <row r="317" spans="1:9" x14ac:dyDescent="0.25">
      <c r="A317" s="275">
        <f t="shared" si="19"/>
        <v>44536</v>
      </c>
      <c r="B317" s="277">
        <v>62</v>
      </c>
      <c r="C317" s="277">
        <v>26</v>
      </c>
      <c r="D317" s="141">
        <f t="shared" si="16"/>
        <v>44</v>
      </c>
      <c r="E317" s="141">
        <f t="shared" si="17"/>
        <v>21</v>
      </c>
      <c r="F317" s="376">
        <f t="shared" si="18"/>
        <v>21.604799999999997</v>
      </c>
      <c r="G317" s="292"/>
      <c r="H317" s="268"/>
      <c r="I317" s="268"/>
    </row>
    <row r="318" spans="1:9" x14ac:dyDescent="0.25">
      <c r="A318" s="275">
        <f t="shared" si="19"/>
        <v>44537</v>
      </c>
      <c r="B318" s="277">
        <v>35</v>
      </c>
      <c r="C318" s="277">
        <v>21</v>
      </c>
      <c r="D318" s="141">
        <f t="shared" si="16"/>
        <v>28</v>
      </c>
      <c r="E318" s="141">
        <f t="shared" si="17"/>
        <v>37</v>
      </c>
      <c r="F318" s="376">
        <f t="shared" si="18"/>
        <v>38.065599999999996</v>
      </c>
      <c r="G318" s="292"/>
      <c r="H318" s="268"/>
      <c r="I318" s="268"/>
    </row>
    <row r="319" spans="1:9" x14ac:dyDescent="0.25">
      <c r="A319" s="275">
        <f t="shared" si="19"/>
        <v>44538</v>
      </c>
      <c r="B319" s="277">
        <v>39</v>
      </c>
      <c r="C319" s="277">
        <v>23</v>
      </c>
      <c r="D319" s="141">
        <f t="shared" si="16"/>
        <v>31</v>
      </c>
      <c r="E319" s="141">
        <f t="shared" si="17"/>
        <v>34</v>
      </c>
      <c r="F319" s="376">
        <f t="shared" si="18"/>
        <v>34.979199999999999</v>
      </c>
      <c r="G319" s="292"/>
      <c r="H319" s="268"/>
      <c r="I319" s="268"/>
    </row>
    <row r="320" spans="1:9" x14ac:dyDescent="0.25">
      <c r="A320" s="275">
        <f t="shared" si="19"/>
        <v>44539</v>
      </c>
      <c r="B320" s="277">
        <v>48</v>
      </c>
      <c r="C320" s="277">
        <v>24</v>
      </c>
      <c r="D320" s="141">
        <f t="shared" si="16"/>
        <v>36</v>
      </c>
      <c r="E320" s="141">
        <f t="shared" si="17"/>
        <v>29</v>
      </c>
      <c r="F320" s="376">
        <f t="shared" si="18"/>
        <v>29.835199999999997</v>
      </c>
      <c r="G320" s="292"/>
      <c r="H320" s="268"/>
      <c r="I320" s="268"/>
    </row>
    <row r="321" spans="1:9" x14ac:dyDescent="0.25">
      <c r="A321" s="275">
        <f t="shared" si="19"/>
        <v>44540</v>
      </c>
      <c r="B321" s="277">
        <v>61</v>
      </c>
      <c r="C321" s="277">
        <v>36</v>
      </c>
      <c r="D321" s="141">
        <f t="shared" si="16"/>
        <v>48.5</v>
      </c>
      <c r="E321" s="141">
        <f t="shared" si="17"/>
        <v>16.5</v>
      </c>
      <c r="F321" s="376">
        <f t="shared" si="18"/>
        <v>16.975199999999997</v>
      </c>
      <c r="G321" s="292"/>
      <c r="H321" s="268"/>
      <c r="I321" s="268"/>
    </row>
    <row r="322" spans="1:9" x14ac:dyDescent="0.25">
      <c r="A322" s="275">
        <f t="shared" si="19"/>
        <v>44541</v>
      </c>
      <c r="B322" s="277">
        <v>64</v>
      </c>
      <c r="C322" s="277">
        <v>33</v>
      </c>
      <c r="D322" s="141">
        <f t="shared" si="16"/>
        <v>48.5</v>
      </c>
      <c r="E322" s="141">
        <f t="shared" si="17"/>
        <v>16.5</v>
      </c>
      <c r="F322" s="376">
        <f t="shared" si="18"/>
        <v>16.975199999999997</v>
      </c>
      <c r="G322" s="292"/>
      <c r="H322" s="268"/>
      <c r="I322" s="268"/>
    </row>
    <row r="323" spans="1:9" x14ac:dyDescent="0.25">
      <c r="A323" s="275">
        <f t="shared" si="19"/>
        <v>44542</v>
      </c>
      <c r="B323" s="277">
        <v>49</v>
      </c>
      <c r="C323" s="277">
        <v>27</v>
      </c>
      <c r="D323" s="141">
        <f t="shared" si="16"/>
        <v>38</v>
      </c>
      <c r="E323" s="141">
        <f t="shared" si="17"/>
        <v>27</v>
      </c>
      <c r="F323" s="376">
        <f t="shared" si="18"/>
        <v>27.7776</v>
      </c>
      <c r="G323" s="292"/>
      <c r="H323" s="268"/>
      <c r="I323" s="268"/>
    </row>
    <row r="324" spans="1:9" x14ac:dyDescent="0.25">
      <c r="A324" s="275">
        <f t="shared" si="19"/>
        <v>44543</v>
      </c>
      <c r="B324" s="277">
        <v>55</v>
      </c>
      <c r="C324" s="277">
        <v>28</v>
      </c>
      <c r="D324" s="141">
        <f t="shared" si="16"/>
        <v>41.5</v>
      </c>
      <c r="E324" s="141">
        <f t="shared" si="17"/>
        <v>23.5</v>
      </c>
      <c r="F324" s="376">
        <f t="shared" si="18"/>
        <v>24.1768</v>
      </c>
      <c r="G324" s="292"/>
      <c r="H324" s="268"/>
      <c r="I324" s="268"/>
    </row>
    <row r="325" spans="1:9" x14ac:dyDescent="0.25">
      <c r="A325" s="275">
        <f t="shared" si="19"/>
        <v>44544</v>
      </c>
      <c r="B325" s="277">
        <v>55</v>
      </c>
      <c r="C325" s="277">
        <v>27</v>
      </c>
      <c r="D325" s="141">
        <f t="shared" si="16"/>
        <v>41</v>
      </c>
      <c r="E325" s="141">
        <f t="shared" si="17"/>
        <v>24</v>
      </c>
      <c r="F325" s="376">
        <f t="shared" si="18"/>
        <v>24.691199999999998</v>
      </c>
      <c r="G325" s="292"/>
      <c r="H325" s="268"/>
      <c r="I325" s="268"/>
    </row>
    <row r="326" spans="1:9" x14ac:dyDescent="0.25">
      <c r="A326" s="275">
        <f t="shared" si="19"/>
        <v>44545</v>
      </c>
      <c r="B326" s="277">
        <v>67</v>
      </c>
      <c r="C326" s="277">
        <v>37</v>
      </c>
      <c r="D326" s="141">
        <f t="shared" si="16"/>
        <v>52</v>
      </c>
      <c r="E326" s="141">
        <f t="shared" si="17"/>
        <v>13</v>
      </c>
      <c r="F326" s="376">
        <f t="shared" si="18"/>
        <v>13.3744</v>
      </c>
      <c r="G326" s="292"/>
      <c r="H326" s="268"/>
      <c r="I326" s="268"/>
    </row>
    <row r="327" spans="1:9" x14ac:dyDescent="0.25">
      <c r="A327" s="275">
        <f t="shared" si="19"/>
        <v>44546</v>
      </c>
      <c r="B327" s="277">
        <v>74</v>
      </c>
      <c r="C327" s="277">
        <v>31</v>
      </c>
      <c r="D327" s="141">
        <f t="shared" si="16"/>
        <v>52.5</v>
      </c>
      <c r="E327" s="141">
        <f t="shared" si="17"/>
        <v>12.5</v>
      </c>
      <c r="F327" s="376">
        <f t="shared" si="18"/>
        <v>12.86</v>
      </c>
      <c r="G327" s="292"/>
      <c r="H327" s="268"/>
      <c r="I327" s="268"/>
    </row>
    <row r="328" spans="1:9" x14ac:dyDescent="0.25">
      <c r="A328" s="275">
        <f t="shared" si="19"/>
        <v>44547</v>
      </c>
      <c r="B328" s="277">
        <v>45</v>
      </c>
      <c r="C328" s="277">
        <v>25</v>
      </c>
      <c r="D328" s="141">
        <f t="shared" si="16"/>
        <v>35</v>
      </c>
      <c r="E328" s="141">
        <f t="shared" si="17"/>
        <v>30</v>
      </c>
      <c r="F328" s="376">
        <f t="shared" si="18"/>
        <v>30.863999999999997</v>
      </c>
      <c r="G328" s="292"/>
      <c r="H328" s="268"/>
      <c r="I328" s="268"/>
    </row>
    <row r="329" spans="1:9" x14ac:dyDescent="0.25">
      <c r="A329" s="275">
        <f t="shared" si="19"/>
        <v>44548</v>
      </c>
      <c r="B329" s="277">
        <v>41</v>
      </c>
      <c r="C329" s="277">
        <v>25</v>
      </c>
      <c r="D329" s="141">
        <f t="shared" si="16"/>
        <v>33</v>
      </c>
      <c r="E329" s="141">
        <f t="shared" si="17"/>
        <v>32</v>
      </c>
      <c r="F329" s="376">
        <f t="shared" si="18"/>
        <v>32.921599999999998</v>
      </c>
      <c r="G329" s="292"/>
      <c r="H329" s="268"/>
      <c r="I329" s="268"/>
    </row>
    <row r="330" spans="1:9" x14ac:dyDescent="0.25">
      <c r="A330" s="275">
        <f t="shared" si="19"/>
        <v>44549</v>
      </c>
      <c r="B330" s="277">
        <v>37</v>
      </c>
      <c r="C330" s="277">
        <v>17</v>
      </c>
      <c r="D330" s="141">
        <f t="shared" ref="D330:D374" si="20">IF(C330="M",C330,(B330+C330)/2)</f>
        <v>27</v>
      </c>
      <c r="E330" s="141">
        <f t="shared" ref="E330:E374" si="21">IF(D330="M",D330,IF(65-D330&gt;0,65-D330,0))</f>
        <v>38</v>
      </c>
      <c r="F330" s="376">
        <f t="shared" ref="F330:F374" si="22">IF(E330="M",E330,E330*(1+VLOOKUP(TEXT(A330,"MMM"),$H$9:$I$20,2,FALSE)))</f>
        <v>39.0944</v>
      </c>
      <c r="G330" s="292"/>
      <c r="H330" s="268"/>
      <c r="I330" s="268"/>
    </row>
    <row r="331" spans="1:9" x14ac:dyDescent="0.25">
      <c r="A331" s="275">
        <f t="shared" ref="A331:A374" si="23">A330+1</f>
        <v>44550</v>
      </c>
      <c r="B331" s="277">
        <v>35</v>
      </c>
      <c r="C331" s="277">
        <v>22</v>
      </c>
      <c r="D331" s="141">
        <f t="shared" si="20"/>
        <v>28.5</v>
      </c>
      <c r="E331" s="141">
        <f t="shared" si="21"/>
        <v>36.5</v>
      </c>
      <c r="F331" s="376">
        <f t="shared" si="22"/>
        <v>37.551199999999994</v>
      </c>
      <c r="G331" s="292"/>
      <c r="H331" s="268"/>
      <c r="I331" s="268"/>
    </row>
    <row r="332" spans="1:9" x14ac:dyDescent="0.25">
      <c r="A332" s="275">
        <f t="shared" si="23"/>
        <v>44551</v>
      </c>
      <c r="B332" s="277">
        <v>44</v>
      </c>
      <c r="C332" s="277">
        <v>17</v>
      </c>
      <c r="D332" s="141">
        <f t="shared" si="20"/>
        <v>30.5</v>
      </c>
      <c r="E332" s="141">
        <f t="shared" si="21"/>
        <v>34.5</v>
      </c>
      <c r="F332" s="376">
        <f t="shared" si="22"/>
        <v>35.493600000000001</v>
      </c>
      <c r="G332" s="292"/>
      <c r="H332" s="268"/>
      <c r="I332" s="268"/>
    </row>
    <row r="333" spans="1:9" x14ac:dyDescent="0.25">
      <c r="A333" s="275">
        <f t="shared" si="23"/>
        <v>44552</v>
      </c>
      <c r="B333" s="277">
        <v>44</v>
      </c>
      <c r="C333" s="277">
        <v>17</v>
      </c>
      <c r="D333" s="141">
        <f t="shared" si="20"/>
        <v>30.5</v>
      </c>
      <c r="E333" s="141">
        <f t="shared" si="21"/>
        <v>34.5</v>
      </c>
      <c r="F333" s="376">
        <f t="shared" si="22"/>
        <v>35.493600000000001</v>
      </c>
      <c r="G333" s="292"/>
      <c r="H333" s="268"/>
      <c r="I333" s="268"/>
    </row>
    <row r="334" spans="1:9" x14ac:dyDescent="0.25">
      <c r="A334" s="275">
        <f t="shared" si="23"/>
        <v>44553</v>
      </c>
      <c r="B334" s="277">
        <v>47</v>
      </c>
      <c r="C334" s="277">
        <v>21</v>
      </c>
      <c r="D334" s="141">
        <f t="shared" si="20"/>
        <v>34</v>
      </c>
      <c r="E334" s="141">
        <f t="shared" si="21"/>
        <v>31</v>
      </c>
      <c r="F334" s="376">
        <f t="shared" si="22"/>
        <v>31.892799999999998</v>
      </c>
      <c r="G334" s="292"/>
      <c r="H334" s="268"/>
      <c r="I334" s="268"/>
    </row>
    <row r="335" spans="1:9" x14ac:dyDescent="0.25">
      <c r="A335" s="275">
        <f t="shared" si="23"/>
        <v>44554</v>
      </c>
      <c r="B335" s="277">
        <v>58</v>
      </c>
      <c r="C335" s="277">
        <v>39</v>
      </c>
      <c r="D335" s="141">
        <f t="shared" si="20"/>
        <v>48.5</v>
      </c>
      <c r="E335" s="141">
        <f t="shared" si="21"/>
        <v>16.5</v>
      </c>
      <c r="F335" s="376">
        <f t="shared" si="22"/>
        <v>16.975199999999997</v>
      </c>
      <c r="G335" s="292"/>
      <c r="H335" s="268"/>
      <c r="I335" s="268"/>
    </row>
    <row r="336" spans="1:9" x14ac:dyDescent="0.25">
      <c r="A336" s="275">
        <f t="shared" si="23"/>
        <v>44555</v>
      </c>
      <c r="B336" s="277">
        <v>71</v>
      </c>
      <c r="C336" s="277">
        <v>39</v>
      </c>
      <c r="D336" s="141">
        <f t="shared" si="20"/>
        <v>55</v>
      </c>
      <c r="E336" s="141">
        <f t="shared" si="21"/>
        <v>10</v>
      </c>
      <c r="F336" s="376">
        <f t="shared" si="22"/>
        <v>10.288</v>
      </c>
      <c r="G336" s="292"/>
      <c r="H336" s="268"/>
      <c r="I336" s="268"/>
    </row>
    <row r="337" spans="1:10" x14ac:dyDescent="0.25">
      <c r="A337" s="275">
        <f t="shared" si="23"/>
        <v>44556</v>
      </c>
      <c r="B337" s="277">
        <v>52</v>
      </c>
      <c r="C337" s="277">
        <v>27</v>
      </c>
      <c r="D337" s="141">
        <f t="shared" si="20"/>
        <v>39.5</v>
      </c>
      <c r="E337" s="141">
        <f t="shared" si="21"/>
        <v>25.5</v>
      </c>
      <c r="F337" s="376">
        <f t="shared" si="22"/>
        <v>26.234399999999997</v>
      </c>
      <c r="G337" s="292"/>
      <c r="H337" s="270"/>
      <c r="I337" s="270"/>
      <c r="J337" s="288"/>
    </row>
    <row r="338" spans="1:10" x14ac:dyDescent="0.25">
      <c r="A338" s="275">
        <f t="shared" si="23"/>
        <v>44557</v>
      </c>
      <c r="B338" s="277">
        <v>60</v>
      </c>
      <c r="C338" s="277">
        <v>30</v>
      </c>
      <c r="D338" s="141">
        <f t="shared" si="20"/>
        <v>45</v>
      </c>
      <c r="E338" s="141">
        <f t="shared" si="21"/>
        <v>20</v>
      </c>
      <c r="F338" s="376">
        <f t="shared" si="22"/>
        <v>20.576000000000001</v>
      </c>
      <c r="G338" s="292"/>
      <c r="H338" s="270"/>
      <c r="I338" s="270"/>
      <c r="J338" s="288"/>
    </row>
    <row r="339" spans="1:10" x14ac:dyDescent="0.25">
      <c r="A339" s="275">
        <f t="shared" si="23"/>
        <v>44558</v>
      </c>
      <c r="B339" s="277">
        <v>42</v>
      </c>
      <c r="C339" s="277">
        <v>33</v>
      </c>
      <c r="D339" s="141">
        <f t="shared" si="20"/>
        <v>37.5</v>
      </c>
      <c r="E339" s="141">
        <f t="shared" si="21"/>
        <v>27.5</v>
      </c>
      <c r="F339" s="376">
        <f t="shared" si="22"/>
        <v>28.291999999999998</v>
      </c>
      <c r="G339" s="292"/>
      <c r="H339" s="270"/>
      <c r="I339" s="270"/>
      <c r="J339" s="288"/>
    </row>
    <row r="340" spans="1:10" x14ac:dyDescent="0.25">
      <c r="A340" s="275">
        <f t="shared" si="23"/>
        <v>44559</v>
      </c>
      <c r="B340" s="277">
        <v>49</v>
      </c>
      <c r="C340" s="277">
        <v>20</v>
      </c>
      <c r="D340" s="141">
        <f t="shared" si="20"/>
        <v>34.5</v>
      </c>
      <c r="E340" s="141">
        <f t="shared" si="21"/>
        <v>30.5</v>
      </c>
      <c r="F340" s="376">
        <f t="shared" si="22"/>
        <v>31.378399999999999</v>
      </c>
      <c r="G340" s="292"/>
      <c r="H340" s="270"/>
      <c r="I340" s="270"/>
      <c r="J340" s="288"/>
    </row>
    <row r="341" spans="1:10" x14ac:dyDescent="0.25">
      <c r="A341" s="275">
        <f t="shared" si="23"/>
        <v>44560</v>
      </c>
      <c r="B341" s="277">
        <v>31</v>
      </c>
      <c r="C341" s="277">
        <v>18</v>
      </c>
      <c r="D341" s="141">
        <f t="shared" si="20"/>
        <v>24.5</v>
      </c>
      <c r="E341" s="141">
        <f t="shared" si="21"/>
        <v>40.5</v>
      </c>
      <c r="F341" s="376">
        <f t="shared" si="22"/>
        <v>41.666399999999996</v>
      </c>
      <c r="G341" s="292"/>
      <c r="H341" s="270"/>
      <c r="I341" s="270"/>
      <c r="J341" s="288"/>
    </row>
    <row r="342" spans="1:10" x14ac:dyDescent="0.25">
      <c r="A342" s="275">
        <f t="shared" si="23"/>
        <v>44561</v>
      </c>
      <c r="B342" s="277">
        <v>36</v>
      </c>
      <c r="C342" s="277">
        <v>26</v>
      </c>
      <c r="D342" s="141">
        <f t="shared" si="20"/>
        <v>31</v>
      </c>
      <c r="E342" s="141">
        <f t="shared" si="21"/>
        <v>34</v>
      </c>
      <c r="F342" s="376">
        <f t="shared" si="22"/>
        <v>34.979199999999999</v>
      </c>
      <c r="G342" s="292"/>
      <c r="H342" s="270"/>
      <c r="I342" s="270"/>
      <c r="J342" s="288"/>
    </row>
    <row r="343" spans="1:10" x14ac:dyDescent="0.25">
      <c r="A343" s="275">
        <f t="shared" si="23"/>
        <v>44562</v>
      </c>
      <c r="B343" s="277" t="e">
        <v>#N/A</v>
      </c>
      <c r="C343" s="277" t="e">
        <v>#N/A</v>
      </c>
      <c r="D343" s="141" t="e">
        <f t="shared" si="20"/>
        <v>#N/A</v>
      </c>
      <c r="E343" s="141" t="e">
        <f t="shared" si="21"/>
        <v>#N/A</v>
      </c>
      <c r="F343" s="376" t="e">
        <f t="shared" si="22"/>
        <v>#N/A</v>
      </c>
      <c r="G343" s="292"/>
      <c r="H343" s="270"/>
      <c r="I343" s="270"/>
      <c r="J343" s="288"/>
    </row>
    <row r="344" spans="1:10" x14ac:dyDescent="0.25">
      <c r="A344" s="275">
        <f t="shared" si="23"/>
        <v>44563</v>
      </c>
      <c r="B344" s="277" t="e">
        <v>#N/A</v>
      </c>
      <c r="C344" s="277" t="e">
        <v>#N/A</v>
      </c>
      <c r="D344" s="141" t="e">
        <f t="shared" si="20"/>
        <v>#N/A</v>
      </c>
      <c r="E344" s="141" t="e">
        <f t="shared" si="21"/>
        <v>#N/A</v>
      </c>
      <c r="F344" s="376" t="e">
        <f t="shared" si="22"/>
        <v>#N/A</v>
      </c>
      <c r="G344" s="292"/>
      <c r="H344" s="270"/>
      <c r="I344" s="270"/>
      <c r="J344" s="288"/>
    </row>
    <row r="345" spans="1:10" x14ac:dyDescent="0.25">
      <c r="A345" s="275">
        <f t="shared" si="23"/>
        <v>44564</v>
      </c>
      <c r="B345" s="277" t="e">
        <v>#N/A</v>
      </c>
      <c r="C345" s="277" t="e">
        <v>#N/A</v>
      </c>
      <c r="D345" s="141" t="e">
        <f t="shared" si="20"/>
        <v>#N/A</v>
      </c>
      <c r="E345" s="141" t="e">
        <f t="shared" si="21"/>
        <v>#N/A</v>
      </c>
      <c r="F345" s="376" t="e">
        <f t="shared" si="22"/>
        <v>#N/A</v>
      </c>
      <c r="G345" s="292"/>
      <c r="H345" s="270"/>
      <c r="I345" s="270"/>
      <c r="J345" s="288"/>
    </row>
    <row r="346" spans="1:10" x14ac:dyDescent="0.25">
      <c r="A346" s="275">
        <f t="shared" si="23"/>
        <v>44565</v>
      </c>
      <c r="B346" s="277" t="e">
        <v>#N/A</v>
      </c>
      <c r="C346" s="277" t="e">
        <v>#N/A</v>
      </c>
      <c r="D346" s="141" t="e">
        <f t="shared" si="20"/>
        <v>#N/A</v>
      </c>
      <c r="E346" s="141" t="e">
        <f t="shared" si="21"/>
        <v>#N/A</v>
      </c>
      <c r="F346" s="376" t="e">
        <f t="shared" si="22"/>
        <v>#N/A</v>
      </c>
      <c r="G346" s="292"/>
      <c r="H346" s="270"/>
      <c r="I346" s="270"/>
      <c r="J346" s="288"/>
    </row>
    <row r="347" spans="1:10" x14ac:dyDescent="0.25">
      <c r="A347" s="275">
        <f t="shared" si="23"/>
        <v>44566</v>
      </c>
      <c r="B347" s="277" t="e">
        <v>#N/A</v>
      </c>
      <c r="C347" s="277" t="e">
        <v>#N/A</v>
      </c>
      <c r="D347" s="141" t="e">
        <f t="shared" si="20"/>
        <v>#N/A</v>
      </c>
      <c r="E347" s="141" t="e">
        <f t="shared" si="21"/>
        <v>#N/A</v>
      </c>
      <c r="F347" s="376" t="e">
        <f t="shared" si="22"/>
        <v>#N/A</v>
      </c>
      <c r="G347" s="292"/>
      <c r="H347" s="270"/>
      <c r="I347" s="270"/>
      <c r="J347" s="288"/>
    </row>
    <row r="348" spans="1:10" x14ac:dyDescent="0.25">
      <c r="A348" s="275">
        <f t="shared" si="23"/>
        <v>44567</v>
      </c>
      <c r="B348" s="277" t="e">
        <v>#N/A</v>
      </c>
      <c r="C348" s="277" t="e">
        <v>#N/A</v>
      </c>
      <c r="D348" s="141" t="e">
        <f t="shared" si="20"/>
        <v>#N/A</v>
      </c>
      <c r="E348" s="141" t="e">
        <f t="shared" si="21"/>
        <v>#N/A</v>
      </c>
      <c r="F348" s="376" t="e">
        <f t="shared" si="22"/>
        <v>#N/A</v>
      </c>
      <c r="G348" s="292"/>
      <c r="H348" s="270"/>
      <c r="I348" s="270"/>
      <c r="J348" s="288"/>
    </row>
    <row r="349" spans="1:10" x14ac:dyDescent="0.25">
      <c r="A349" s="275">
        <f t="shared" si="23"/>
        <v>44568</v>
      </c>
      <c r="B349" s="277" t="e">
        <v>#N/A</v>
      </c>
      <c r="C349" s="277" t="e">
        <v>#N/A</v>
      </c>
      <c r="D349" s="141" t="e">
        <f t="shared" si="20"/>
        <v>#N/A</v>
      </c>
      <c r="E349" s="141" t="e">
        <f t="shared" si="21"/>
        <v>#N/A</v>
      </c>
      <c r="F349" s="376" t="e">
        <f t="shared" si="22"/>
        <v>#N/A</v>
      </c>
      <c r="G349" s="292"/>
      <c r="H349" s="270"/>
      <c r="I349" s="270"/>
      <c r="J349" s="288"/>
    </row>
    <row r="350" spans="1:10" x14ac:dyDescent="0.25">
      <c r="A350" s="275">
        <f t="shared" si="23"/>
        <v>44569</v>
      </c>
      <c r="B350" s="277" t="e">
        <v>#N/A</v>
      </c>
      <c r="C350" s="277" t="e">
        <v>#N/A</v>
      </c>
      <c r="D350" s="141" t="e">
        <f t="shared" si="20"/>
        <v>#N/A</v>
      </c>
      <c r="E350" s="141" t="e">
        <f t="shared" si="21"/>
        <v>#N/A</v>
      </c>
      <c r="F350" s="376" t="e">
        <f t="shared" si="22"/>
        <v>#N/A</v>
      </c>
      <c r="G350" s="292"/>
      <c r="H350" s="270"/>
      <c r="I350" s="270"/>
      <c r="J350" s="288"/>
    </row>
    <row r="351" spans="1:10" x14ac:dyDescent="0.25">
      <c r="A351" s="275">
        <f t="shared" si="23"/>
        <v>44570</v>
      </c>
      <c r="B351" s="277" t="e">
        <v>#N/A</v>
      </c>
      <c r="C351" s="277" t="e">
        <v>#N/A</v>
      </c>
      <c r="D351" s="141" t="e">
        <f t="shared" si="20"/>
        <v>#N/A</v>
      </c>
      <c r="E351" s="141" t="e">
        <f t="shared" si="21"/>
        <v>#N/A</v>
      </c>
      <c r="F351" s="376" t="e">
        <f t="shared" si="22"/>
        <v>#N/A</v>
      </c>
      <c r="G351" s="292"/>
      <c r="H351" s="270"/>
      <c r="I351" s="270"/>
      <c r="J351" s="288"/>
    </row>
    <row r="352" spans="1:10" x14ac:dyDescent="0.25">
      <c r="A352" s="275">
        <f t="shared" si="23"/>
        <v>44571</v>
      </c>
      <c r="B352" s="277" t="e">
        <v>#N/A</v>
      </c>
      <c r="C352" s="277" t="e">
        <v>#N/A</v>
      </c>
      <c r="D352" s="141" t="e">
        <f t="shared" si="20"/>
        <v>#N/A</v>
      </c>
      <c r="E352" s="141" t="e">
        <f t="shared" si="21"/>
        <v>#N/A</v>
      </c>
      <c r="F352" s="376" t="e">
        <f t="shared" si="22"/>
        <v>#N/A</v>
      </c>
      <c r="G352" s="292"/>
      <c r="H352" s="270"/>
      <c r="I352" s="270"/>
      <c r="J352" s="288"/>
    </row>
    <row r="353" spans="1:10" x14ac:dyDescent="0.25">
      <c r="A353" s="275">
        <f t="shared" si="23"/>
        <v>44572</v>
      </c>
      <c r="B353" s="277" t="e">
        <v>#N/A</v>
      </c>
      <c r="C353" s="277" t="e">
        <v>#N/A</v>
      </c>
      <c r="D353" s="141" t="e">
        <f t="shared" si="20"/>
        <v>#N/A</v>
      </c>
      <c r="E353" s="141" t="e">
        <f t="shared" si="21"/>
        <v>#N/A</v>
      </c>
      <c r="F353" s="376" t="e">
        <f t="shared" si="22"/>
        <v>#N/A</v>
      </c>
      <c r="G353" s="292"/>
      <c r="H353" s="270"/>
      <c r="I353" s="270"/>
      <c r="J353" s="288"/>
    </row>
    <row r="354" spans="1:10" x14ac:dyDescent="0.25">
      <c r="A354" s="275">
        <f t="shared" si="23"/>
        <v>44573</v>
      </c>
      <c r="B354" s="277" t="e">
        <v>#N/A</v>
      </c>
      <c r="C354" s="277" t="e">
        <v>#N/A</v>
      </c>
      <c r="D354" s="141" t="e">
        <f t="shared" si="20"/>
        <v>#N/A</v>
      </c>
      <c r="E354" s="141" t="e">
        <f t="shared" si="21"/>
        <v>#N/A</v>
      </c>
      <c r="F354" s="376" t="e">
        <f t="shared" si="22"/>
        <v>#N/A</v>
      </c>
      <c r="G354" s="292"/>
      <c r="H354" s="270"/>
      <c r="I354" s="270"/>
      <c r="J354" s="288"/>
    </row>
    <row r="355" spans="1:10" x14ac:dyDescent="0.25">
      <c r="A355" s="275">
        <f t="shared" si="23"/>
        <v>44574</v>
      </c>
      <c r="B355" s="277" t="e">
        <v>#N/A</v>
      </c>
      <c r="C355" s="277" t="e">
        <v>#N/A</v>
      </c>
      <c r="D355" s="141" t="e">
        <f t="shared" si="20"/>
        <v>#N/A</v>
      </c>
      <c r="E355" s="141" t="e">
        <f t="shared" si="21"/>
        <v>#N/A</v>
      </c>
      <c r="F355" s="376" t="e">
        <f t="shared" si="22"/>
        <v>#N/A</v>
      </c>
      <c r="G355" s="292"/>
      <c r="H355" s="270"/>
      <c r="I355" s="270"/>
      <c r="J355" s="288"/>
    </row>
    <row r="356" spans="1:10" x14ac:dyDescent="0.25">
      <c r="A356" s="275">
        <f t="shared" si="23"/>
        <v>44575</v>
      </c>
      <c r="B356" s="277" t="e">
        <v>#N/A</v>
      </c>
      <c r="C356" s="277" t="e">
        <v>#N/A</v>
      </c>
      <c r="D356" s="141" t="e">
        <f t="shared" si="20"/>
        <v>#N/A</v>
      </c>
      <c r="E356" s="141" t="e">
        <f t="shared" si="21"/>
        <v>#N/A</v>
      </c>
      <c r="F356" s="376" t="e">
        <f t="shared" si="22"/>
        <v>#N/A</v>
      </c>
      <c r="G356" s="292"/>
      <c r="H356" s="270"/>
      <c r="I356" s="270"/>
      <c r="J356" s="288"/>
    </row>
    <row r="357" spans="1:10" x14ac:dyDescent="0.25">
      <c r="A357" s="275">
        <f t="shared" si="23"/>
        <v>44576</v>
      </c>
      <c r="B357" s="277" t="e">
        <v>#N/A</v>
      </c>
      <c r="C357" s="277" t="e">
        <v>#N/A</v>
      </c>
      <c r="D357" s="141" t="e">
        <f t="shared" si="20"/>
        <v>#N/A</v>
      </c>
      <c r="E357" s="141" t="e">
        <f t="shared" si="21"/>
        <v>#N/A</v>
      </c>
      <c r="F357" s="376" t="e">
        <f t="shared" si="22"/>
        <v>#N/A</v>
      </c>
      <c r="G357" s="292"/>
      <c r="H357" s="270"/>
      <c r="I357" s="270"/>
      <c r="J357" s="288"/>
    </row>
    <row r="358" spans="1:10" x14ac:dyDescent="0.25">
      <c r="A358" s="275">
        <f t="shared" si="23"/>
        <v>44577</v>
      </c>
      <c r="B358" s="277" t="e">
        <v>#N/A</v>
      </c>
      <c r="C358" s="277" t="e">
        <v>#N/A</v>
      </c>
      <c r="D358" s="141" t="e">
        <f t="shared" si="20"/>
        <v>#N/A</v>
      </c>
      <c r="E358" s="141" t="e">
        <f t="shared" si="21"/>
        <v>#N/A</v>
      </c>
      <c r="F358" s="376" t="e">
        <f t="shared" si="22"/>
        <v>#N/A</v>
      </c>
      <c r="G358" s="292"/>
      <c r="H358" s="270"/>
      <c r="I358" s="270"/>
      <c r="J358" s="288"/>
    </row>
    <row r="359" spans="1:10" x14ac:dyDescent="0.25">
      <c r="A359" s="275">
        <f t="shared" si="23"/>
        <v>44578</v>
      </c>
      <c r="B359" s="277" t="e">
        <v>#N/A</v>
      </c>
      <c r="C359" s="277" t="e">
        <v>#N/A</v>
      </c>
      <c r="D359" s="141" t="e">
        <f t="shared" si="20"/>
        <v>#N/A</v>
      </c>
      <c r="E359" s="141" t="e">
        <f t="shared" si="21"/>
        <v>#N/A</v>
      </c>
      <c r="F359" s="376" t="e">
        <f t="shared" si="22"/>
        <v>#N/A</v>
      </c>
      <c r="G359" s="292"/>
      <c r="H359" s="270"/>
      <c r="I359" s="270"/>
      <c r="J359" s="288"/>
    </row>
    <row r="360" spans="1:10" x14ac:dyDescent="0.25">
      <c r="A360" s="275">
        <f t="shared" si="23"/>
        <v>44579</v>
      </c>
      <c r="B360" s="277" t="e">
        <v>#N/A</v>
      </c>
      <c r="C360" s="277" t="e">
        <v>#N/A</v>
      </c>
      <c r="D360" s="141" t="e">
        <f t="shared" si="20"/>
        <v>#N/A</v>
      </c>
      <c r="E360" s="141" t="e">
        <f t="shared" si="21"/>
        <v>#N/A</v>
      </c>
      <c r="F360" s="376" t="e">
        <f t="shared" si="22"/>
        <v>#N/A</v>
      </c>
      <c r="G360" s="292"/>
      <c r="H360" s="270"/>
      <c r="I360" s="270"/>
      <c r="J360" s="288"/>
    </row>
    <row r="361" spans="1:10" x14ac:dyDescent="0.25">
      <c r="A361" s="275">
        <f t="shared" si="23"/>
        <v>44580</v>
      </c>
      <c r="B361" s="277" t="e">
        <v>#N/A</v>
      </c>
      <c r="C361" s="277" t="e">
        <v>#N/A</v>
      </c>
      <c r="D361" s="141" t="e">
        <f t="shared" si="20"/>
        <v>#N/A</v>
      </c>
      <c r="E361" s="141" t="e">
        <f t="shared" si="21"/>
        <v>#N/A</v>
      </c>
      <c r="F361" s="376" t="e">
        <f t="shared" si="22"/>
        <v>#N/A</v>
      </c>
      <c r="G361" s="292"/>
      <c r="H361" s="270"/>
      <c r="I361" s="270"/>
      <c r="J361" s="288"/>
    </row>
    <row r="362" spans="1:10" x14ac:dyDescent="0.25">
      <c r="A362" s="275">
        <f t="shared" si="23"/>
        <v>44581</v>
      </c>
      <c r="B362" s="277" t="e">
        <v>#N/A</v>
      </c>
      <c r="C362" s="277" t="e">
        <v>#N/A</v>
      </c>
      <c r="D362" s="141" t="e">
        <f t="shared" si="20"/>
        <v>#N/A</v>
      </c>
      <c r="E362" s="141" t="e">
        <f t="shared" si="21"/>
        <v>#N/A</v>
      </c>
      <c r="F362" s="376" t="e">
        <f t="shared" si="22"/>
        <v>#N/A</v>
      </c>
      <c r="G362" s="292"/>
      <c r="H362" s="270"/>
      <c r="I362" s="270"/>
      <c r="J362" s="288"/>
    </row>
    <row r="363" spans="1:10" x14ac:dyDescent="0.25">
      <c r="A363" s="275">
        <f t="shared" si="23"/>
        <v>44582</v>
      </c>
      <c r="B363" s="277" t="e">
        <v>#N/A</v>
      </c>
      <c r="C363" s="277" t="e">
        <v>#N/A</v>
      </c>
      <c r="D363" s="141" t="e">
        <f t="shared" si="20"/>
        <v>#N/A</v>
      </c>
      <c r="E363" s="141" t="e">
        <f t="shared" si="21"/>
        <v>#N/A</v>
      </c>
      <c r="F363" s="376" t="e">
        <f t="shared" si="22"/>
        <v>#N/A</v>
      </c>
      <c r="G363" s="292"/>
      <c r="H363" s="270"/>
      <c r="I363" s="270"/>
      <c r="J363" s="288"/>
    </row>
    <row r="364" spans="1:10" x14ac:dyDescent="0.25">
      <c r="A364" s="275">
        <f t="shared" si="23"/>
        <v>44583</v>
      </c>
      <c r="B364" s="277" t="e">
        <v>#N/A</v>
      </c>
      <c r="C364" s="277" t="e">
        <v>#N/A</v>
      </c>
      <c r="D364" s="141" t="e">
        <f t="shared" si="20"/>
        <v>#N/A</v>
      </c>
      <c r="E364" s="141" t="e">
        <f t="shared" si="21"/>
        <v>#N/A</v>
      </c>
      <c r="F364" s="376" t="e">
        <f t="shared" si="22"/>
        <v>#N/A</v>
      </c>
      <c r="G364" s="292"/>
      <c r="H364" s="270"/>
      <c r="I364" s="270"/>
      <c r="J364" s="288"/>
    </row>
    <row r="365" spans="1:10" x14ac:dyDescent="0.25">
      <c r="A365" s="275">
        <f t="shared" si="23"/>
        <v>44584</v>
      </c>
      <c r="B365" s="277" t="e">
        <v>#N/A</v>
      </c>
      <c r="C365" s="277" t="e">
        <v>#N/A</v>
      </c>
      <c r="D365" s="141" t="e">
        <f t="shared" si="20"/>
        <v>#N/A</v>
      </c>
      <c r="E365" s="141" t="e">
        <f t="shared" si="21"/>
        <v>#N/A</v>
      </c>
      <c r="F365" s="376" t="e">
        <f t="shared" si="22"/>
        <v>#N/A</v>
      </c>
      <c r="G365" s="292"/>
      <c r="H365" s="270"/>
      <c r="I365" s="270"/>
      <c r="J365" s="288"/>
    </row>
    <row r="366" spans="1:10" x14ac:dyDescent="0.25">
      <c r="A366" s="275">
        <f t="shared" si="23"/>
        <v>44585</v>
      </c>
      <c r="B366" s="277" t="e">
        <v>#N/A</v>
      </c>
      <c r="C366" s="277" t="e">
        <v>#N/A</v>
      </c>
      <c r="D366" s="141" t="e">
        <f t="shared" si="20"/>
        <v>#N/A</v>
      </c>
      <c r="E366" s="141" t="e">
        <f t="shared" si="21"/>
        <v>#N/A</v>
      </c>
      <c r="F366" s="376" t="e">
        <f t="shared" si="22"/>
        <v>#N/A</v>
      </c>
      <c r="G366" s="292"/>
      <c r="H366" s="270"/>
      <c r="I366" s="270"/>
      <c r="J366" s="288"/>
    </row>
    <row r="367" spans="1:10" x14ac:dyDescent="0.25">
      <c r="A367" s="275">
        <f t="shared" si="23"/>
        <v>44586</v>
      </c>
      <c r="B367" s="277" t="e">
        <v>#N/A</v>
      </c>
      <c r="C367" s="277" t="e">
        <v>#N/A</v>
      </c>
      <c r="D367" s="141" t="e">
        <f t="shared" si="20"/>
        <v>#N/A</v>
      </c>
      <c r="E367" s="141" t="e">
        <f t="shared" si="21"/>
        <v>#N/A</v>
      </c>
      <c r="F367" s="376" t="e">
        <f t="shared" si="22"/>
        <v>#N/A</v>
      </c>
      <c r="G367" s="292"/>
      <c r="H367" s="268"/>
      <c r="I367" s="268"/>
    </row>
    <row r="368" spans="1:10" x14ac:dyDescent="0.25">
      <c r="A368" s="275">
        <f t="shared" si="23"/>
        <v>44587</v>
      </c>
      <c r="B368" s="277" t="e">
        <v>#N/A</v>
      </c>
      <c r="C368" s="277" t="e">
        <v>#N/A</v>
      </c>
      <c r="D368" s="141" t="e">
        <f t="shared" si="20"/>
        <v>#N/A</v>
      </c>
      <c r="E368" s="141" t="e">
        <f t="shared" si="21"/>
        <v>#N/A</v>
      </c>
      <c r="F368" s="376" t="e">
        <f t="shared" si="22"/>
        <v>#N/A</v>
      </c>
      <c r="G368" s="292"/>
      <c r="H368" s="268"/>
      <c r="I368" s="268"/>
    </row>
    <row r="369" spans="1:9" x14ac:dyDescent="0.25">
      <c r="A369" s="275">
        <f t="shared" si="23"/>
        <v>44588</v>
      </c>
      <c r="B369" s="277" t="e">
        <v>#N/A</v>
      </c>
      <c r="C369" s="277" t="e">
        <v>#N/A</v>
      </c>
      <c r="D369" s="141" t="e">
        <f t="shared" si="20"/>
        <v>#N/A</v>
      </c>
      <c r="E369" s="141" t="e">
        <f t="shared" si="21"/>
        <v>#N/A</v>
      </c>
      <c r="F369" s="376" t="e">
        <f t="shared" si="22"/>
        <v>#N/A</v>
      </c>
      <c r="G369" s="292"/>
      <c r="H369" s="268"/>
      <c r="I369" s="268"/>
    </row>
    <row r="370" spans="1:9" x14ac:dyDescent="0.25">
      <c r="A370" s="275">
        <f t="shared" si="23"/>
        <v>44589</v>
      </c>
      <c r="B370" s="277" t="e">
        <v>#N/A</v>
      </c>
      <c r="C370" s="277" t="e">
        <v>#N/A</v>
      </c>
      <c r="D370" s="141" t="e">
        <f t="shared" si="20"/>
        <v>#N/A</v>
      </c>
      <c r="E370" s="141" t="e">
        <f t="shared" si="21"/>
        <v>#N/A</v>
      </c>
      <c r="F370" s="376" t="e">
        <f t="shared" si="22"/>
        <v>#N/A</v>
      </c>
      <c r="G370" s="292"/>
      <c r="H370" s="268"/>
      <c r="I370" s="268"/>
    </row>
    <row r="371" spans="1:9" x14ac:dyDescent="0.25">
      <c r="A371" s="275">
        <f t="shared" si="23"/>
        <v>44590</v>
      </c>
      <c r="B371" s="277" t="e">
        <v>#N/A</v>
      </c>
      <c r="C371" s="277" t="e">
        <v>#N/A</v>
      </c>
      <c r="D371" s="141" t="e">
        <f t="shared" si="20"/>
        <v>#N/A</v>
      </c>
      <c r="E371" s="141" t="e">
        <f t="shared" si="21"/>
        <v>#N/A</v>
      </c>
      <c r="F371" s="376" t="e">
        <f t="shared" si="22"/>
        <v>#N/A</v>
      </c>
      <c r="G371" s="292"/>
      <c r="H371" s="268"/>
      <c r="I371" s="268"/>
    </row>
    <row r="372" spans="1:9" x14ac:dyDescent="0.25">
      <c r="A372" s="275">
        <f t="shared" si="23"/>
        <v>44591</v>
      </c>
      <c r="B372" s="277" t="e">
        <v>#N/A</v>
      </c>
      <c r="C372" s="277" t="e">
        <v>#N/A</v>
      </c>
      <c r="D372" s="141" t="e">
        <f t="shared" si="20"/>
        <v>#N/A</v>
      </c>
      <c r="E372" s="141" t="e">
        <f t="shared" si="21"/>
        <v>#N/A</v>
      </c>
      <c r="F372" s="376" t="e">
        <f t="shared" si="22"/>
        <v>#N/A</v>
      </c>
      <c r="G372" s="292"/>
      <c r="H372" s="268"/>
      <c r="I372" s="268"/>
    </row>
    <row r="373" spans="1:9" x14ac:dyDescent="0.25">
      <c r="A373" s="275">
        <f t="shared" si="23"/>
        <v>44592</v>
      </c>
      <c r="B373" s="277" t="e">
        <v>#N/A</v>
      </c>
      <c r="C373" s="277" t="e">
        <v>#N/A</v>
      </c>
      <c r="D373" s="141" t="e">
        <f t="shared" si="20"/>
        <v>#N/A</v>
      </c>
      <c r="E373" s="141" t="e">
        <f t="shared" si="21"/>
        <v>#N/A</v>
      </c>
      <c r="F373" s="376" t="e">
        <f t="shared" si="22"/>
        <v>#N/A</v>
      </c>
      <c r="G373" s="292"/>
      <c r="H373" s="268"/>
      <c r="I373" s="268"/>
    </row>
    <row r="374" spans="1:9" x14ac:dyDescent="0.25">
      <c r="A374" s="275">
        <f t="shared" si="23"/>
        <v>44593</v>
      </c>
      <c r="B374" s="277" t="e">
        <v>#N/A</v>
      </c>
      <c r="C374" s="277" t="e">
        <v>#N/A</v>
      </c>
      <c r="D374" s="141" t="e">
        <f t="shared" si="20"/>
        <v>#N/A</v>
      </c>
      <c r="E374" s="141" t="e">
        <f t="shared" si="21"/>
        <v>#N/A</v>
      </c>
      <c r="F374" s="376" t="e">
        <f t="shared" si="22"/>
        <v>#N/A</v>
      </c>
      <c r="G374" s="292"/>
      <c r="H374" s="268"/>
      <c r="I374" s="268"/>
    </row>
    <row r="375" spans="1:9" x14ac:dyDescent="0.25">
      <c r="A375" s="275" t="str">
        <f>IF(A374=$F$4,"",A374+1)</f>
        <v/>
      </c>
      <c r="B375" s="277" t="s">
        <v>335</v>
      </c>
      <c r="C375" s="277" t="s">
        <v>335</v>
      </c>
      <c r="D375" s="141" t="str">
        <f>IF($A375="","",IF(C375="M",C375,(B375+C375)/2))</f>
        <v/>
      </c>
      <c r="E375" s="141"/>
      <c r="F375" s="278" t="str">
        <f>IF($A375="","",IF(E375="M",E375,E375*(1+VLOOKUP(TEXT(A375,"MMM"),$H$9:$I$20,2,FALSE))))</f>
        <v/>
      </c>
      <c r="G375" s="292"/>
      <c r="H375" s="268"/>
      <c r="I375" s="268"/>
    </row>
    <row r="376" spans="1:9" x14ac:dyDescent="0.25">
      <c r="A376" s="275"/>
      <c r="B376" s="273"/>
      <c r="C376" s="273"/>
      <c r="D376" s="273"/>
      <c r="E376" s="373" t="e">
        <f>SUMIF($E$9:$E$375,"&lt;&gt;M",$E$9:$E$375)</f>
        <v>#N/A</v>
      </c>
      <c r="F376" s="373" t="e">
        <f>SUM(F9:F375)</f>
        <v>#N/A</v>
      </c>
      <c r="G376" s="286"/>
      <c r="H376" s="268"/>
      <c r="I376" s="268"/>
    </row>
    <row r="377" spans="1:9" x14ac:dyDescent="0.25">
      <c r="A377" s="55"/>
      <c r="H377" s="268"/>
      <c r="I377" s="268"/>
    </row>
    <row r="378" spans="1:9" x14ac:dyDescent="0.25">
      <c r="H378" s="268"/>
      <c r="I378" s="268"/>
    </row>
    <row r="379" spans="1:9" x14ac:dyDescent="0.25">
      <c r="H379" s="268"/>
      <c r="I379" s="268"/>
    </row>
    <row r="380" spans="1:9" x14ac:dyDescent="0.25">
      <c r="H380" s="268"/>
      <c r="I380" s="268"/>
    </row>
    <row r="381" spans="1:9" x14ac:dyDescent="0.25">
      <c r="H381" s="268"/>
      <c r="I381" s="268"/>
    </row>
    <row r="382" spans="1:9" x14ac:dyDescent="0.25">
      <c r="H382" s="268"/>
      <c r="I382" s="268"/>
    </row>
    <row r="383" spans="1:9" x14ac:dyDescent="0.25">
      <c r="H383" s="268"/>
      <c r="I383" s="268"/>
    </row>
    <row r="384" spans="1:9" x14ac:dyDescent="0.25">
      <c r="H384" s="268"/>
      <c r="I384" s="268"/>
    </row>
    <row r="385" spans="8:9" x14ac:dyDescent="0.25">
      <c r="H385" s="268"/>
      <c r="I385" s="268"/>
    </row>
    <row r="386" spans="8:9" x14ac:dyDescent="0.25">
      <c r="H386" s="268"/>
      <c r="I386" s="268"/>
    </row>
    <row r="387" spans="8:9" x14ac:dyDescent="0.25">
      <c r="H387" s="268"/>
      <c r="I387" s="268"/>
    </row>
    <row r="388" spans="8:9" x14ac:dyDescent="0.25">
      <c r="H388" s="267"/>
      <c r="I388" s="267"/>
    </row>
    <row r="389" spans="8:9" x14ac:dyDescent="0.25">
      <c r="H389" s="267"/>
      <c r="I389" s="267"/>
    </row>
    <row r="390" spans="8:9" x14ac:dyDescent="0.25">
      <c r="H390" s="267"/>
      <c r="I390" s="267"/>
    </row>
    <row r="391" spans="8:9" x14ac:dyDescent="0.25">
      <c r="H391" s="267"/>
      <c r="I391" s="267"/>
    </row>
    <row r="392" spans="8:9" x14ac:dyDescent="0.25">
      <c r="H392" s="267"/>
      <c r="I392" s="267"/>
    </row>
    <row r="393" spans="8:9" x14ac:dyDescent="0.25">
      <c r="H393" s="267"/>
      <c r="I393" s="267"/>
    </row>
    <row r="394" spans="8:9" x14ac:dyDescent="0.25">
      <c r="H394" s="267"/>
      <c r="I394" s="267"/>
    </row>
    <row r="395" spans="8:9" x14ac:dyDescent="0.25">
      <c r="H395" s="267"/>
      <c r="I395" s="267"/>
    </row>
    <row r="396" spans="8:9" x14ac:dyDescent="0.25">
      <c r="H396" s="267"/>
      <c r="I396" s="267"/>
    </row>
    <row r="397" spans="8:9" x14ac:dyDescent="0.25">
      <c r="H397" s="267"/>
      <c r="I397" s="267"/>
    </row>
    <row r="398" spans="8:9" x14ac:dyDescent="0.25">
      <c r="H398" s="267"/>
      <c r="I398" s="267"/>
    </row>
    <row r="399" spans="8:9" x14ac:dyDescent="0.25">
      <c r="H399" s="267"/>
      <c r="I399" s="267"/>
    </row>
    <row r="400" spans="8:9" x14ac:dyDescent="0.25">
      <c r="H400" s="267"/>
      <c r="I400" s="267"/>
    </row>
    <row r="401" spans="8:9" x14ac:dyDescent="0.25">
      <c r="H401" s="267"/>
      <c r="I401" s="267"/>
    </row>
    <row r="402" spans="8:9" x14ac:dyDescent="0.25">
      <c r="H402" s="267"/>
      <c r="I402" s="267"/>
    </row>
    <row r="403" spans="8:9" x14ac:dyDescent="0.25">
      <c r="H403" s="267"/>
      <c r="I403" s="267"/>
    </row>
    <row r="404" spans="8:9" x14ac:dyDescent="0.25">
      <c r="H404" s="267"/>
      <c r="I404" s="267"/>
    </row>
    <row r="405" spans="8:9" x14ac:dyDescent="0.25">
      <c r="H405" s="267"/>
      <c r="I405" s="267"/>
    </row>
    <row r="406" spans="8:9" x14ac:dyDescent="0.25">
      <c r="H406" s="267"/>
      <c r="I406" s="267"/>
    </row>
    <row r="407" spans="8:9" x14ac:dyDescent="0.25">
      <c r="H407" s="267"/>
      <c r="I407" s="267"/>
    </row>
    <row r="408" spans="8:9" x14ac:dyDescent="0.25">
      <c r="H408" s="267"/>
      <c r="I408" s="267"/>
    </row>
    <row r="409" spans="8:9" x14ac:dyDescent="0.25">
      <c r="H409" s="267"/>
      <c r="I409" s="267"/>
    </row>
    <row r="410" spans="8:9" x14ac:dyDescent="0.25">
      <c r="H410" s="267"/>
      <c r="I410" s="267"/>
    </row>
    <row r="411" spans="8:9" x14ac:dyDescent="0.25">
      <c r="H411" s="267"/>
      <c r="I411" s="267"/>
    </row>
    <row r="412" spans="8:9" x14ac:dyDescent="0.25">
      <c r="H412" s="267"/>
      <c r="I412" s="267"/>
    </row>
    <row r="413" spans="8:9" x14ac:dyDescent="0.25">
      <c r="H413" s="267"/>
      <c r="I413" s="267"/>
    </row>
    <row r="414" spans="8:9" x14ac:dyDescent="0.25">
      <c r="H414" s="267"/>
      <c r="I414" s="267"/>
    </row>
    <row r="415" spans="8:9" x14ac:dyDescent="0.25">
      <c r="H415" s="267"/>
      <c r="I415" s="267"/>
    </row>
    <row r="416" spans="8:9" x14ac:dyDescent="0.25">
      <c r="H416" s="267"/>
      <c r="I416" s="267"/>
    </row>
    <row r="417" spans="8:9" x14ac:dyDescent="0.25">
      <c r="H417" s="267"/>
      <c r="I417" s="267"/>
    </row>
    <row r="418" spans="8:9" x14ac:dyDescent="0.25">
      <c r="H418" s="267"/>
      <c r="I418" s="267"/>
    </row>
    <row r="419" spans="8:9" x14ac:dyDescent="0.25">
      <c r="H419" s="267"/>
      <c r="I419" s="267"/>
    </row>
    <row r="420" spans="8:9" x14ac:dyDescent="0.25">
      <c r="H420" s="267"/>
      <c r="I420" s="267"/>
    </row>
    <row r="421" spans="8:9" x14ac:dyDescent="0.25">
      <c r="H421" s="267"/>
      <c r="I421" s="267"/>
    </row>
    <row r="422" spans="8:9" x14ac:dyDescent="0.25">
      <c r="H422" s="267"/>
      <c r="I422" s="267"/>
    </row>
    <row r="423" spans="8:9" x14ac:dyDescent="0.25">
      <c r="H423" s="267"/>
      <c r="I423" s="267"/>
    </row>
    <row r="424" spans="8:9" x14ac:dyDescent="0.25">
      <c r="H424" s="267"/>
      <c r="I424" s="267"/>
    </row>
    <row r="425" spans="8:9" x14ac:dyDescent="0.25">
      <c r="H425" s="267"/>
      <c r="I425" s="267"/>
    </row>
    <row r="426" spans="8:9" x14ac:dyDescent="0.25">
      <c r="H426" s="267"/>
      <c r="I426" s="267"/>
    </row>
    <row r="427" spans="8:9" x14ac:dyDescent="0.25">
      <c r="H427" s="267"/>
      <c r="I427" s="267"/>
    </row>
    <row r="428" spans="8:9" x14ac:dyDescent="0.25">
      <c r="H428" s="267"/>
      <c r="I428" s="267"/>
    </row>
    <row r="429" spans="8:9" x14ac:dyDescent="0.25">
      <c r="H429" s="267"/>
      <c r="I429" s="267"/>
    </row>
    <row r="430" spans="8:9" x14ac:dyDescent="0.25">
      <c r="H430" s="267"/>
      <c r="I430" s="267"/>
    </row>
    <row r="431" spans="8:9" x14ac:dyDescent="0.25">
      <c r="H431" s="267"/>
      <c r="I431" s="267"/>
    </row>
    <row r="432" spans="8:9" x14ac:dyDescent="0.25">
      <c r="H432" s="267"/>
      <c r="I432" s="267"/>
    </row>
    <row r="433" spans="8:9" x14ac:dyDescent="0.25">
      <c r="H433" s="267"/>
      <c r="I433" s="267"/>
    </row>
    <row r="434" spans="8:9" x14ac:dyDescent="0.25">
      <c r="H434" s="267"/>
      <c r="I434" s="267"/>
    </row>
    <row r="435" spans="8:9" x14ac:dyDescent="0.25">
      <c r="H435" s="267"/>
      <c r="I435" s="267"/>
    </row>
    <row r="436" spans="8:9" x14ac:dyDescent="0.25">
      <c r="H436" s="267"/>
      <c r="I436" s="267"/>
    </row>
    <row r="437" spans="8:9" x14ac:dyDescent="0.25">
      <c r="H437" s="267"/>
      <c r="I437" s="267"/>
    </row>
    <row r="438" spans="8:9" x14ac:dyDescent="0.25">
      <c r="H438" s="267"/>
      <c r="I438" s="267"/>
    </row>
    <row r="439" spans="8:9" x14ac:dyDescent="0.25">
      <c r="H439" s="267"/>
      <c r="I439" s="267"/>
    </row>
    <row r="440" spans="8:9" x14ac:dyDescent="0.25">
      <c r="H440" s="267"/>
      <c r="I440" s="267"/>
    </row>
    <row r="441" spans="8:9" x14ac:dyDescent="0.25">
      <c r="H441" s="267"/>
      <c r="I441" s="267"/>
    </row>
    <row r="442" spans="8:9" x14ac:dyDescent="0.25">
      <c r="H442" s="267"/>
      <c r="I442" s="267"/>
    </row>
    <row r="443" spans="8:9" x14ac:dyDescent="0.25">
      <c r="H443" s="267"/>
      <c r="I443" s="267"/>
    </row>
    <row r="444" spans="8:9" x14ac:dyDescent="0.25">
      <c r="H444" s="267"/>
      <c r="I444" s="267"/>
    </row>
    <row r="445" spans="8:9" x14ac:dyDescent="0.25">
      <c r="H445" s="267"/>
      <c r="I445" s="267"/>
    </row>
    <row r="446" spans="8:9" x14ac:dyDescent="0.25">
      <c r="H446" s="267"/>
      <c r="I446" s="267"/>
    </row>
    <row r="447" spans="8:9" x14ac:dyDescent="0.25">
      <c r="H447" s="267"/>
      <c r="I447" s="267"/>
    </row>
    <row r="448" spans="8:9" x14ac:dyDescent="0.25">
      <c r="H448" s="267"/>
      <c r="I448" s="267"/>
    </row>
    <row r="449" spans="8:9" x14ac:dyDescent="0.25">
      <c r="H449" s="267"/>
      <c r="I449" s="267"/>
    </row>
    <row r="450" spans="8:9" x14ac:dyDescent="0.25">
      <c r="H450" s="267"/>
      <c r="I450" s="267"/>
    </row>
    <row r="451" spans="8:9" x14ac:dyDescent="0.25">
      <c r="H451" s="267"/>
      <c r="I451" s="267"/>
    </row>
    <row r="452" spans="8:9" x14ac:dyDescent="0.25">
      <c r="H452" s="267"/>
      <c r="I452" s="267"/>
    </row>
    <row r="453" spans="8:9" x14ac:dyDescent="0.25">
      <c r="H453" s="267"/>
      <c r="I453" s="267"/>
    </row>
    <row r="454" spans="8:9" x14ac:dyDescent="0.25">
      <c r="H454" s="267"/>
      <c r="I454" s="267"/>
    </row>
    <row r="455" spans="8:9" x14ac:dyDescent="0.25">
      <c r="H455" s="267"/>
      <c r="I455" s="267"/>
    </row>
    <row r="456" spans="8:9" x14ac:dyDescent="0.25">
      <c r="H456" s="267"/>
      <c r="I456" s="267"/>
    </row>
    <row r="457" spans="8:9" x14ac:dyDescent="0.25">
      <c r="H457" s="267"/>
      <c r="I457" s="267"/>
    </row>
    <row r="458" spans="8:9" x14ac:dyDescent="0.25">
      <c r="H458" s="267"/>
      <c r="I458" s="267"/>
    </row>
    <row r="459" spans="8:9" x14ac:dyDescent="0.25">
      <c r="H459" s="267"/>
      <c r="I459" s="267"/>
    </row>
    <row r="460" spans="8:9" x14ac:dyDescent="0.25">
      <c r="H460" s="267"/>
      <c r="I460" s="267"/>
    </row>
    <row r="461" spans="8:9" x14ac:dyDescent="0.25">
      <c r="H461" s="267"/>
      <c r="I461" s="267"/>
    </row>
    <row r="462" spans="8:9" x14ac:dyDescent="0.25">
      <c r="H462" s="267"/>
      <c r="I462" s="267"/>
    </row>
    <row r="463" spans="8:9" x14ac:dyDescent="0.25">
      <c r="H463" s="267"/>
      <c r="I463" s="267"/>
    </row>
    <row r="464" spans="8:9" x14ac:dyDescent="0.25">
      <c r="H464" s="267"/>
      <c r="I464" s="267"/>
    </row>
    <row r="465" spans="8:9" x14ac:dyDescent="0.25">
      <c r="H465" s="267"/>
      <c r="I465" s="267"/>
    </row>
    <row r="466" spans="8:9" x14ac:dyDescent="0.25">
      <c r="H466" s="267"/>
      <c r="I466" s="267"/>
    </row>
    <row r="467" spans="8:9" x14ac:dyDescent="0.25">
      <c r="H467" s="267"/>
      <c r="I467" s="267"/>
    </row>
    <row r="468" spans="8:9" x14ac:dyDescent="0.25">
      <c r="H468" s="267"/>
      <c r="I468" s="267"/>
    </row>
    <row r="469" spans="8:9" x14ac:dyDescent="0.25">
      <c r="H469" s="267"/>
      <c r="I469" s="267"/>
    </row>
    <row r="470" spans="8:9" x14ac:dyDescent="0.25">
      <c r="H470" s="267"/>
      <c r="I470" s="267"/>
    </row>
    <row r="471" spans="8:9" x14ac:dyDescent="0.25">
      <c r="H471" s="267"/>
      <c r="I471" s="267"/>
    </row>
    <row r="472" spans="8:9" x14ac:dyDescent="0.25">
      <c r="H472" s="267"/>
      <c r="I472" s="267"/>
    </row>
    <row r="473" spans="8:9" x14ac:dyDescent="0.25">
      <c r="H473" s="267"/>
      <c r="I473" s="267"/>
    </row>
    <row r="474" spans="8:9" x14ac:dyDescent="0.25">
      <c r="H474" s="267"/>
      <c r="I474" s="267"/>
    </row>
    <row r="475" spans="8:9" x14ac:dyDescent="0.25">
      <c r="H475" s="267"/>
      <c r="I475" s="267"/>
    </row>
    <row r="476" spans="8:9" x14ac:dyDescent="0.25">
      <c r="H476" s="267"/>
      <c r="I476" s="267"/>
    </row>
    <row r="477" spans="8:9" x14ac:dyDescent="0.25">
      <c r="H477" s="267"/>
      <c r="I477" s="267"/>
    </row>
    <row r="478" spans="8:9" x14ac:dyDescent="0.25">
      <c r="H478" s="267"/>
      <c r="I478" s="267"/>
    </row>
    <row r="479" spans="8:9" x14ac:dyDescent="0.25">
      <c r="H479" s="267"/>
      <c r="I479" s="267"/>
    </row>
    <row r="480" spans="8:9" x14ac:dyDescent="0.25">
      <c r="H480" s="267"/>
      <c r="I480" s="267"/>
    </row>
    <row r="481" spans="8:9" x14ac:dyDescent="0.25">
      <c r="H481" s="267"/>
      <c r="I481" s="267"/>
    </row>
    <row r="482" spans="8:9" x14ac:dyDescent="0.25">
      <c r="H482" s="267"/>
      <c r="I482" s="267"/>
    </row>
    <row r="483" spans="8:9" x14ac:dyDescent="0.25">
      <c r="H483" s="267"/>
      <c r="I483" s="267"/>
    </row>
    <row r="484" spans="8:9" x14ac:dyDescent="0.25">
      <c r="H484" s="267"/>
      <c r="I484" s="267"/>
    </row>
    <row r="485" spans="8:9" x14ac:dyDescent="0.25">
      <c r="H485" s="267"/>
      <c r="I485" s="267"/>
    </row>
    <row r="486" spans="8:9" x14ac:dyDescent="0.25">
      <c r="H486" s="267"/>
      <c r="I486" s="267"/>
    </row>
    <row r="487" spans="8:9" x14ac:dyDescent="0.25">
      <c r="H487" s="267"/>
      <c r="I487" s="267"/>
    </row>
    <row r="488" spans="8:9" x14ac:dyDescent="0.25">
      <c r="H488" s="267"/>
      <c r="I488" s="267"/>
    </row>
    <row r="489" spans="8:9" x14ac:dyDescent="0.25">
      <c r="H489" s="267"/>
      <c r="I489" s="267"/>
    </row>
    <row r="490" spans="8:9" x14ac:dyDescent="0.25">
      <c r="H490" s="267"/>
      <c r="I490" s="267"/>
    </row>
    <row r="491" spans="8:9" x14ac:dyDescent="0.25">
      <c r="H491" s="267"/>
      <c r="I491" s="267"/>
    </row>
    <row r="492" spans="8:9" x14ac:dyDescent="0.25">
      <c r="H492" s="267"/>
      <c r="I492" s="267"/>
    </row>
    <row r="493" spans="8:9" x14ac:dyDescent="0.25">
      <c r="H493" s="267"/>
      <c r="I493" s="267"/>
    </row>
    <row r="494" spans="8:9" x14ac:dyDescent="0.25">
      <c r="H494" s="267"/>
      <c r="I494" s="267"/>
    </row>
    <row r="495" spans="8:9" x14ac:dyDescent="0.25">
      <c r="H495" s="267"/>
      <c r="I495" s="267"/>
    </row>
    <row r="496" spans="8:9" x14ac:dyDescent="0.25">
      <c r="H496" s="267"/>
      <c r="I496" s="267"/>
    </row>
    <row r="497" spans="8:9" x14ac:dyDescent="0.25">
      <c r="H497" s="267"/>
      <c r="I497" s="267"/>
    </row>
    <row r="498" spans="8:9" x14ac:dyDescent="0.25">
      <c r="H498" s="267"/>
      <c r="I498" s="267"/>
    </row>
    <row r="499" spans="8:9" x14ac:dyDescent="0.25">
      <c r="H499" s="267"/>
      <c r="I499" s="267"/>
    </row>
    <row r="500" spans="8:9" x14ac:dyDescent="0.25">
      <c r="H500" s="267"/>
      <c r="I500" s="267"/>
    </row>
    <row r="501" spans="8:9" x14ac:dyDescent="0.25">
      <c r="H501" s="267"/>
      <c r="I501" s="267"/>
    </row>
    <row r="502" spans="8:9" x14ac:dyDescent="0.25">
      <c r="H502" s="267"/>
      <c r="I502" s="267"/>
    </row>
    <row r="503" spans="8:9" x14ac:dyDescent="0.25">
      <c r="H503" s="267"/>
      <c r="I503" s="267"/>
    </row>
    <row r="504" spans="8:9" x14ac:dyDescent="0.25">
      <c r="H504" s="267"/>
      <c r="I504" s="267"/>
    </row>
    <row r="505" spans="8:9" x14ac:dyDescent="0.25">
      <c r="H505" s="267"/>
      <c r="I505" s="267"/>
    </row>
    <row r="506" spans="8:9" x14ac:dyDescent="0.25">
      <c r="H506" s="267"/>
      <c r="I506" s="267"/>
    </row>
    <row r="507" spans="8:9" x14ac:dyDescent="0.25">
      <c r="H507" s="267"/>
      <c r="I507" s="267"/>
    </row>
    <row r="508" spans="8:9" x14ac:dyDescent="0.25">
      <c r="H508" s="267"/>
      <c r="I508" s="267"/>
    </row>
    <row r="509" spans="8:9" x14ac:dyDescent="0.25">
      <c r="H509" s="267"/>
      <c r="I509" s="267"/>
    </row>
    <row r="510" spans="8:9" x14ac:dyDescent="0.25">
      <c r="H510" s="267"/>
      <c r="I510" s="267"/>
    </row>
    <row r="511" spans="8:9" x14ac:dyDescent="0.25">
      <c r="H511" s="267"/>
      <c r="I511" s="267"/>
    </row>
    <row r="512" spans="8:9" x14ac:dyDescent="0.25">
      <c r="H512" s="267"/>
      <c r="I512" s="267"/>
    </row>
    <row r="513" spans="8:9" x14ac:dyDescent="0.25">
      <c r="H513" s="267"/>
      <c r="I513" s="267"/>
    </row>
    <row r="514" spans="8:9" x14ac:dyDescent="0.25">
      <c r="H514" s="267"/>
      <c r="I514" s="267"/>
    </row>
    <row r="515" spans="8:9" x14ac:dyDescent="0.25">
      <c r="H515" s="267"/>
      <c r="I515" s="267"/>
    </row>
    <row r="516" spans="8:9" x14ac:dyDescent="0.25">
      <c r="H516" s="267"/>
      <c r="I516" s="267"/>
    </row>
    <row r="517" spans="8:9" x14ac:dyDescent="0.25">
      <c r="H517" s="267"/>
      <c r="I517" s="267"/>
    </row>
    <row r="518" spans="8:9" x14ac:dyDescent="0.25">
      <c r="H518" s="267"/>
      <c r="I518" s="267"/>
    </row>
    <row r="519" spans="8:9" x14ac:dyDescent="0.25">
      <c r="H519" s="267"/>
      <c r="I519" s="267"/>
    </row>
    <row r="520" spans="8:9" x14ac:dyDescent="0.25">
      <c r="H520" s="267"/>
      <c r="I520" s="267"/>
    </row>
    <row r="521" spans="8:9" x14ac:dyDescent="0.25">
      <c r="H521" s="267"/>
      <c r="I521" s="267"/>
    </row>
    <row r="522" spans="8:9" x14ac:dyDescent="0.25">
      <c r="H522" s="267"/>
      <c r="I522" s="267"/>
    </row>
    <row r="523" spans="8:9" x14ac:dyDescent="0.25">
      <c r="H523" s="267"/>
      <c r="I523" s="267"/>
    </row>
    <row r="524" spans="8:9" x14ac:dyDescent="0.25">
      <c r="H524" s="267"/>
      <c r="I524" s="267"/>
    </row>
    <row r="525" spans="8:9" x14ac:dyDescent="0.25">
      <c r="H525" s="267"/>
      <c r="I525" s="267"/>
    </row>
    <row r="526" spans="8:9" x14ac:dyDescent="0.25">
      <c r="H526" s="267"/>
      <c r="I526" s="267"/>
    </row>
    <row r="527" spans="8:9" x14ac:dyDescent="0.25">
      <c r="H527" s="267"/>
      <c r="I527" s="267"/>
    </row>
    <row r="528" spans="8:9" x14ac:dyDescent="0.25">
      <c r="H528" s="267"/>
      <c r="I528" s="267"/>
    </row>
    <row r="529" spans="8:9" x14ac:dyDescent="0.25">
      <c r="H529" s="267"/>
      <c r="I529" s="267"/>
    </row>
    <row r="530" spans="8:9" x14ac:dyDescent="0.25">
      <c r="H530" s="267"/>
      <c r="I530" s="267"/>
    </row>
    <row r="531" spans="8:9" x14ac:dyDescent="0.25">
      <c r="H531" s="267"/>
      <c r="I531" s="267"/>
    </row>
    <row r="532" spans="8:9" x14ac:dyDescent="0.25">
      <c r="H532" s="267"/>
      <c r="I532" s="267"/>
    </row>
    <row r="533" spans="8:9" x14ac:dyDescent="0.25">
      <c r="H533" s="267"/>
      <c r="I533" s="267"/>
    </row>
    <row r="534" spans="8:9" x14ac:dyDescent="0.25">
      <c r="H534" s="267"/>
      <c r="I534" s="267"/>
    </row>
    <row r="535" spans="8:9" x14ac:dyDescent="0.25">
      <c r="H535" s="267"/>
      <c r="I535" s="267"/>
    </row>
    <row r="536" spans="8:9" x14ac:dyDescent="0.25">
      <c r="H536" s="267"/>
      <c r="I536" s="267"/>
    </row>
    <row r="537" spans="8:9" x14ac:dyDescent="0.25">
      <c r="H537" s="267"/>
      <c r="I537" s="267"/>
    </row>
    <row r="538" spans="8:9" x14ac:dyDescent="0.25">
      <c r="H538" s="267"/>
      <c r="I538" s="267"/>
    </row>
    <row r="539" spans="8:9" x14ac:dyDescent="0.25">
      <c r="H539" s="267"/>
      <c r="I539" s="267"/>
    </row>
    <row r="540" spans="8:9" x14ac:dyDescent="0.25">
      <c r="H540" s="267"/>
      <c r="I540" s="267"/>
    </row>
    <row r="541" spans="8:9" x14ac:dyDescent="0.25">
      <c r="H541" s="267"/>
      <c r="I541" s="267"/>
    </row>
    <row r="542" spans="8:9" x14ac:dyDescent="0.25">
      <c r="H542" s="267"/>
      <c r="I542" s="267"/>
    </row>
    <row r="543" spans="8:9" x14ac:dyDescent="0.25">
      <c r="H543" s="267"/>
      <c r="I543" s="267"/>
    </row>
    <row r="544" spans="8:9" x14ac:dyDescent="0.25">
      <c r="H544" s="267"/>
      <c r="I544" s="267"/>
    </row>
    <row r="545" spans="8:9" x14ac:dyDescent="0.25">
      <c r="H545" s="267"/>
      <c r="I545" s="267"/>
    </row>
    <row r="546" spans="8:9" x14ac:dyDescent="0.25">
      <c r="H546" s="267"/>
      <c r="I546" s="267"/>
    </row>
    <row r="547" spans="8:9" x14ac:dyDescent="0.25">
      <c r="H547" s="267"/>
      <c r="I547" s="267"/>
    </row>
    <row r="548" spans="8:9" x14ac:dyDescent="0.25">
      <c r="H548" s="267"/>
      <c r="I548" s="267"/>
    </row>
    <row r="549" spans="8:9" x14ac:dyDescent="0.25">
      <c r="H549" s="267"/>
      <c r="I549" s="267"/>
    </row>
    <row r="550" spans="8:9" x14ac:dyDescent="0.25">
      <c r="H550" s="267"/>
      <c r="I550" s="267"/>
    </row>
    <row r="551" spans="8:9" x14ac:dyDescent="0.25">
      <c r="H551" s="267"/>
      <c r="I551" s="267"/>
    </row>
    <row r="552" spans="8:9" x14ac:dyDescent="0.25">
      <c r="H552" s="267"/>
      <c r="I552" s="267"/>
    </row>
    <row r="553" spans="8:9" x14ac:dyDescent="0.25">
      <c r="H553" s="267"/>
      <c r="I553" s="267"/>
    </row>
    <row r="554" spans="8:9" x14ac:dyDescent="0.25">
      <c r="H554" s="267"/>
      <c r="I554" s="267"/>
    </row>
    <row r="555" spans="8:9" x14ac:dyDescent="0.25">
      <c r="H555" s="267"/>
      <c r="I555" s="267"/>
    </row>
    <row r="556" spans="8:9" x14ac:dyDescent="0.25">
      <c r="H556" s="267"/>
      <c r="I556" s="267"/>
    </row>
    <row r="557" spans="8:9" x14ac:dyDescent="0.25">
      <c r="H557" s="267"/>
      <c r="I557" s="267"/>
    </row>
    <row r="558" spans="8:9" x14ac:dyDescent="0.25">
      <c r="H558" s="267"/>
      <c r="I558" s="267"/>
    </row>
    <row r="559" spans="8:9" x14ac:dyDescent="0.25">
      <c r="H559" s="267"/>
      <c r="I559" s="267"/>
    </row>
    <row r="560" spans="8:9" x14ac:dyDescent="0.25">
      <c r="H560" s="267"/>
      <c r="I560" s="267"/>
    </row>
    <row r="561" spans="8:9" x14ac:dyDescent="0.25">
      <c r="H561" s="267"/>
      <c r="I561" s="267"/>
    </row>
    <row r="562" spans="8:9" x14ac:dyDescent="0.25">
      <c r="H562" s="267"/>
      <c r="I562" s="267"/>
    </row>
    <row r="563" spans="8:9" x14ac:dyDescent="0.25">
      <c r="H563" s="267"/>
      <c r="I563" s="267"/>
    </row>
    <row r="564" spans="8:9" x14ac:dyDescent="0.25">
      <c r="H564" s="267"/>
      <c r="I564" s="267"/>
    </row>
    <row r="565" spans="8:9" x14ac:dyDescent="0.25">
      <c r="H565" s="267"/>
      <c r="I565" s="267"/>
    </row>
    <row r="566" spans="8:9" x14ac:dyDescent="0.25">
      <c r="H566" s="267"/>
      <c r="I566" s="267"/>
    </row>
    <row r="567" spans="8:9" x14ac:dyDescent="0.25">
      <c r="H567" s="267"/>
      <c r="I567" s="267"/>
    </row>
    <row r="568" spans="8:9" x14ac:dyDescent="0.25">
      <c r="H568" s="267"/>
      <c r="I568" s="267"/>
    </row>
    <row r="569" spans="8:9" x14ac:dyDescent="0.25">
      <c r="H569" s="267"/>
      <c r="I569" s="267"/>
    </row>
    <row r="570" spans="8:9" x14ac:dyDescent="0.25">
      <c r="H570" s="267"/>
      <c r="I570" s="267"/>
    </row>
    <row r="571" spans="8:9" x14ac:dyDescent="0.25">
      <c r="H571" s="267"/>
      <c r="I571" s="267"/>
    </row>
    <row r="572" spans="8:9" x14ac:dyDescent="0.25">
      <c r="H572" s="267"/>
      <c r="I572" s="267"/>
    </row>
    <row r="573" spans="8:9" x14ac:dyDescent="0.25">
      <c r="H573" s="267"/>
      <c r="I573" s="267"/>
    </row>
    <row r="574" spans="8:9" x14ac:dyDescent="0.25">
      <c r="H574" s="267"/>
      <c r="I574" s="267"/>
    </row>
    <row r="575" spans="8:9" x14ac:dyDescent="0.25">
      <c r="H575" s="267"/>
      <c r="I575" s="267"/>
    </row>
    <row r="576" spans="8:9" x14ac:dyDescent="0.25">
      <c r="H576" s="267"/>
      <c r="I576" s="267"/>
    </row>
    <row r="577" spans="8:9" x14ac:dyDescent="0.25">
      <c r="H577" s="267"/>
      <c r="I577" s="267"/>
    </row>
    <row r="578" spans="8:9" x14ac:dyDescent="0.25">
      <c r="H578" s="267"/>
      <c r="I578" s="267"/>
    </row>
    <row r="579" spans="8:9" x14ac:dyDescent="0.25">
      <c r="H579" s="267"/>
      <c r="I579" s="267"/>
    </row>
    <row r="580" spans="8:9" x14ac:dyDescent="0.25">
      <c r="H580" s="267"/>
      <c r="I580" s="267"/>
    </row>
    <row r="581" spans="8:9" x14ac:dyDescent="0.25">
      <c r="H581" s="267"/>
      <c r="I581" s="267"/>
    </row>
    <row r="582" spans="8:9" x14ac:dyDescent="0.25">
      <c r="H582" s="267"/>
      <c r="I582" s="267"/>
    </row>
    <row r="583" spans="8:9" x14ac:dyDescent="0.25">
      <c r="H583" s="267"/>
      <c r="I583" s="267"/>
    </row>
    <row r="584" spans="8:9" x14ac:dyDescent="0.25">
      <c r="H584" s="267"/>
      <c r="I584" s="267"/>
    </row>
    <row r="585" spans="8:9" x14ac:dyDescent="0.25">
      <c r="H585" s="267"/>
      <c r="I585" s="267"/>
    </row>
    <row r="586" spans="8:9" x14ac:dyDescent="0.25">
      <c r="H586" s="267"/>
      <c r="I586" s="267"/>
    </row>
    <row r="587" spans="8:9" x14ac:dyDescent="0.25">
      <c r="H587" s="267"/>
      <c r="I587" s="267"/>
    </row>
    <row r="588" spans="8:9" x14ac:dyDescent="0.25">
      <c r="H588" s="267"/>
      <c r="I588" s="267"/>
    </row>
    <row r="589" spans="8:9" x14ac:dyDescent="0.25">
      <c r="H589" s="267"/>
      <c r="I589" s="267"/>
    </row>
    <row r="590" spans="8:9" x14ac:dyDescent="0.25">
      <c r="H590" s="267"/>
      <c r="I590" s="267"/>
    </row>
    <row r="591" spans="8:9" x14ac:dyDescent="0.25">
      <c r="H591" s="267"/>
      <c r="I591" s="267"/>
    </row>
    <row r="592" spans="8:9" x14ac:dyDescent="0.25">
      <c r="H592" s="267"/>
      <c r="I592" s="267"/>
    </row>
    <row r="593" spans="8:9" x14ac:dyDescent="0.25">
      <c r="H593" s="267"/>
      <c r="I593" s="267"/>
    </row>
    <row r="594" spans="8:9" x14ac:dyDescent="0.25">
      <c r="H594" s="267"/>
      <c r="I594" s="267"/>
    </row>
    <row r="595" spans="8:9" x14ac:dyDescent="0.25">
      <c r="H595" s="267"/>
      <c r="I595" s="267"/>
    </row>
    <row r="596" spans="8:9" x14ac:dyDescent="0.25">
      <c r="H596" s="267"/>
      <c r="I596" s="267"/>
    </row>
    <row r="597" spans="8:9" x14ac:dyDescent="0.25">
      <c r="H597" s="267"/>
      <c r="I597" s="267"/>
    </row>
    <row r="598" spans="8:9" x14ac:dyDescent="0.25">
      <c r="H598" s="267"/>
      <c r="I598" s="267"/>
    </row>
    <row r="599" spans="8:9" x14ac:dyDescent="0.25">
      <c r="H599" s="267"/>
      <c r="I599" s="267"/>
    </row>
    <row r="600" spans="8:9" x14ac:dyDescent="0.25">
      <c r="H600" s="267"/>
      <c r="I600" s="267"/>
    </row>
    <row r="601" spans="8:9" x14ac:dyDescent="0.25">
      <c r="H601" s="267"/>
      <c r="I601" s="267"/>
    </row>
    <row r="602" spans="8:9" x14ac:dyDescent="0.25">
      <c r="H602" s="267"/>
      <c r="I602" s="267"/>
    </row>
    <row r="603" spans="8:9" x14ac:dyDescent="0.25">
      <c r="H603" s="267"/>
      <c r="I603" s="267"/>
    </row>
    <row r="604" spans="8:9" x14ac:dyDescent="0.25">
      <c r="H604" s="267"/>
      <c r="I604" s="267"/>
    </row>
    <row r="605" spans="8:9" x14ac:dyDescent="0.25">
      <c r="H605" s="267"/>
      <c r="I605" s="267"/>
    </row>
    <row r="606" spans="8:9" x14ac:dyDescent="0.25">
      <c r="H606" s="267"/>
      <c r="I606" s="267"/>
    </row>
    <row r="607" spans="8:9" x14ac:dyDescent="0.25">
      <c r="H607" s="267"/>
      <c r="I607" s="267"/>
    </row>
    <row r="608" spans="8:9" x14ac:dyDescent="0.25">
      <c r="H608" s="267"/>
      <c r="I608" s="267"/>
    </row>
    <row r="609" spans="8:9" x14ac:dyDescent="0.25">
      <c r="H609" s="267"/>
      <c r="I609" s="267"/>
    </row>
    <row r="610" spans="8:9" x14ac:dyDescent="0.25">
      <c r="H610" s="267"/>
      <c r="I610" s="267"/>
    </row>
    <row r="611" spans="8:9" x14ac:dyDescent="0.25">
      <c r="H611" s="267"/>
      <c r="I611" s="267"/>
    </row>
    <row r="612" spans="8:9" x14ac:dyDescent="0.25">
      <c r="H612" s="267"/>
      <c r="I612" s="267"/>
    </row>
    <row r="613" spans="8:9" x14ac:dyDescent="0.25">
      <c r="H613" s="267"/>
      <c r="I613" s="267"/>
    </row>
    <row r="614" spans="8:9" x14ac:dyDescent="0.25">
      <c r="H614" s="267"/>
      <c r="I614" s="267"/>
    </row>
    <row r="615" spans="8:9" x14ac:dyDescent="0.25">
      <c r="H615" s="267"/>
      <c r="I615" s="267"/>
    </row>
    <row r="616" spans="8:9" x14ac:dyDescent="0.25">
      <c r="H616" s="267"/>
      <c r="I616" s="267"/>
    </row>
    <row r="617" spans="8:9" x14ac:dyDescent="0.25">
      <c r="H617" s="267"/>
      <c r="I617" s="267"/>
    </row>
    <row r="618" spans="8:9" x14ac:dyDescent="0.25">
      <c r="H618" s="267"/>
      <c r="I618" s="267"/>
    </row>
    <row r="619" spans="8:9" x14ac:dyDescent="0.25">
      <c r="H619" s="267"/>
      <c r="I619" s="267"/>
    </row>
    <row r="620" spans="8:9" x14ac:dyDescent="0.25">
      <c r="H620" s="267"/>
      <c r="I620" s="267"/>
    </row>
    <row r="621" spans="8:9" x14ac:dyDescent="0.25">
      <c r="H621" s="267"/>
      <c r="I621" s="267"/>
    </row>
    <row r="622" spans="8:9" x14ac:dyDescent="0.25">
      <c r="H622" s="267"/>
      <c r="I622" s="267"/>
    </row>
    <row r="623" spans="8:9" x14ac:dyDescent="0.25">
      <c r="H623" s="267"/>
      <c r="I623" s="267"/>
    </row>
    <row r="624" spans="8:9" x14ac:dyDescent="0.25">
      <c r="H624" s="267"/>
      <c r="I624" s="267"/>
    </row>
    <row r="625" spans="8:9" x14ac:dyDescent="0.25">
      <c r="H625" s="267"/>
      <c r="I625" s="267"/>
    </row>
    <row r="626" spans="8:9" x14ac:dyDescent="0.25">
      <c r="H626" s="267"/>
      <c r="I626" s="267"/>
    </row>
    <row r="627" spans="8:9" x14ac:dyDescent="0.25">
      <c r="H627" s="267"/>
      <c r="I627" s="267"/>
    </row>
    <row r="628" spans="8:9" x14ac:dyDescent="0.25">
      <c r="H628" s="267"/>
      <c r="I628" s="267"/>
    </row>
    <row r="629" spans="8:9" x14ac:dyDescent="0.25">
      <c r="H629" s="267"/>
      <c r="I629" s="267"/>
    </row>
    <row r="630" spans="8:9" x14ac:dyDescent="0.25">
      <c r="H630" s="267"/>
      <c r="I630" s="267"/>
    </row>
    <row r="631" spans="8:9" x14ac:dyDescent="0.25">
      <c r="H631" s="267"/>
      <c r="I631" s="267"/>
    </row>
    <row r="632" spans="8:9" x14ac:dyDescent="0.25">
      <c r="H632" s="267"/>
      <c r="I632" s="267"/>
    </row>
    <row r="633" spans="8:9" x14ac:dyDescent="0.25">
      <c r="H633" s="267"/>
      <c r="I633" s="267"/>
    </row>
    <row r="634" spans="8:9" x14ac:dyDescent="0.25">
      <c r="H634" s="267"/>
      <c r="I634" s="267"/>
    </row>
    <row r="635" spans="8:9" x14ac:dyDescent="0.25">
      <c r="H635" s="267"/>
      <c r="I635" s="267"/>
    </row>
    <row r="636" spans="8:9" x14ac:dyDescent="0.25">
      <c r="H636" s="267"/>
      <c r="I636" s="267"/>
    </row>
    <row r="637" spans="8:9" x14ac:dyDescent="0.25">
      <c r="H637" s="267"/>
      <c r="I637" s="267"/>
    </row>
    <row r="638" spans="8:9" x14ac:dyDescent="0.25">
      <c r="H638" s="267"/>
      <c r="I638" s="267"/>
    </row>
    <row r="639" spans="8:9" x14ac:dyDescent="0.25">
      <c r="H639" s="267"/>
      <c r="I639" s="267"/>
    </row>
    <row r="640" spans="8:9" x14ac:dyDescent="0.25">
      <c r="H640" s="267"/>
      <c r="I640" s="267"/>
    </row>
    <row r="641" spans="8:9" x14ac:dyDescent="0.25">
      <c r="H641" s="267"/>
      <c r="I641" s="267"/>
    </row>
    <row r="642" spans="8:9" x14ac:dyDescent="0.25">
      <c r="H642" s="267"/>
      <c r="I642" s="267"/>
    </row>
    <row r="643" spans="8:9" x14ac:dyDescent="0.25">
      <c r="H643" s="267"/>
      <c r="I643" s="267"/>
    </row>
    <row r="644" spans="8:9" x14ac:dyDescent="0.25">
      <c r="H644" s="267"/>
      <c r="I644" s="267"/>
    </row>
    <row r="645" spans="8:9" x14ac:dyDescent="0.25">
      <c r="H645" s="267"/>
      <c r="I645" s="267"/>
    </row>
    <row r="646" spans="8:9" x14ac:dyDescent="0.25">
      <c r="H646" s="267"/>
      <c r="I646" s="267"/>
    </row>
    <row r="647" spans="8:9" x14ac:dyDescent="0.25">
      <c r="H647" s="267"/>
      <c r="I647" s="267"/>
    </row>
    <row r="648" spans="8:9" x14ac:dyDescent="0.25">
      <c r="H648" s="267"/>
      <c r="I648" s="267"/>
    </row>
    <row r="649" spans="8:9" x14ac:dyDescent="0.25">
      <c r="H649" s="267"/>
      <c r="I649" s="267"/>
    </row>
    <row r="650" spans="8:9" x14ac:dyDescent="0.25">
      <c r="H650" s="267"/>
      <c r="I650" s="267"/>
    </row>
    <row r="651" spans="8:9" x14ac:dyDescent="0.25">
      <c r="H651" s="267"/>
      <c r="I651" s="267"/>
    </row>
    <row r="652" spans="8:9" x14ac:dyDescent="0.25">
      <c r="H652" s="267"/>
      <c r="I652" s="267"/>
    </row>
    <row r="653" spans="8:9" x14ac:dyDescent="0.25">
      <c r="H653" s="267"/>
      <c r="I653" s="267"/>
    </row>
    <row r="654" spans="8:9" x14ac:dyDescent="0.25">
      <c r="H654" s="267"/>
      <c r="I654" s="267"/>
    </row>
    <row r="655" spans="8:9" x14ac:dyDescent="0.25">
      <c r="H655" s="267"/>
      <c r="I655" s="267"/>
    </row>
    <row r="656" spans="8:9" x14ac:dyDescent="0.25">
      <c r="H656" s="267"/>
      <c r="I656" s="267"/>
    </row>
    <row r="657" spans="8:9" x14ac:dyDescent="0.25">
      <c r="H657" s="267"/>
      <c r="I657" s="267"/>
    </row>
    <row r="658" spans="8:9" x14ac:dyDescent="0.25">
      <c r="H658" s="267"/>
      <c r="I658" s="267"/>
    </row>
    <row r="659" spans="8:9" x14ac:dyDescent="0.25">
      <c r="H659" s="267"/>
      <c r="I659" s="267"/>
    </row>
    <row r="660" spans="8:9" x14ac:dyDescent="0.25">
      <c r="H660" s="267"/>
      <c r="I660" s="267"/>
    </row>
    <row r="661" spans="8:9" x14ac:dyDescent="0.25">
      <c r="H661" s="267"/>
      <c r="I661" s="267"/>
    </row>
    <row r="662" spans="8:9" x14ac:dyDescent="0.25">
      <c r="H662" s="267"/>
      <c r="I662" s="267"/>
    </row>
    <row r="663" spans="8:9" x14ac:dyDescent="0.25">
      <c r="H663" s="267"/>
      <c r="I663" s="267"/>
    </row>
    <row r="664" spans="8:9" x14ac:dyDescent="0.25">
      <c r="H664" s="267"/>
      <c r="I664" s="267"/>
    </row>
    <row r="665" spans="8:9" x14ac:dyDescent="0.25">
      <c r="H665" s="267"/>
      <c r="I665" s="267"/>
    </row>
    <row r="666" spans="8:9" x14ac:dyDescent="0.25">
      <c r="H666" s="267"/>
      <c r="I666" s="267"/>
    </row>
    <row r="667" spans="8:9" x14ac:dyDescent="0.25">
      <c r="H667" s="267"/>
      <c r="I667" s="267"/>
    </row>
    <row r="668" spans="8:9" x14ac:dyDescent="0.25">
      <c r="H668" s="267"/>
      <c r="I668" s="267"/>
    </row>
    <row r="669" spans="8:9" x14ac:dyDescent="0.25">
      <c r="H669" s="267"/>
      <c r="I669" s="267"/>
    </row>
    <row r="670" spans="8:9" x14ac:dyDescent="0.25">
      <c r="H670" s="267"/>
      <c r="I670" s="267"/>
    </row>
    <row r="671" spans="8:9" x14ac:dyDescent="0.25">
      <c r="H671" s="267"/>
      <c r="I671" s="267"/>
    </row>
    <row r="672" spans="8:9" x14ac:dyDescent="0.25">
      <c r="H672" s="267"/>
      <c r="I672" s="267"/>
    </row>
    <row r="673" spans="8:9" x14ac:dyDescent="0.25">
      <c r="H673" s="267"/>
      <c r="I673" s="267"/>
    </row>
    <row r="674" spans="8:9" x14ac:dyDescent="0.25">
      <c r="H674" s="267"/>
      <c r="I674" s="267"/>
    </row>
    <row r="675" spans="8:9" x14ac:dyDescent="0.25">
      <c r="H675" s="267"/>
      <c r="I675" s="267"/>
    </row>
    <row r="676" spans="8:9" x14ac:dyDescent="0.25">
      <c r="H676" s="267"/>
      <c r="I676" s="267"/>
    </row>
    <row r="677" spans="8:9" x14ac:dyDescent="0.25">
      <c r="H677" s="267"/>
      <c r="I677" s="267"/>
    </row>
    <row r="678" spans="8:9" x14ac:dyDescent="0.25">
      <c r="H678" s="267"/>
      <c r="I678" s="267"/>
    </row>
    <row r="679" spans="8:9" x14ac:dyDescent="0.25">
      <c r="H679" s="267"/>
      <c r="I679" s="267"/>
    </row>
    <row r="680" spans="8:9" x14ac:dyDescent="0.25">
      <c r="H680" s="267"/>
      <c r="I680" s="267"/>
    </row>
    <row r="681" spans="8:9" x14ac:dyDescent="0.25">
      <c r="H681" s="267"/>
      <c r="I681" s="267"/>
    </row>
    <row r="682" spans="8:9" x14ac:dyDescent="0.25">
      <c r="H682" s="267"/>
      <c r="I682" s="267"/>
    </row>
    <row r="683" spans="8:9" x14ac:dyDescent="0.25">
      <c r="H683" s="267"/>
      <c r="I683" s="267"/>
    </row>
    <row r="684" spans="8:9" x14ac:dyDescent="0.25">
      <c r="H684" s="267"/>
      <c r="I684" s="267"/>
    </row>
    <row r="685" spans="8:9" x14ac:dyDescent="0.25">
      <c r="H685" s="267"/>
      <c r="I685" s="267"/>
    </row>
    <row r="686" spans="8:9" x14ac:dyDescent="0.25">
      <c r="H686" s="267"/>
      <c r="I686" s="267"/>
    </row>
    <row r="687" spans="8:9" x14ac:dyDescent="0.25">
      <c r="H687" s="267"/>
      <c r="I687" s="267"/>
    </row>
    <row r="688" spans="8:9" x14ac:dyDescent="0.25">
      <c r="H688" s="267"/>
      <c r="I688" s="267"/>
    </row>
    <row r="689" spans="8:9" x14ac:dyDescent="0.25">
      <c r="H689" s="267"/>
      <c r="I689" s="267"/>
    </row>
    <row r="690" spans="8:9" x14ac:dyDescent="0.25">
      <c r="H690" s="267"/>
      <c r="I690" s="267"/>
    </row>
    <row r="691" spans="8:9" x14ac:dyDescent="0.25">
      <c r="H691" s="267"/>
      <c r="I691" s="267"/>
    </row>
    <row r="692" spans="8:9" x14ac:dyDescent="0.25">
      <c r="H692" s="267"/>
      <c r="I692" s="267"/>
    </row>
    <row r="693" spans="8:9" x14ac:dyDescent="0.25">
      <c r="H693" s="267"/>
      <c r="I693" s="267"/>
    </row>
    <row r="694" spans="8:9" x14ac:dyDescent="0.25">
      <c r="H694" s="267"/>
      <c r="I694" s="267"/>
    </row>
    <row r="695" spans="8:9" x14ac:dyDescent="0.25">
      <c r="H695" s="267"/>
      <c r="I695" s="267"/>
    </row>
    <row r="696" spans="8:9" x14ac:dyDescent="0.25">
      <c r="H696" s="267"/>
      <c r="I696" s="267"/>
    </row>
    <row r="697" spans="8:9" x14ac:dyDescent="0.25">
      <c r="H697" s="267"/>
      <c r="I697" s="267"/>
    </row>
    <row r="698" spans="8:9" x14ac:dyDescent="0.25">
      <c r="H698" s="267"/>
      <c r="I698" s="267"/>
    </row>
    <row r="699" spans="8:9" x14ac:dyDescent="0.25">
      <c r="H699" s="267"/>
      <c r="I699" s="267"/>
    </row>
    <row r="700" spans="8:9" x14ac:dyDescent="0.25">
      <c r="H700" s="267"/>
      <c r="I700" s="267"/>
    </row>
    <row r="701" spans="8:9" x14ac:dyDescent="0.25">
      <c r="H701" s="267"/>
      <c r="I701" s="267"/>
    </row>
    <row r="702" spans="8:9" x14ac:dyDescent="0.25">
      <c r="H702" s="267"/>
      <c r="I702" s="267"/>
    </row>
    <row r="703" spans="8:9" x14ac:dyDescent="0.25">
      <c r="H703" s="267"/>
      <c r="I703" s="267"/>
    </row>
    <row r="704" spans="8:9" x14ac:dyDescent="0.25">
      <c r="H704" s="267"/>
      <c r="I704" s="267"/>
    </row>
    <row r="705" spans="8:9" x14ac:dyDescent="0.25">
      <c r="H705" s="267"/>
      <c r="I705" s="267"/>
    </row>
    <row r="706" spans="8:9" x14ac:dyDescent="0.25">
      <c r="H706" s="267"/>
      <c r="I706" s="267"/>
    </row>
    <row r="707" spans="8:9" x14ac:dyDescent="0.25">
      <c r="H707" s="267"/>
      <c r="I707" s="267"/>
    </row>
    <row r="708" spans="8:9" x14ac:dyDescent="0.25">
      <c r="H708" s="267"/>
      <c r="I708" s="267"/>
    </row>
    <row r="709" spans="8:9" x14ac:dyDescent="0.25">
      <c r="H709" s="267"/>
      <c r="I709" s="267"/>
    </row>
    <row r="710" spans="8:9" x14ac:dyDescent="0.25">
      <c r="H710" s="267"/>
      <c r="I710" s="267"/>
    </row>
    <row r="711" spans="8:9" x14ac:dyDescent="0.25">
      <c r="H711" s="267"/>
      <c r="I711" s="267"/>
    </row>
    <row r="712" spans="8:9" x14ac:dyDescent="0.25">
      <c r="H712" s="267"/>
      <c r="I712" s="267"/>
    </row>
    <row r="713" spans="8:9" x14ac:dyDescent="0.25">
      <c r="H713" s="267"/>
      <c r="I713" s="267"/>
    </row>
    <row r="714" spans="8:9" x14ac:dyDescent="0.25">
      <c r="H714" s="267"/>
      <c r="I714" s="267"/>
    </row>
    <row r="715" spans="8:9" x14ac:dyDescent="0.25">
      <c r="H715" s="267"/>
      <c r="I715" s="267"/>
    </row>
    <row r="716" spans="8:9" x14ac:dyDescent="0.25">
      <c r="H716" s="267"/>
      <c r="I716" s="267"/>
    </row>
    <row r="717" spans="8:9" x14ac:dyDescent="0.25">
      <c r="H717" s="267"/>
      <c r="I717" s="267"/>
    </row>
    <row r="718" spans="8:9" x14ac:dyDescent="0.25">
      <c r="H718" s="267"/>
      <c r="I718" s="267"/>
    </row>
    <row r="719" spans="8:9" x14ac:dyDescent="0.25">
      <c r="H719" s="267"/>
      <c r="I719" s="267"/>
    </row>
    <row r="720" spans="8:9" x14ac:dyDescent="0.25">
      <c r="H720" s="267"/>
      <c r="I720" s="267"/>
    </row>
    <row r="721" spans="8:9" x14ac:dyDescent="0.25">
      <c r="H721" s="267"/>
      <c r="I721" s="267"/>
    </row>
    <row r="722" spans="8:9" x14ac:dyDescent="0.25">
      <c r="H722" s="267"/>
      <c r="I722" s="267"/>
    </row>
    <row r="723" spans="8:9" x14ac:dyDescent="0.25">
      <c r="H723" s="267"/>
      <c r="I723" s="267"/>
    </row>
    <row r="724" spans="8:9" x14ac:dyDescent="0.25">
      <c r="H724" s="267"/>
      <c r="I724" s="267"/>
    </row>
    <row r="725" spans="8:9" x14ac:dyDescent="0.25">
      <c r="H725" s="267"/>
      <c r="I725" s="267"/>
    </row>
    <row r="726" spans="8:9" x14ac:dyDescent="0.25">
      <c r="H726" s="267"/>
      <c r="I726" s="267"/>
    </row>
    <row r="727" spans="8:9" x14ac:dyDescent="0.25">
      <c r="H727" s="267"/>
      <c r="I727" s="267"/>
    </row>
    <row r="728" spans="8:9" x14ac:dyDescent="0.25">
      <c r="H728" s="267"/>
      <c r="I728" s="267"/>
    </row>
    <row r="729" spans="8:9" x14ac:dyDescent="0.25">
      <c r="H729" s="267"/>
      <c r="I729" s="267"/>
    </row>
    <row r="730" spans="8:9" x14ac:dyDescent="0.25">
      <c r="H730" s="267"/>
      <c r="I730" s="267"/>
    </row>
    <row r="731" spans="8:9" x14ac:dyDescent="0.25">
      <c r="H731" s="267"/>
      <c r="I731" s="267"/>
    </row>
    <row r="732" spans="8:9" x14ac:dyDescent="0.25">
      <c r="H732" s="267"/>
      <c r="I732" s="267"/>
    </row>
    <row r="733" spans="8:9" x14ac:dyDescent="0.25">
      <c r="H733" s="267"/>
      <c r="I733" s="267"/>
    </row>
    <row r="734" spans="8:9" x14ac:dyDescent="0.25">
      <c r="H734" s="267"/>
      <c r="I734" s="267"/>
    </row>
    <row r="735" spans="8:9" x14ac:dyDescent="0.25">
      <c r="H735" s="267"/>
      <c r="I735" s="267"/>
    </row>
    <row r="736" spans="8:9" x14ac:dyDescent="0.25">
      <c r="H736" s="267"/>
      <c r="I736" s="267"/>
    </row>
    <row r="737" spans="8:9" x14ac:dyDescent="0.25">
      <c r="H737" s="267"/>
      <c r="I737" s="267"/>
    </row>
    <row r="738" spans="8:9" x14ac:dyDescent="0.25">
      <c r="H738" s="267"/>
      <c r="I738" s="267"/>
    </row>
    <row r="739" spans="8:9" x14ac:dyDescent="0.25">
      <c r="H739" s="267"/>
      <c r="I739" s="267"/>
    </row>
    <row r="740" spans="8:9" x14ac:dyDescent="0.25">
      <c r="H740" s="267"/>
      <c r="I740" s="267"/>
    </row>
    <row r="741" spans="8:9" x14ac:dyDescent="0.25">
      <c r="H741" s="267"/>
      <c r="I741" s="267"/>
    </row>
    <row r="742" spans="8:9" x14ac:dyDescent="0.25">
      <c r="H742" s="267"/>
      <c r="I742" s="267"/>
    </row>
    <row r="743" spans="8:9" x14ac:dyDescent="0.25">
      <c r="H743" s="267"/>
      <c r="I743" s="267"/>
    </row>
    <row r="744" spans="8:9" x14ac:dyDescent="0.25">
      <c r="H744" s="267"/>
      <c r="I744" s="267"/>
    </row>
    <row r="745" spans="8:9" x14ac:dyDescent="0.25">
      <c r="H745" s="267"/>
      <c r="I745" s="267"/>
    </row>
    <row r="746" spans="8:9" x14ac:dyDescent="0.25">
      <c r="H746" s="267"/>
      <c r="I746" s="267"/>
    </row>
    <row r="747" spans="8:9" x14ac:dyDescent="0.25">
      <c r="H747" s="267"/>
      <c r="I747" s="267"/>
    </row>
    <row r="748" spans="8:9" x14ac:dyDescent="0.25">
      <c r="H748" s="267"/>
      <c r="I748" s="267"/>
    </row>
    <row r="749" spans="8:9" x14ac:dyDescent="0.25">
      <c r="H749" s="267"/>
      <c r="I749" s="267"/>
    </row>
    <row r="750" spans="8:9" x14ac:dyDescent="0.25">
      <c r="H750" s="267"/>
      <c r="I750" s="267"/>
    </row>
    <row r="751" spans="8:9" x14ac:dyDescent="0.25">
      <c r="H751" s="267"/>
      <c r="I751" s="267"/>
    </row>
    <row r="752" spans="8:9" x14ac:dyDescent="0.25">
      <c r="H752" s="267"/>
      <c r="I752" s="267"/>
    </row>
    <row r="753" spans="8:9" x14ac:dyDescent="0.25">
      <c r="H753" s="267"/>
      <c r="I753" s="267"/>
    </row>
    <row r="754" spans="8:9" x14ac:dyDescent="0.25">
      <c r="H754" s="267"/>
      <c r="I754" s="267"/>
    </row>
    <row r="755" spans="8:9" x14ac:dyDescent="0.25">
      <c r="H755" s="267"/>
      <c r="I755" s="267"/>
    </row>
    <row r="756" spans="8:9" x14ac:dyDescent="0.25">
      <c r="H756" s="267"/>
      <c r="I756" s="267"/>
    </row>
    <row r="757" spans="8:9" x14ac:dyDescent="0.25">
      <c r="H757" s="267"/>
      <c r="I757" s="267"/>
    </row>
    <row r="758" spans="8:9" x14ac:dyDescent="0.25">
      <c r="H758" s="267"/>
      <c r="I758" s="267"/>
    </row>
    <row r="759" spans="8:9" x14ac:dyDescent="0.25">
      <c r="H759" s="267"/>
      <c r="I759" s="267"/>
    </row>
    <row r="760" spans="8:9" x14ac:dyDescent="0.25">
      <c r="H760" s="267"/>
      <c r="I760" s="267"/>
    </row>
    <row r="761" spans="8:9" x14ac:dyDescent="0.25">
      <c r="H761" s="267"/>
      <c r="I761" s="267"/>
    </row>
    <row r="762" spans="8:9" x14ac:dyDescent="0.25">
      <c r="H762" s="267"/>
      <c r="I762" s="267"/>
    </row>
    <row r="763" spans="8:9" x14ac:dyDescent="0.25">
      <c r="H763" s="267"/>
      <c r="I763" s="267"/>
    </row>
    <row r="764" spans="8:9" x14ac:dyDescent="0.25">
      <c r="H764" s="267"/>
      <c r="I764" s="267"/>
    </row>
    <row r="765" spans="8:9" x14ac:dyDescent="0.25">
      <c r="H765" s="267"/>
      <c r="I765" s="267"/>
    </row>
    <row r="766" spans="8:9" x14ac:dyDescent="0.25">
      <c r="H766" s="267"/>
      <c r="I766" s="267"/>
    </row>
    <row r="767" spans="8:9" x14ac:dyDescent="0.25">
      <c r="H767" s="267"/>
      <c r="I767" s="267"/>
    </row>
    <row r="768" spans="8:9" x14ac:dyDescent="0.25">
      <c r="H768" s="267"/>
      <c r="I768" s="267"/>
    </row>
    <row r="769" spans="8:9" x14ac:dyDescent="0.25">
      <c r="H769" s="267"/>
      <c r="I769" s="267"/>
    </row>
    <row r="770" spans="8:9" x14ac:dyDescent="0.25">
      <c r="H770" s="267"/>
      <c r="I770" s="267"/>
    </row>
    <row r="771" spans="8:9" x14ac:dyDescent="0.25">
      <c r="H771" s="267"/>
      <c r="I771" s="267"/>
    </row>
    <row r="772" spans="8:9" x14ac:dyDescent="0.25">
      <c r="H772" s="267"/>
      <c r="I772" s="267"/>
    </row>
    <row r="773" spans="8:9" x14ac:dyDescent="0.25">
      <c r="H773" s="267"/>
      <c r="I773" s="267"/>
    </row>
    <row r="774" spans="8:9" x14ac:dyDescent="0.25">
      <c r="H774" s="267"/>
      <c r="I774" s="267"/>
    </row>
    <row r="775" spans="8:9" x14ac:dyDescent="0.25">
      <c r="H775" s="267"/>
      <c r="I775" s="267"/>
    </row>
    <row r="776" spans="8:9" x14ac:dyDescent="0.25">
      <c r="H776" s="267"/>
      <c r="I776" s="267"/>
    </row>
    <row r="777" spans="8:9" x14ac:dyDescent="0.25">
      <c r="H777" s="267"/>
      <c r="I777" s="267"/>
    </row>
    <row r="778" spans="8:9" x14ac:dyDescent="0.25">
      <c r="H778" s="267"/>
      <c r="I778" s="267"/>
    </row>
    <row r="779" spans="8:9" x14ac:dyDescent="0.25">
      <c r="H779" s="267"/>
      <c r="I779" s="267"/>
    </row>
    <row r="780" spans="8:9" x14ac:dyDescent="0.25">
      <c r="H780" s="267"/>
      <c r="I780" s="267"/>
    </row>
    <row r="781" spans="8:9" x14ac:dyDescent="0.25">
      <c r="H781" s="267"/>
      <c r="I781" s="267"/>
    </row>
    <row r="782" spans="8:9" x14ac:dyDescent="0.25">
      <c r="H782" s="267"/>
      <c r="I782" s="267"/>
    </row>
    <row r="783" spans="8:9" x14ac:dyDescent="0.25">
      <c r="H783" s="267"/>
      <c r="I783" s="267"/>
    </row>
    <row r="784" spans="8:9" x14ac:dyDescent="0.25">
      <c r="H784" s="267"/>
      <c r="I784" s="267"/>
    </row>
    <row r="785" spans="8:9" x14ac:dyDescent="0.25">
      <c r="H785" s="267"/>
      <c r="I785" s="267"/>
    </row>
    <row r="786" spans="8:9" x14ac:dyDescent="0.25">
      <c r="H786" s="267"/>
      <c r="I786" s="267"/>
    </row>
    <row r="787" spans="8:9" x14ac:dyDescent="0.25">
      <c r="H787" s="267"/>
      <c r="I787" s="267"/>
    </row>
    <row r="788" spans="8:9" x14ac:dyDescent="0.25">
      <c r="H788" s="267"/>
      <c r="I788" s="267"/>
    </row>
    <row r="789" spans="8:9" x14ac:dyDescent="0.25">
      <c r="H789" s="267"/>
      <c r="I789" s="267"/>
    </row>
    <row r="790" spans="8:9" x14ac:dyDescent="0.25">
      <c r="H790" s="267"/>
      <c r="I790" s="267"/>
    </row>
    <row r="791" spans="8:9" x14ac:dyDescent="0.25">
      <c r="H791" s="267"/>
      <c r="I791" s="267"/>
    </row>
    <row r="792" spans="8:9" x14ac:dyDescent="0.25">
      <c r="H792" s="267"/>
      <c r="I792" s="267"/>
    </row>
    <row r="793" spans="8:9" x14ac:dyDescent="0.25">
      <c r="H793" s="267"/>
      <c r="I793" s="267"/>
    </row>
    <row r="794" spans="8:9" x14ac:dyDescent="0.25">
      <c r="H794" s="267"/>
      <c r="I794" s="267"/>
    </row>
    <row r="795" spans="8:9" x14ac:dyDescent="0.25">
      <c r="H795" s="267"/>
      <c r="I795" s="267"/>
    </row>
    <row r="796" spans="8:9" x14ac:dyDescent="0.25">
      <c r="H796" s="267"/>
      <c r="I796" s="267"/>
    </row>
    <row r="797" spans="8:9" x14ac:dyDescent="0.25">
      <c r="H797" s="267"/>
      <c r="I797" s="267"/>
    </row>
    <row r="798" spans="8:9" x14ac:dyDescent="0.25">
      <c r="H798" s="267"/>
      <c r="I798" s="267"/>
    </row>
    <row r="799" spans="8:9" x14ac:dyDescent="0.25">
      <c r="H799" s="267"/>
      <c r="I799" s="267"/>
    </row>
    <row r="800" spans="8:9" x14ac:dyDescent="0.25">
      <c r="H800" s="267"/>
      <c r="I800" s="267"/>
    </row>
    <row r="801" spans="8:9" x14ac:dyDescent="0.25">
      <c r="H801" s="267"/>
      <c r="I801" s="267"/>
    </row>
    <row r="802" spans="8:9" x14ac:dyDescent="0.25">
      <c r="H802" s="267"/>
      <c r="I802" s="267"/>
    </row>
    <row r="803" spans="8:9" x14ac:dyDescent="0.25">
      <c r="H803" s="267"/>
      <c r="I803" s="267"/>
    </row>
    <row r="804" spans="8:9" x14ac:dyDescent="0.25">
      <c r="H804" s="267"/>
      <c r="I804" s="267"/>
    </row>
    <row r="805" spans="8:9" x14ac:dyDescent="0.25">
      <c r="H805" s="267"/>
      <c r="I805" s="267"/>
    </row>
    <row r="806" spans="8:9" x14ac:dyDescent="0.25">
      <c r="H806" s="267"/>
      <c r="I806" s="267"/>
    </row>
    <row r="807" spans="8:9" x14ac:dyDescent="0.25">
      <c r="H807" s="267"/>
      <c r="I807" s="267"/>
    </row>
    <row r="808" spans="8:9" x14ac:dyDescent="0.25">
      <c r="H808" s="267"/>
      <c r="I808" s="267"/>
    </row>
    <row r="809" spans="8:9" x14ac:dyDescent="0.25">
      <c r="H809" s="267"/>
      <c r="I809" s="267"/>
    </row>
    <row r="810" spans="8:9" x14ac:dyDescent="0.25">
      <c r="H810" s="267"/>
      <c r="I810" s="267"/>
    </row>
    <row r="811" spans="8:9" x14ac:dyDescent="0.25">
      <c r="H811" s="267"/>
      <c r="I811" s="267"/>
    </row>
    <row r="812" spans="8:9" x14ac:dyDescent="0.25">
      <c r="H812" s="267"/>
      <c r="I812" s="267"/>
    </row>
    <row r="813" spans="8:9" x14ac:dyDescent="0.25">
      <c r="H813" s="267"/>
      <c r="I813" s="267"/>
    </row>
    <row r="814" spans="8:9" x14ac:dyDescent="0.25">
      <c r="H814" s="267"/>
      <c r="I814" s="267"/>
    </row>
    <row r="815" spans="8:9" x14ac:dyDescent="0.25">
      <c r="H815" s="267"/>
      <c r="I815" s="267"/>
    </row>
    <row r="816" spans="8:9" x14ac:dyDescent="0.25">
      <c r="H816" s="267"/>
      <c r="I816" s="267"/>
    </row>
    <row r="817" spans="8:9" x14ac:dyDescent="0.25">
      <c r="H817" s="267"/>
      <c r="I817" s="267"/>
    </row>
    <row r="818" spans="8:9" x14ac:dyDescent="0.25">
      <c r="H818" s="267"/>
      <c r="I818" s="267"/>
    </row>
    <row r="819" spans="8:9" x14ac:dyDescent="0.25">
      <c r="H819" s="267"/>
      <c r="I819" s="267"/>
    </row>
    <row r="820" spans="8:9" x14ac:dyDescent="0.25">
      <c r="H820" s="267"/>
      <c r="I820" s="267"/>
    </row>
    <row r="821" spans="8:9" x14ac:dyDescent="0.25">
      <c r="H821" s="267"/>
      <c r="I821" s="267"/>
    </row>
    <row r="822" spans="8:9" x14ac:dyDescent="0.25">
      <c r="H822" s="267"/>
      <c r="I822" s="267"/>
    </row>
    <row r="823" spans="8:9" x14ac:dyDescent="0.25">
      <c r="H823" s="267"/>
      <c r="I823" s="267"/>
    </row>
    <row r="824" spans="8:9" x14ac:dyDescent="0.25">
      <c r="H824" s="267"/>
      <c r="I824" s="267"/>
    </row>
    <row r="825" spans="8:9" x14ac:dyDescent="0.25">
      <c r="H825" s="267"/>
      <c r="I825" s="267"/>
    </row>
    <row r="826" spans="8:9" x14ac:dyDescent="0.25">
      <c r="H826" s="267"/>
      <c r="I826" s="267"/>
    </row>
    <row r="827" spans="8:9" x14ac:dyDescent="0.25">
      <c r="H827" s="267"/>
      <c r="I827" s="267"/>
    </row>
    <row r="828" spans="8:9" x14ac:dyDescent="0.25">
      <c r="H828" s="267"/>
      <c r="I828" s="267"/>
    </row>
    <row r="829" spans="8:9" x14ac:dyDescent="0.25">
      <c r="H829" s="267"/>
      <c r="I829" s="267"/>
    </row>
    <row r="830" spans="8:9" x14ac:dyDescent="0.25">
      <c r="H830" s="267"/>
      <c r="I830" s="267"/>
    </row>
    <row r="831" spans="8:9" x14ac:dyDescent="0.25">
      <c r="H831" s="267"/>
      <c r="I831" s="267"/>
    </row>
    <row r="832" spans="8:9" x14ac:dyDescent="0.25">
      <c r="H832" s="267"/>
      <c r="I832" s="267"/>
    </row>
    <row r="833" spans="8:9" x14ac:dyDescent="0.25">
      <c r="H833" s="267"/>
      <c r="I833" s="267"/>
    </row>
    <row r="834" spans="8:9" x14ac:dyDescent="0.25">
      <c r="H834" s="267"/>
      <c r="I834" s="267"/>
    </row>
    <row r="835" spans="8:9" x14ac:dyDescent="0.25">
      <c r="H835" s="267"/>
      <c r="I835" s="267"/>
    </row>
    <row r="836" spans="8:9" x14ac:dyDescent="0.25">
      <c r="H836" s="267"/>
      <c r="I836" s="267"/>
    </row>
    <row r="837" spans="8:9" x14ac:dyDescent="0.25">
      <c r="H837" s="267"/>
      <c r="I837" s="267"/>
    </row>
    <row r="838" spans="8:9" x14ac:dyDescent="0.25">
      <c r="H838" s="267"/>
      <c r="I838" s="267"/>
    </row>
    <row r="839" spans="8:9" x14ac:dyDescent="0.25">
      <c r="H839" s="267"/>
      <c r="I839" s="267"/>
    </row>
    <row r="840" spans="8:9" x14ac:dyDescent="0.25">
      <c r="H840" s="267"/>
      <c r="I840" s="267"/>
    </row>
    <row r="841" spans="8:9" x14ac:dyDescent="0.25">
      <c r="H841" s="267"/>
      <c r="I841" s="267"/>
    </row>
    <row r="842" spans="8:9" x14ac:dyDescent="0.25">
      <c r="H842" s="267"/>
      <c r="I842" s="267"/>
    </row>
    <row r="843" spans="8:9" x14ac:dyDescent="0.25">
      <c r="H843" s="267"/>
      <c r="I843" s="267"/>
    </row>
    <row r="844" spans="8:9" x14ac:dyDescent="0.25">
      <c r="H844" s="267"/>
      <c r="I844" s="267"/>
    </row>
    <row r="845" spans="8:9" x14ac:dyDescent="0.25">
      <c r="H845" s="267"/>
      <c r="I845" s="267"/>
    </row>
    <row r="846" spans="8:9" x14ac:dyDescent="0.25">
      <c r="H846" s="267"/>
      <c r="I846" s="267"/>
    </row>
    <row r="847" spans="8:9" x14ac:dyDescent="0.25">
      <c r="H847" s="267"/>
      <c r="I847" s="267"/>
    </row>
    <row r="848" spans="8:9" x14ac:dyDescent="0.25">
      <c r="H848" s="267"/>
      <c r="I848" s="267"/>
    </row>
    <row r="849" spans="8:9" x14ac:dyDescent="0.25">
      <c r="H849" s="267"/>
      <c r="I849" s="267"/>
    </row>
    <row r="850" spans="8:9" x14ac:dyDescent="0.25">
      <c r="H850" s="267"/>
      <c r="I850" s="267"/>
    </row>
    <row r="851" spans="8:9" x14ac:dyDescent="0.25">
      <c r="H851" s="267"/>
      <c r="I851" s="267"/>
    </row>
    <row r="852" spans="8:9" x14ac:dyDescent="0.25">
      <c r="H852" s="267"/>
      <c r="I852" s="267"/>
    </row>
    <row r="853" spans="8:9" x14ac:dyDescent="0.25">
      <c r="H853" s="267"/>
      <c r="I853" s="267"/>
    </row>
    <row r="854" spans="8:9" x14ac:dyDescent="0.25">
      <c r="H854" s="267"/>
      <c r="I854" s="267"/>
    </row>
    <row r="855" spans="8:9" x14ac:dyDescent="0.25">
      <c r="H855" s="267"/>
      <c r="I855" s="267"/>
    </row>
    <row r="856" spans="8:9" x14ac:dyDescent="0.25">
      <c r="H856" s="267"/>
      <c r="I856" s="267"/>
    </row>
    <row r="857" spans="8:9" x14ac:dyDescent="0.25">
      <c r="H857" s="267"/>
      <c r="I857" s="267"/>
    </row>
    <row r="858" spans="8:9" x14ac:dyDescent="0.25">
      <c r="H858" s="267"/>
      <c r="I858" s="267"/>
    </row>
    <row r="859" spans="8:9" x14ac:dyDescent="0.25">
      <c r="H859" s="267"/>
      <c r="I859" s="267"/>
    </row>
    <row r="860" spans="8:9" x14ac:dyDescent="0.25">
      <c r="H860" s="267"/>
      <c r="I860" s="267"/>
    </row>
    <row r="861" spans="8:9" x14ac:dyDescent="0.25">
      <c r="H861" s="267"/>
      <c r="I861" s="267"/>
    </row>
    <row r="862" spans="8:9" x14ac:dyDescent="0.25">
      <c r="H862" s="267"/>
      <c r="I862" s="267"/>
    </row>
    <row r="863" spans="8:9" x14ac:dyDescent="0.25">
      <c r="H863" s="267"/>
      <c r="I863" s="267"/>
    </row>
    <row r="864" spans="8:9" x14ac:dyDescent="0.25">
      <c r="H864" s="267"/>
      <c r="I864" s="267"/>
    </row>
    <row r="865" spans="8:9" x14ac:dyDescent="0.25">
      <c r="H865" s="267"/>
      <c r="I865" s="267"/>
    </row>
    <row r="866" spans="8:9" x14ac:dyDescent="0.25">
      <c r="H866" s="267"/>
      <c r="I866" s="267"/>
    </row>
    <row r="867" spans="8:9" x14ac:dyDescent="0.25">
      <c r="H867" s="267"/>
      <c r="I867" s="267"/>
    </row>
    <row r="868" spans="8:9" x14ac:dyDescent="0.25">
      <c r="H868" s="267"/>
      <c r="I868" s="267"/>
    </row>
    <row r="869" spans="8:9" x14ac:dyDescent="0.25">
      <c r="H869" s="267"/>
      <c r="I869" s="267"/>
    </row>
    <row r="870" spans="8:9" x14ac:dyDescent="0.25">
      <c r="H870" s="267"/>
      <c r="I870" s="267"/>
    </row>
    <row r="871" spans="8:9" x14ac:dyDescent="0.25">
      <c r="H871" s="267"/>
      <c r="I871" s="267"/>
    </row>
    <row r="872" spans="8:9" x14ac:dyDescent="0.25">
      <c r="H872" s="267"/>
      <c r="I872" s="267"/>
    </row>
    <row r="873" spans="8:9" x14ac:dyDescent="0.25">
      <c r="H873" s="267"/>
      <c r="I873" s="267"/>
    </row>
    <row r="874" spans="8:9" x14ac:dyDescent="0.25">
      <c r="H874" s="267"/>
      <c r="I874" s="267"/>
    </row>
    <row r="875" spans="8:9" x14ac:dyDescent="0.25">
      <c r="H875" s="267"/>
      <c r="I875" s="267"/>
    </row>
    <row r="876" spans="8:9" x14ac:dyDescent="0.25">
      <c r="H876" s="267"/>
      <c r="I876" s="267"/>
    </row>
    <row r="877" spans="8:9" x14ac:dyDescent="0.25">
      <c r="H877" s="267"/>
      <c r="I877" s="267"/>
    </row>
    <row r="878" spans="8:9" x14ac:dyDescent="0.25">
      <c r="H878" s="267"/>
      <c r="I878" s="267"/>
    </row>
    <row r="879" spans="8:9" x14ac:dyDescent="0.25">
      <c r="H879" s="267"/>
      <c r="I879" s="267"/>
    </row>
    <row r="880" spans="8:9" x14ac:dyDescent="0.25">
      <c r="H880" s="267"/>
      <c r="I880" s="267"/>
    </row>
    <row r="881" spans="8:9" x14ac:dyDescent="0.25">
      <c r="H881" s="267"/>
      <c r="I881" s="267"/>
    </row>
    <row r="882" spans="8:9" x14ac:dyDescent="0.25">
      <c r="H882" s="267"/>
      <c r="I882" s="267"/>
    </row>
    <row r="883" spans="8:9" x14ac:dyDescent="0.25">
      <c r="H883" s="267"/>
      <c r="I883" s="267"/>
    </row>
    <row r="884" spans="8:9" x14ac:dyDescent="0.25">
      <c r="H884" s="267"/>
      <c r="I884" s="267"/>
    </row>
    <row r="885" spans="8:9" x14ac:dyDescent="0.25">
      <c r="H885" s="267"/>
      <c r="I885" s="267"/>
    </row>
    <row r="886" spans="8:9" x14ac:dyDescent="0.25">
      <c r="H886" s="267"/>
      <c r="I886" s="267"/>
    </row>
    <row r="887" spans="8:9" x14ac:dyDescent="0.25">
      <c r="H887" s="267"/>
      <c r="I887" s="267"/>
    </row>
    <row r="888" spans="8:9" x14ac:dyDescent="0.25">
      <c r="H888" s="267"/>
      <c r="I888" s="267"/>
    </row>
    <row r="889" spans="8:9" x14ac:dyDescent="0.25">
      <c r="H889" s="267"/>
      <c r="I889" s="267"/>
    </row>
    <row r="890" spans="8:9" x14ac:dyDescent="0.25">
      <c r="H890" s="267"/>
      <c r="I890" s="267"/>
    </row>
    <row r="891" spans="8:9" x14ac:dyDescent="0.25">
      <c r="H891" s="267"/>
      <c r="I891" s="267"/>
    </row>
  </sheetData>
  <hyperlinks>
    <hyperlink ref="A1" r:id="rId1" xr:uid="{00000000-0004-0000-1800-000000000000}"/>
  </hyperlinks>
  <printOptions horizontalCentered="1"/>
  <pageMargins left="0.45" right="0.45" top="0.5" bottom="0.5" header="0.3" footer="0.3"/>
  <pageSetup scale="75" orientation="landscape" horizontalDpi="1200" verticalDpi="120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H436"/>
  <sheetViews>
    <sheetView zoomScale="85" zoomScaleNormal="85" workbookViewId="0"/>
  </sheetViews>
  <sheetFormatPr defaultColWidth="12.7109375" defaultRowHeight="15" x14ac:dyDescent="0.25"/>
  <cols>
    <col min="1" max="1" width="14.140625" style="1" customWidth="1"/>
    <col min="2" max="2" width="6.140625" style="140" bestFit="1" customWidth="1"/>
    <col min="3" max="3" width="5.7109375" style="140" bestFit="1" customWidth="1"/>
    <col min="4" max="4" width="12.140625" style="141" customWidth="1"/>
    <col min="5" max="5" width="10.28515625" style="141" customWidth="1"/>
    <col min="6" max="6" width="9.140625" customWidth="1"/>
    <col min="7" max="7" width="11.42578125" customWidth="1"/>
  </cols>
  <sheetData>
    <row r="1" spans="1:8" x14ac:dyDescent="0.25">
      <c r="A1" s="136" t="s">
        <v>133</v>
      </c>
      <c r="B1" s="4"/>
      <c r="C1" s="4"/>
      <c r="D1" s="56"/>
      <c r="E1" s="56"/>
    </row>
    <row r="2" spans="1:8" x14ac:dyDescent="0.25">
      <c r="B2" s="4"/>
      <c r="C2" s="4"/>
      <c r="D2" s="56"/>
      <c r="E2" s="56"/>
    </row>
    <row r="3" spans="1:8" x14ac:dyDescent="0.25">
      <c r="B3" s="4"/>
      <c r="C3" s="4"/>
      <c r="D3" s="56"/>
      <c r="E3" s="56"/>
    </row>
    <row r="4" spans="1:8" x14ac:dyDescent="0.25">
      <c r="A4" s="1" t="s">
        <v>54</v>
      </c>
      <c r="B4" s="4"/>
      <c r="C4" s="4"/>
      <c r="D4" s="56"/>
      <c r="E4" s="374">
        <v>44228</v>
      </c>
      <c r="F4" s="372" t="s">
        <v>291</v>
      </c>
      <c r="G4" s="374">
        <v>44593</v>
      </c>
    </row>
    <row r="5" spans="1:8" x14ac:dyDescent="0.25">
      <c r="A5" s="1" t="s">
        <v>55</v>
      </c>
      <c r="B5" s="4"/>
      <c r="C5" s="4"/>
      <c r="D5" s="56"/>
      <c r="E5" s="56"/>
    </row>
    <row r="6" spans="1:8" x14ac:dyDescent="0.25">
      <c r="A6" s="1" t="s">
        <v>56</v>
      </c>
      <c r="B6" s="4"/>
      <c r="C6" s="4"/>
      <c r="D6" s="56"/>
      <c r="E6" s="56"/>
    </row>
    <row r="7" spans="1:8" x14ac:dyDescent="0.25">
      <c r="A7" s="136"/>
      <c r="B7" s="4"/>
      <c r="C7" s="4"/>
      <c r="D7" s="56"/>
      <c r="E7" s="56"/>
    </row>
    <row r="8" spans="1:8" x14ac:dyDescent="0.25">
      <c r="A8" s="1" t="s">
        <v>57</v>
      </c>
      <c r="B8" s="4" t="s">
        <v>58</v>
      </c>
      <c r="C8" s="4" t="s">
        <v>59</v>
      </c>
      <c r="D8" s="56" t="s">
        <v>60</v>
      </c>
      <c r="E8" s="56" t="s">
        <v>61</v>
      </c>
    </row>
    <row r="9" spans="1:8" x14ac:dyDescent="0.25">
      <c r="A9" s="275">
        <v>44228</v>
      </c>
      <c r="B9" s="277">
        <v>39</v>
      </c>
      <c r="C9" s="277">
        <v>33</v>
      </c>
      <c r="D9" s="141">
        <f>IF(C9="M",C9,(B9+C9)/2)</f>
        <v>36</v>
      </c>
      <c r="E9" s="377">
        <f>IF(D9="M",D9,IF(65-D9&gt;0,65-D9,0))</f>
        <v>29</v>
      </c>
      <c r="G9" s="332"/>
      <c r="H9" s="333"/>
    </row>
    <row r="10" spans="1:8" x14ac:dyDescent="0.25">
      <c r="A10" s="275">
        <f>A9+1</f>
        <v>44229</v>
      </c>
      <c r="B10" s="277">
        <v>42</v>
      </c>
      <c r="C10" s="277">
        <v>26</v>
      </c>
      <c r="D10" s="141">
        <f t="shared" ref="D10:D73" si="0">IF(C10="M",C10,(B10+C10)/2)</f>
        <v>34</v>
      </c>
      <c r="E10" s="377">
        <f t="shared" ref="E10:E73" si="1">IF(D10="M",D10,IF(65-D10&gt;0,65-D10,0))</f>
        <v>31</v>
      </c>
      <c r="G10" s="332"/>
      <c r="H10" s="333"/>
    </row>
    <row r="11" spans="1:8" x14ac:dyDescent="0.25">
      <c r="A11" s="275">
        <f t="shared" ref="A11:A74" si="2">A10+1</f>
        <v>44230</v>
      </c>
      <c r="B11" s="277">
        <v>45</v>
      </c>
      <c r="C11" s="277">
        <v>22</v>
      </c>
      <c r="D11" s="141">
        <f t="shared" si="0"/>
        <v>33.5</v>
      </c>
      <c r="E11" s="377">
        <f t="shared" si="1"/>
        <v>31.5</v>
      </c>
      <c r="G11" s="332"/>
      <c r="H11" s="333"/>
    </row>
    <row r="12" spans="1:8" x14ac:dyDescent="0.25">
      <c r="A12" s="275">
        <f t="shared" si="2"/>
        <v>44231</v>
      </c>
      <c r="B12" s="277">
        <v>48</v>
      </c>
      <c r="C12" s="277">
        <v>31</v>
      </c>
      <c r="D12" s="141">
        <f t="shared" si="0"/>
        <v>39.5</v>
      </c>
      <c r="E12" s="377">
        <f t="shared" si="1"/>
        <v>25.5</v>
      </c>
      <c r="G12" s="332"/>
      <c r="H12" s="333"/>
    </row>
    <row r="13" spans="1:8" x14ac:dyDescent="0.25">
      <c r="A13" s="275">
        <f t="shared" si="2"/>
        <v>44232</v>
      </c>
      <c r="B13" s="277">
        <v>48</v>
      </c>
      <c r="C13" s="277">
        <v>25</v>
      </c>
      <c r="D13" s="141">
        <f t="shared" si="0"/>
        <v>36.5</v>
      </c>
      <c r="E13" s="377">
        <f t="shared" si="1"/>
        <v>28.5</v>
      </c>
      <c r="G13" s="332"/>
      <c r="H13" s="333"/>
    </row>
    <row r="14" spans="1:8" x14ac:dyDescent="0.25">
      <c r="A14" s="275">
        <f t="shared" si="2"/>
        <v>44233</v>
      </c>
      <c r="B14" s="277">
        <v>40</v>
      </c>
      <c r="C14" s="277">
        <v>28</v>
      </c>
      <c r="D14" s="141">
        <f t="shared" si="0"/>
        <v>34</v>
      </c>
      <c r="E14" s="377">
        <f t="shared" si="1"/>
        <v>31</v>
      </c>
      <c r="G14" s="332"/>
      <c r="H14" s="333"/>
    </row>
    <row r="15" spans="1:8" x14ac:dyDescent="0.25">
      <c r="A15" s="275">
        <f t="shared" si="2"/>
        <v>44234</v>
      </c>
      <c r="B15" s="277">
        <v>28</v>
      </c>
      <c r="C15" s="277">
        <v>13</v>
      </c>
      <c r="D15" s="141">
        <f t="shared" si="0"/>
        <v>20.5</v>
      </c>
      <c r="E15" s="377">
        <f t="shared" si="1"/>
        <v>44.5</v>
      </c>
      <c r="G15" s="332"/>
      <c r="H15" s="333"/>
    </row>
    <row r="16" spans="1:8" x14ac:dyDescent="0.25">
      <c r="A16" s="275">
        <f t="shared" si="2"/>
        <v>44235</v>
      </c>
      <c r="B16" s="277">
        <v>33</v>
      </c>
      <c r="C16" s="277">
        <v>23</v>
      </c>
      <c r="D16" s="141">
        <f t="shared" si="0"/>
        <v>28</v>
      </c>
      <c r="E16" s="377">
        <f t="shared" si="1"/>
        <v>37</v>
      </c>
      <c r="G16" s="332"/>
      <c r="H16" s="333"/>
    </row>
    <row r="17" spans="1:8" x14ac:dyDescent="0.25">
      <c r="A17" s="275">
        <f t="shared" si="2"/>
        <v>44236</v>
      </c>
      <c r="B17" s="277">
        <v>30</v>
      </c>
      <c r="C17" s="277">
        <v>21</v>
      </c>
      <c r="D17" s="141">
        <f t="shared" si="0"/>
        <v>25.5</v>
      </c>
      <c r="E17" s="377">
        <f t="shared" si="1"/>
        <v>39.5</v>
      </c>
      <c r="G17" s="332"/>
      <c r="H17" s="333"/>
    </row>
    <row r="18" spans="1:8" x14ac:dyDescent="0.25">
      <c r="A18" s="275">
        <f t="shared" si="2"/>
        <v>44237</v>
      </c>
      <c r="B18" s="277">
        <v>28</v>
      </c>
      <c r="C18" s="277">
        <v>22</v>
      </c>
      <c r="D18" s="141">
        <f t="shared" si="0"/>
        <v>25</v>
      </c>
      <c r="E18" s="377">
        <f t="shared" si="1"/>
        <v>40</v>
      </c>
      <c r="G18" s="332"/>
      <c r="H18" s="333"/>
    </row>
    <row r="19" spans="1:8" x14ac:dyDescent="0.25">
      <c r="A19" s="275">
        <f t="shared" si="2"/>
        <v>44238</v>
      </c>
      <c r="B19" s="277">
        <v>26</v>
      </c>
      <c r="C19" s="277">
        <v>21</v>
      </c>
      <c r="D19" s="141">
        <f t="shared" si="0"/>
        <v>23.5</v>
      </c>
      <c r="E19" s="377">
        <f t="shared" si="1"/>
        <v>41.5</v>
      </c>
      <c r="G19" s="332"/>
      <c r="H19" s="333"/>
    </row>
    <row r="20" spans="1:8" x14ac:dyDescent="0.25">
      <c r="A20" s="275">
        <f t="shared" si="2"/>
        <v>44239</v>
      </c>
      <c r="B20" s="277">
        <v>24</v>
      </c>
      <c r="C20" s="277">
        <v>15</v>
      </c>
      <c r="D20" s="141">
        <f t="shared" si="0"/>
        <v>19.5</v>
      </c>
      <c r="E20" s="377">
        <f t="shared" si="1"/>
        <v>45.5</v>
      </c>
      <c r="G20" s="332"/>
      <c r="H20" s="333"/>
    </row>
    <row r="21" spans="1:8" x14ac:dyDescent="0.25">
      <c r="A21" s="275">
        <f t="shared" si="2"/>
        <v>44240</v>
      </c>
      <c r="B21" s="277">
        <v>15</v>
      </c>
      <c r="C21" s="277">
        <v>11</v>
      </c>
      <c r="D21" s="141">
        <f t="shared" si="0"/>
        <v>13</v>
      </c>
      <c r="E21" s="377">
        <f t="shared" si="1"/>
        <v>52</v>
      </c>
      <c r="G21" s="332"/>
      <c r="H21" s="333"/>
    </row>
    <row r="22" spans="1:8" x14ac:dyDescent="0.25">
      <c r="A22" s="275">
        <f t="shared" si="2"/>
        <v>44241</v>
      </c>
      <c r="B22" s="277">
        <v>13</v>
      </c>
      <c r="C22" s="277">
        <v>4</v>
      </c>
      <c r="D22" s="141">
        <f t="shared" si="0"/>
        <v>8.5</v>
      </c>
      <c r="E22" s="377">
        <f t="shared" si="1"/>
        <v>56.5</v>
      </c>
      <c r="G22" s="332"/>
      <c r="H22" s="333"/>
    </row>
    <row r="23" spans="1:8" x14ac:dyDescent="0.25">
      <c r="A23" s="275">
        <f t="shared" si="2"/>
        <v>44242</v>
      </c>
      <c r="B23" s="277">
        <v>9</v>
      </c>
      <c r="C23" s="277">
        <v>3</v>
      </c>
      <c r="D23" s="141">
        <f t="shared" si="0"/>
        <v>6</v>
      </c>
      <c r="E23" s="377">
        <f t="shared" si="1"/>
        <v>59</v>
      </c>
      <c r="G23" s="332"/>
      <c r="H23" s="333"/>
    </row>
    <row r="24" spans="1:8" x14ac:dyDescent="0.25">
      <c r="A24" s="275">
        <f t="shared" si="2"/>
        <v>44243</v>
      </c>
      <c r="B24" s="277">
        <v>14</v>
      </c>
      <c r="C24" s="277">
        <v>-5</v>
      </c>
      <c r="D24" s="141">
        <f t="shared" si="0"/>
        <v>4.5</v>
      </c>
      <c r="E24" s="377">
        <f t="shared" si="1"/>
        <v>60.5</v>
      </c>
      <c r="G24" s="332"/>
      <c r="H24" s="333"/>
    </row>
    <row r="25" spans="1:8" x14ac:dyDescent="0.25">
      <c r="A25" s="275">
        <f t="shared" si="2"/>
        <v>44244</v>
      </c>
      <c r="B25" s="277">
        <v>22</v>
      </c>
      <c r="C25" s="277">
        <v>4</v>
      </c>
      <c r="D25" s="141">
        <f t="shared" si="0"/>
        <v>13</v>
      </c>
      <c r="E25" s="377">
        <f t="shared" si="1"/>
        <v>52</v>
      </c>
      <c r="G25" s="332"/>
      <c r="H25" s="333"/>
    </row>
    <row r="26" spans="1:8" x14ac:dyDescent="0.25">
      <c r="A26" s="275">
        <f t="shared" si="2"/>
        <v>44245</v>
      </c>
      <c r="B26" s="277">
        <v>27</v>
      </c>
      <c r="C26" s="277">
        <v>1</v>
      </c>
      <c r="D26" s="141">
        <f t="shared" si="0"/>
        <v>14</v>
      </c>
      <c r="E26" s="377">
        <f t="shared" si="1"/>
        <v>51</v>
      </c>
      <c r="G26" s="332"/>
      <c r="H26" s="333"/>
    </row>
    <row r="27" spans="1:8" x14ac:dyDescent="0.25">
      <c r="A27" s="275">
        <f t="shared" si="2"/>
        <v>44246</v>
      </c>
      <c r="B27" s="277">
        <v>29</v>
      </c>
      <c r="C27" s="277">
        <v>-3</v>
      </c>
      <c r="D27" s="141">
        <f t="shared" si="0"/>
        <v>13</v>
      </c>
      <c r="E27" s="377">
        <f t="shared" si="1"/>
        <v>52</v>
      </c>
      <c r="G27" s="332"/>
      <c r="H27" s="333"/>
    </row>
    <row r="28" spans="1:8" x14ac:dyDescent="0.25">
      <c r="A28" s="275">
        <f t="shared" si="2"/>
        <v>44247</v>
      </c>
      <c r="B28" s="277">
        <v>31</v>
      </c>
      <c r="C28" s="277">
        <v>0</v>
      </c>
      <c r="D28" s="141">
        <f t="shared" si="0"/>
        <v>15.5</v>
      </c>
      <c r="E28" s="377">
        <f t="shared" si="1"/>
        <v>49.5</v>
      </c>
      <c r="G28" s="332"/>
      <c r="H28" s="333"/>
    </row>
    <row r="29" spans="1:8" x14ac:dyDescent="0.25">
      <c r="A29" s="275">
        <f t="shared" si="2"/>
        <v>44248</v>
      </c>
      <c r="B29" s="277">
        <v>47</v>
      </c>
      <c r="C29" s="277">
        <v>16</v>
      </c>
      <c r="D29" s="141">
        <f t="shared" si="0"/>
        <v>31.5</v>
      </c>
      <c r="E29" s="377">
        <f t="shared" si="1"/>
        <v>33.5</v>
      </c>
      <c r="G29" s="332"/>
      <c r="H29" s="333"/>
    </row>
    <row r="30" spans="1:8" x14ac:dyDescent="0.25">
      <c r="A30" s="275">
        <f t="shared" si="2"/>
        <v>44249</v>
      </c>
      <c r="B30" s="277">
        <v>50</v>
      </c>
      <c r="C30" s="277">
        <v>32</v>
      </c>
      <c r="D30" s="141">
        <f t="shared" si="0"/>
        <v>41</v>
      </c>
      <c r="E30" s="377">
        <f t="shared" si="1"/>
        <v>24</v>
      </c>
      <c r="G30" s="332"/>
      <c r="H30" s="333"/>
    </row>
    <row r="31" spans="1:8" x14ac:dyDescent="0.25">
      <c r="A31" s="275">
        <f t="shared" si="2"/>
        <v>44250</v>
      </c>
      <c r="B31" s="277">
        <v>60</v>
      </c>
      <c r="C31" s="277">
        <v>32</v>
      </c>
      <c r="D31" s="141">
        <f t="shared" si="0"/>
        <v>46</v>
      </c>
      <c r="E31" s="377">
        <f t="shared" si="1"/>
        <v>19</v>
      </c>
      <c r="G31" s="332"/>
      <c r="H31" s="333"/>
    </row>
    <row r="32" spans="1:8" x14ac:dyDescent="0.25">
      <c r="A32" s="275">
        <f t="shared" si="2"/>
        <v>44251</v>
      </c>
      <c r="B32" s="277">
        <v>68</v>
      </c>
      <c r="C32" s="277">
        <v>42</v>
      </c>
      <c r="D32" s="141">
        <f t="shared" si="0"/>
        <v>55</v>
      </c>
      <c r="E32" s="377">
        <f t="shared" si="1"/>
        <v>10</v>
      </c>
      <c r="G32" s="332"/>
      <c r="H32" s="333"/>
    </row>
    <row r="33" spans="1:8" x14ac:dyDescent="0.25">
      <c r="A33" s="275">
        <f t="shared" si="2"/>
        <v>44252</v>
      </c>
      <c r="B33" s="277">
        <v>54</v>
      </c>
      <c r="C33" s="277">
        <v>33</v>
      </c>
      <c r="D33" s="141">
        <f t="shared" si="0"/>
        <v>43.5</v>
      </c>
      <c r="E33" s="377">
        <f t="shared" si="1"/>
        <v>21.5</v>
      </c>
      <c r="G33" s="332"/>
      <c r="H33" s="333"/>
    </row>
    <row r="34" spans="1:8" s="292" customFormat="1" x14ac:dyDescent="0.25">
      <c r="A34" s="275">
        <f t="shared" si="2"/>
        <v>44253</v>
      </c>
      <c r="B34" s="277">
        <v>44</v>
      </c>
      <c r="C34" s="277">
        <v>35</v>
      </c>
      <c r="D34" s="141">
        <f t="shared" si="0"/>
        <v>39.5</v>
      </c>
      <c r="E34" s="377">
        <f t="shared" si="1"/>
        <v>25.5</v>
      </c>
      <c r="G34" s="332"/>
      <c r="H34" s="333"/>
    </row>
    <row r="35" spans="1:8" s="292" customFormat="1" x14ac:dyDescent="0.25">
      <c r="A35" s="275">
        <f t="shared" si="2"/>
        <v>44254</v>
      </c>
      <c r="B35" s="277">
        <v>56</v>
      </c>
      <c r="C35" s="277">
        <v>36</v>
      </c>
      <c r="D35" s="141">
        <f t="shared" si="0"/>
        <v>46</v>
      </c>
      <c r="E35" s="377">
        <f t="shared" si="1"/>
        <v>19</v>
      </c>
      <c r="G35" s="332"/>
      <c r="H35" s="333"/>
    </row>
    <row r="36" spans="1:8" s="292" customFormat="1" x14ac:dyDescent="0.25">
      <c r="A36" s="275">
        <f t="shared" si="2"/>
        <v>44255</v>
      </c>
      <c r="B36" s="277">
        <v>68</v>
      </c>
      <c r="C36" s="277">
        <v>47</v>
      </c>
      <c r="D36" s="141">
        <f t="shared" si="0"/>
        <v>57.5</v>
      </c>
      <c r="E36" s="377">
        <f t="shared" si="1"/>
        <v>7.5</v>
      </c>
      <c r="G36" s="332"/>
      <c r="H36" s="333"/>
    </row>
    <row r="37" spans="1:8" s="292" customFormat="1" x14ac:dyDescent="0.25">
      <c r="A37" s="275">
        <f t="shared" si="2"/>
        <v>44256</v>
      </c>
      <c r="B37" s="277">
        <v>50</v>
      </c>
      <c r="C37" s="277">
        <v>34</v>
      </c>
      <c r="D37" s="141">
        <f t="shared" si="0"/>
        <v>42</v>
      </c>
      <c r="E37" s="377">
        <f t="shared" si="1"/>
        <v>23</v>
      </c>
      <c r="G37" s="332"/>
      <c r="H37" s="333"/>
    </row>
    <row r="38" spans="1:8" s="292" customFormat="1" x14ac:dyDescent="0.25">
      <c r="A38" s="275">
        <f t="shared" si="2"/>
        <v>44257</v>
      </c>
      <c r="B38" s="277">
        <v>69</v>
      </c>
      <c r="C38" s="277">
        <v>30</v>
      </c>
      <c r="D38" s="141">
        <f t="shared" si="0"/>
        <v>49.5</v>
      </c>
      <c r="E38" s="377">
        <f t="shared" si="1"/>
        <v>15.5</v>
      </c>
      <c r="G38" s="332"/>
      <c r="H38" s="333"/>
    </row>
    <row r="39" spans="1:8" s="292" customFormat="1" x14ac:dyDescent="0.25">
      <c r="A39" s="275">
        <f t="shared" si="2"/>
        <v>44258</v>
      </c>
      <c r="B39" s="277">
        <v>65</v>
      </c>
      <c r="C39" s="277">
        <v>30</v>
      </c>
      <c r="D39" s="141">
        <f t="shared" si="0"/>
        <v>47.5</v>
      </c>
      <c r="E39" s="377">
        <f t="shared" si="1"/>
        <v>17.5</v>
      </c>
      <c r="G39" s="332"/>
      <c r="H39" s="333"/>
    </row>
    <row r="40" spans="1:8" s="292" customFormat="1" x14ac:dyDescent="0.25">
      <c r="A40" s="275">
        <f t="shared" si="2"/>
        <v>44259</v>
      </c>
      <c r="B40" s="277">
        <v>70</v>
      </c>
      <c r="C40" s="277">
        <v>33</v>
      </c>
      <c r="D40" s="141">
        <f t="shared" si="0"/>
        <v>51.5</v>
      </c>
      <c r="E40" s="377">
        <f t="shared" si="1"/>
        <v>13.5</v>
      </c>
      <c r="G40" s="332"/>
      <c r="H40" s="333"/>
    </row>
    <row r="41" spans="1:8" s="292" customFormat="1" x14ac:dyDescent="0.25">
      <c r="A41" s="275">
        <f t="shared" si="2"/>
        <v>44260</v>
      </c>
      <c r="B41" s="277">
        <v>48</v>
      </c>
      <c r="C41" s="277">
        <v>32</v>
      </c>
      <c r="D41" s="141">
        <f t="shared" si="0"/>
        <v>40</v>
      </c>
      <c r="E41" s="377">
        <f t="shared" si="1"/>
        <v>25</v>
      </c>
      <c r="G41" s="332"/>
      <c r="H41" s="333"/>
    </row>
    <row r="42" spans="1:8" s="292" customFormat="1" x14ac:dyDescent="0.25">
      <c r="A42" s="275">
        <f t="shared" si="2"/>
        <v>44261</v>
      </c>
      <c r="B42" s="277">
        <v>58</v>
      </c>
      <c r="C42" s="277">
        <v>27</v>
      </c>
      <c r="D42" s="141">
        <f t="shared" si="0"/>
        <v>42.5</v>
      </c>
      <c r="E42" s="377">
        <f t="shared" si="1"/>
        <v>22.5</v>
      </c>
      <c r="G42" s="332"/>
      <c r="H42" s="333"/>
    </row>
    <row r="43" spans="1:8" s="292" customFormat="1" x14ac:dyDescent="0.25">
      <c r="A43" s="275">
        <f t="shared" si="2"/>
        <v>44262</v>
      </c>
      <c r="B43" s="277">
        <v>62</v>
      </c>
      <c r="C43" s="277">
        <v>28</v>
      </c>
      <c r="D43" s="141">
        <f t="shared" si="0"/>
        <v>45</v>
      </c>
      <c r="E43" s="377">
        <f t="shared" si="1"/>
        <v>20</v>
      </c>
      <c r="G43" s="332"/>
      <c r="H43" s="333"/>
    </row>
    <row r="44" spans="1:8" s="292" customFormat="1" x14ac:dyDescent="0.25">
      <c r="A44" s="275">
        <f t="shared" si="2"/>
        <v>44263</v>
      </c>
      <c r="B44" s="277">
        <v>65</v>
      </c>
      <c r="C44" s="277">
        <v>31</v>
      </c>
      <c r="D44" s="141">
        <f t="shared" si="0"/>
        <v>48</v>
      </c>
      <c r="E44" s="377">
        <f t="shared" si="1"/>
        <v>17</v>
      </c>
      <c r="G44" s="332"/>
      <c r="H44" s="333"/>
    </row>
    <row r="45" spans="1:8" s="292" customFormat="1" x14ac:dyDescent="0.25">
      <c r="A45" s="275">
        <f t="shared" si="2"/>
        <v>44264</v>
      </c>
      <c r="B45" s="277">
        <v>69</v>
      </c>
      <c r="C45" s="277">
        <v>35</v>
      </c>
      <c r="D45" s="141">
        <f t="shared" si="0"/>
        <v>52</v>
      </c>
      <c r="E45" s="377">
        <f t="shared" si="1"/>
        <v>13</v>
      </c>
      <c r="G45" s="332"/>
      <c r="H45" s="333"/>
    </row>
    <row r="46" spans="1:8" s="292" customFormat="1" x14ac:dyDescent="0.25">
      <c r="A46" s="275">
        <f t="shared" si="2"/>
        <v>44265</v>
      </c>
      <c r="B46" s="277">
        <v>70</v>
      </c>
      <c r="C46" s="277">
        <v>52</v>
      </c>
      <c r="D46" s="141">
        <f t="shared" si="0"/>
        <v>61</v>
      </c>
      <c r="E46" s="377">
        <f t="shared" si="1"/>
        <v>4</v>
      </c>
      <c r="G46" s="332"/>
      <c r="H46" s="333"/>
    </row>
    <row r="47" spans="1:8" s="292" customFormat="1" x14ac:dyDescent="0.25">
      <c r="A47" s="275">
        <f t="shared" si="2"/>
        <v>44266</v>
      </c>
      <c r="B47" s="277">
        <v>71</v>
      </c>
      <c r="C47" s="277">
        <v>52</v>
      </c>
      <c r="D47" s="141">
        <f t="shared" si="0"/>
        <v>61.5</v>
      </c>
      <c r="E47" s="377">
        <f t="shared" si="1"/>
        <v>3.5</v>
      </c>
      <c r="G47" s="332"/>
      <c r="H47" s="333"/>
    </row>
    <row r="48" spans="1:8" s="292" customFormat="1" x14ac:dyDescent="0.25">
      <c r="A48" s="275">
        <f t="shared" si="2"/>
        <v>44267</v>
      </c>
      <c r="B48" s="277">
        <v>59</v>
      </c>
      <c r="C48" s="277">
        <v>49</v>
      </c>
      <c r="D48" s="141">
        <f t="shared" si="0"/>
        <v>54</v>
      </c>
      <c r="E48" s="377">
        <f t="shared" si="1"/>
        <v>11</v>
      </c>
      <c r="G48" s="332"/>
      <c r="H48" s="333"/>
    </row>
    <row r="49" spans="1:8" s="292" customFormat="1" x14ac:dyDescent="0.25">
      <c r="A49" s="275">
        <f t="shared" si="2"/>
        <v>44268</v>
      </c>
      <c r="B49" s="277">
        <v>61</v>
      </c>
      <c r="C49" s="277">
        <v>49</v>
      </c>
      <c r="D49" s="141">
        <f t="shared" si="0"/>
        <v>55</v>
      </c>
      <c r="E49" s="377">
        <f t="shared" si="1"/>
        <v>10</v>
      </c>
      <c r="G49" s="332"/>
      <c r="H49" s="333"/>
    </row>
    <row r="50" spans="1:8" s="292" customFormat="1" x14ac:dyDescent="0.25">
      <c r="A50" s="275">
        <f t="shared" si="2"/>
        <v>44269</v>
      </c>
      <c r="B50" s="277">
        <v>57</v>
      </c>
      <c r="C50" s="277">
        <v>51</v>
      </c>
      <c r="D50" s="141">
        <f t="shared" si="0"/>
        <v>54</v>
      </c>
      <c r="E50" s="377">
        <f t="shared" si="1"/>
        <v>11</v>
      </c>
      <c r="G50" s="332"/>
      <c r="H50" s="333"/>
    </row>
    <row r="51" spans="1:8" s="292" customFormat="1" x14ac:dyDescent="0.25">
      <c r="A51" s="275">
        <f t="shared" si="2"/>
        <v>44270</v>
      </c>
      <c r="B51" s="277">
        <v>64</v>
      </c>
      <c r="C51" s="277">
        <v>48</v>
      </c>
      <c r="D51" s="141">
        <f t="shared" si="0"/>
        <v>56</v>
      </c>
      <c r="E51" s="377">
        <f t="shared" si="1"/>
        <v>9</v>
      </c>
      <c r="G51" s="332"/>
      <c r="H51" s="333"/>
    </row>
    <row r="52" spans="1:8" s="292" customFormat="1" x14ac:dyDescent="0.25">
      <c r="A52" s="275">
        <f t="shared" si="2"/>
        <v>44271</v>
      </c>
      <c r="B52" s="277">
        <v>67</v>
      </c>
      <c r="C52" s="277">
        <v>42</v>
      </c>
      <c r="D52" s="141">
        <f t="shared" si="0"/>
        <v>54.5</v>
      </c>
      <c r="E52" s="377">
        <f t="shared" si="1"/>
        <v>10.5</v>
      </c>
      <c r="G52" s="332"/>
      <c r="H52" s="333"/>
    </row>
    <row r="53" spans="1:8" s="292" customFormat="1" x14ac:dyDescent="0.25">
      <c r="A53" s="275">
        <f t="shared" si="2"/>
        <v>44272</v>
      </c>
      <c r="B53" s="277">
        <v>62</v>
      </c>
      <c r="C53" s="277">
        <v>50</v>
      </c>
      <c r="D53" s="141">
        <f t="shared" si="0"/>
        <v>56</v>
      </c>
      <c r="E53" s="377">
        <f t="shared" si="1"/>
        <v>9</v>
      </c>
      <c r="G53" s="332"/>
      <c r="H53" s="333"/>
    </row>
    <row r="54" spans="1:8" s="292" customFormat="1" x14ac:dyDescent="0.25">
      <c r="A54" s="275">
        <f t="shared" si="2"/>
        <v>44273</v>
      </c>
      <c r="B54" s="277">
        <v>62</v>
      </c>
      <c r="C54" s="277">
        <v>44</v>
      </c>
      <c r="D54" s="141">
        <f t="shared" si="0"/>
        <v>53</v>
      </c>
      <c r="E54" s="377">
        <f t="shared" si="1"/>
        <v>12</v>
      </c>
      <c r="G54" s="332"/>
      <c r="H54" s="333"/>
    </row>
    <row r="55" spans="1:8" s="292" customFormat="1" x14ac:dyDescent="0.25">
      <c r="A55" s="275">
        <f t="shared" si="2"/>
        <v>44274</v>
      </c>
      <c r="B55" s="277">
        <v>55</v>
      </c>
      <c r="C55" s="277">
        <v>38</v>
      </c>
      <c r="D55" s="141">
        <f t="shared" si="0"/>
        <v>46.5</v>
      </c>
      <c r="E55" s="377">
        <f t="shared" si="1"/>
        <v>18.5</v>
      </c>
      <c r="G55" s="332"/>
      <c r="H55" s="333"/>
    </row>
    <row r="56" spans="1:8" s="292" customFormat="1" x14ac:dyDescent="0.25">
      <c r="A56" s="275">
        <f t="shared" si="2"/>
        <v>44275</v>
      </c>
      <c r="B56" s="277">
        <v>65</v>
      </c>
      <c r="C56" s="277">
        <v>36</v>
      </c>
      <c r="D56" s="141">
        <f t="shared" si="0"/>
        <v>50.5</v>
      </c>
      <c r="E56" s="377">
        <f t="shared" si="1"/>
        <v>14.5</v>
      </c>
      <c r="G56" s="332"/>
      <c r="H56" s="333"/>
    </row>
    <row r="57" spans="1:8" s="292" customFormat="1" x14ac:dyDescent="0.25">
      <c r="A57" s="275">
        <f t="shared" si="2"/>
        <v>44276</v>
      </c>
      <c r="B57" s="277">
        <v>67</v>
      </c>
      <c r="C57" s="277">
        <v>34</v>
      </c>
      <c r="D57" s="141">
        <f t="shared" si="0"/>
        <v>50.5</v>
      </c>
      <c r="E57" s="377">
        <f t="shared" si="1"/>
        <v>14.5</v>
      </c>
      <c r="G57" s="332"/>
      <c r="H57" s="333"/>
    </row>
    <row r="58" spans="1:8" s="292" customFormat="1" x14ac:dyDescent="0.25">
      <c r="A58" s="275">
        <f t="shared" si="2"/>
        <v>44277</v>
      </c>
      <c r="B58" s="277">
        <v>68</v>
      </c>
      <c r="C58" s="277">
        <v>39</v>
      </c>
      <c r="D58" s="141">
        <f t="shared" si="0"/>
        <v>53.5</v>
      </c>
      <c r="E58" s="377">
        <f t="shared" si="1"/>
        <v>11.5</v>
      </c>
      <c r="G58" s="332"/>
      <c r="H58" s="333"/>
    </row>
    <row r="59" spans="1:8" s="292" customFormat="1" x14ac:dyDescent="0.25">
      <c r="A59" s="275">
        <f t="shared" si="2"/>
        <v>44278</v>
      </c>
      <c r="B59" s="277">
        <v>65</v>
      </c>
      <c r="C59" s="277">
        <v>54</v>
      </c>
      <c r="D59" s="141">
        <f t="shared" si="0"/>
        <v>59.5</v>
      </c>
      <c r="E59" s="377">
        <f t="shared" si="1"/>
        <v>5.5</v>
      </c>
      <c r="G59" s="332"/>
      <c r="H59" s="333"/>
    </row>
    <row r="60" spans="1:8" s="292" customFormat="1" x14ac:dyDescent="0.25">
      <c r="A60" s="275">
        <f t="shared" si="2"/>
        <v>44279</v>
      </c>
      <c r="B60" s="277">
        <v>72</v>
      </c>
      <c r="C60" s="277">
        <v>49</v>
      </c>
      <c r="D60" s="141">
        <f t="shared" si="0"/>
        <v>60.5</v>
      </c>
      <c r="E60" s="377">
        <f t="shared" si="1"/>
        <v>4.5</v>
      </c>
      <c r="G60" s="332"/>
      <c r="H60" s="333"/>
    </row>
    <row r="61" spans="1:8" s="292" customFormat="1" x14ac:dyDescent="0.25">
      <c r="A61" s="275">
        <f t="shared" si="2"/>
        <v>44280</v>
      </c>
      <c r="B61" s="277">
        <v>63</v>
      </c>
      <c r="C61" s="277">
        <v>50</v>
      </c>
      <c r="D61" s="141">
        <f t="shared" si="0"/>
        <v>56.5</v>
      </c>
      <c r="E61" s="377">
        <f t="shared" si="1"/>
        <v>8.5</v>
      </c>
      <c r="G61" s="332"/>
      <c r="H61" s="333"/>
    </row>
    <row r="62" spans="1:8" s="292" customFormat="1" x14ac:dyDescent="0.25">
      <c r="A62" s="275">
        <f t="shared" si="2"/>
        <v>44281</v>
      </c>
      <c r="B62" s="277">
        <v>64</v>
      </c>
      <c r="C62" s="277">
        <v>45</v>
      </c>
      <c r="D62" s="141">
        <f t="shared" si="0"/>
        <v>54.5</v>
      </c>
      <c r="E62" s="377">
        <f t="shared" si="1"/>
        <v>10.5</v>
      </c>
      <c r="G62" s="332"/>
      <c r="H62" s="333"/>
    </row>
    <row r="63" spans="1:8" s="292" customFormat="1" x14ac:dyDescent="0.25">
      <c r="A63" s="275">
        <f t="shared" si="2"/>
        <v>44282</v>
      </c>
      <c r="B63" s="277">
        <v>78</v>
      </c>
      <c r="C63" s="277">
        <v>44</v>
      </c>
      <c r="D63" s="141">
        <f t="shared" si="0"/>
        <v>61</v>
      </c>
      <c r="E63" s="377">
        <f t="shared" si="1"/>
        <v>4</v>
      </c>
      <c r="G63" s="332"/>
      <c r="H63" s="333"/>
    </row>
    <row r="64" spans="1:8" s="292" customFormat="1" x14ac:dyDescent="0.25">
      <c r="A64" s="275">
        <f t="shared" si="2"/>
        <v>44283</v>
      </c>
      <c r="B64" s="277">
        <v>60</v>
      </c>
      <c r="C64" s="277">
        <v>37</v>
      </c>
      <c r="D64" s="141">
        <f t="shared" si="0"/>
        <v>48.5</v>
      </c>
      <c r="E64" s="377">
        <f t="shared" si="1"/>
        <v>16.5</v>
      </c>
      <c r="G64" s="332"/>
      <c r="H64" s="333"/>
    </row>
    <row r="65" spans="1:8" s="292" customFormat="1" x14ac:dyDescent="0.25">
      <c r="A65" s="275">
        <f t="shared" si="2"/>
        <v>44284</v>
      </c>
      <c r="B65" s="277">
        <v>65</v>
      </c>
      <c r="C65" s="277">
        <v>32</v>
      </c>
      <c r="D65" s="141">
        <f t="shared" si="0"/>
        <v>48.5</v>
      </c>
      <c r="E65" s="377">
        <f t="shared" si="1"/>
        <v>16.5</v>
      </c>
      <c r="G65" s="332"/>
      <c r="H65" s="333"/>
    </row>
    <row r="66" spans="1:8" s="292" customFormat="1" x14ac:dyDescent="0.25">
      <c r="A66" s="275">
        <f t="shared" si="2"/>
        <v>44285</v>
      </c>
      <c r="B66" s="277">
        <v>72</v>
      </c>
      <c r="C66" s="277">
        <v>46</v>
      </c>
      <c r="D66" s="141">
        <f t="shared" si="0"/>
        <v>59</v>
      </c>
      <c r="E66" s="377">
        <f t="shared" si="1"/>
        <v>6</v>
      </c>
      <c r="G66" s="332"/>
      <c r="H66" s="333"/>
    </row>
    <row r="67" spans="1:8" s="292" customFormat="1" x14ac:dyDescent="0.25">
      <c r="A67" s="275">
        <f t="shared" si="2"/>
        <v>44286</v>
      </c>
      <c r="B67" s="277">
        <v>57</v>
      </c>
      <c r="C67" s="277">
        <v>40</v>
      </c>
      <c r="D67" s="141">
        <f t="shared" si="0"/>
        <v>48.5</v>
      </c>
      <c r="E67" s="377">
        <f t="shared" si="1"/>
        <v>16.5</v>
      </c>
      <c r="G67" s="332"/>
      <c r="H67" s="333"/>
    </row>
    <row r="68" spans="1:8" s="292" customFormat="1" x14ac:dyDescent="0.25">
      <c r="A68" s="275">
        <f t="shared" si="2"/>
        <v>44287</v>
      </c>
      <c r="B68" s="277">
        <v>49</v>
      </c>
      <c r="C68" s="277">
        <v>31</v>
      </c>
      <c r="D68" s="141">
        <f t="shared" si="0"/>
        <v>40</v>
      </c>
      <c r="E68" s="377">
        <f t="shared" si="1"/>
        <v>25</v>
      </c>
      <c r="G68" s="332"/>
      <c r="H68" s="333"/>
    </row>
    <row r="69" spans="1:8" s="292" customFormat="1" x14ac:dyDescent="0.25">
      <c r="A69" s="275">
        <f t="shared" si="2"/>
        <v>44288</v>
      </c>
      <c r="B69" s="277">
        <v>53</v>
      </c>
      <c r="C69" s="277">
        <v>25</v>
      </c>
      <c r="D69" s="141">
        <f t="shared" si="0"/>
        <v>39</v>
      </c>
      <c r="E69" s="377">
        <f t="shared" si="1"/>
        <v>26</v>
      </c>
      <c r="G69" s="332"/>
      <c r="H69" s="333"/>
    </row>
    <row r="70" spans="1:8" s="292" customFormat="1" x14ac:dyDescent="0.25">
      <c r="A70" s="275">
        <f t="shared" si="2"/>
        <v>44289</v>
      </c>
      <c r="B70" s="277">
        <v>66</v>
      </c>
      <c r="C70" s="277">
        <v>30</v>
      </c>
      <c r="D70" s="141">
        <f t="shared" si="0"/>
        <v>48</v>
      </c>
      <c r="E70" s="377">
        <f t="shared" si="1"/>
        <v>17</v>
      </c>
      <c r="G70" s="332"/>
      <c r="H70" s="333"/>
    </row>
    <row r="71" spans="1:8" s="292" customFormat="1" x14ac:dyDescent="0.25">
      <c r="A71" s="275">
        <f t="shared" si="2"/>
        <v>44290</v>
      </c>
      <c r="B71" s="277">
        <v>75</v>
      </c>
      <c r="C71" s="277">
        <v>36</v>
      </c>
      <c r="D71" s="141">
        <f t="shared" si="0"/>
        <v>55.5</v>
      </c>
      <c r="E71" s="377">
        <f t="shared" si="1"/>
        <v>9.5</v>
      </c>
      <c r="G71" s="332"/>
      <c r="H71" s="333"/>
    </row>
    <row r="72" spans="1:8" s="292" customFormat="1" x14ac:dyDescent="0.25">
      <c r="A72" s="275">
        <f t="shared" si="2"/>
        <v>44291</v>
      </c>
      <c r="B72" s="277">
        <v>78</v>
      </c>
      <c r="C72" s="277">
        <v>42</v>
      </c>
      <c r="D72" s="141">
        <f t="shared" si="0"/>
        <v>60</v>
      </c>
      <c r="E72" s="377">
        <f t="shared" si="1"/>
        <v>5</v>
      </c>
      <c r="G72" s="332"/>
      <c r="H72" s="333"/>
    </row>
    <row r="73" spans="1:8" s="292" customFormat="1" x14ac:dyDescent="0.25">
      <c r="A73" s="275">
        <f t="shared" si="2"/>
        <v>44292</v>
      </c>
      <c r="B73" s="277">
        <v>81</v>
      </c>
      <c r="C73" s="277">
        <v>53</v>
      </c>
      <c r="D73" s="141">
        <f t="shared" si="0"/>
        <v>67</v>
      </c>
      <c r="E73" s="377">
        <f t="shared" si="1"/>
        <v>0</v>
      </c>
      <c r="G73" s="332"/>
      <c r="H73" s="333"/>
    </row>
    <row r="74" spans="1:8" s="292" customFormat="1" x14ac:dyDescent="0.25">
      <c r="A74" s="275">
        <f t="shared" si="2"/>
        <v>44293</v>
      </c>
      <c r="B74" s="277">
        <v>78</v>
      </c>
      <c r="C74" s="277">
        <v>56</v>
      </c>
      <c r="D74" s="141">
        <f t="shared" ref="D74:D137" si="3">IF(C74="M",C74,(B74+C74)/2)</f>
        <v>67</v>
      </c>
      <c r="E74" s="377">
        <f t="shared" ref="E74:E137" si="4">IF(D74="M",D74,IF(65-D74&gt;0,65-D74,0))</f>
        <v>0</v>
      </c>
      <c r="G74" s="332"/>
      <c r="H74" s="333"/>
    </row>
    <row r="75" spans="1:8" s="292" customFormat="1" x14ac:dyDescent="0.25">
      <c r="A75" s="275">
        <f t="shared" ref="A75:A138" si="5">A74+1</f>
        <v>44294</v>
      </c>
      <c r="B75" s="277">
        <v>63</v>
      </c>
      <c r="C75" s="277">
        <v>51</v>
      </c>
      <c r="D75" s="141">
        <f t="shared" si="3"/>
        <v>57</v>
      </c>
      <c r="E75" s="377">
        <f t="shared" si="4"/>
        <v>8</v>
      </c>
      <c r="G75" s="332"/>
      <c r="H75" s="333"/>
    </row>
    <row r="76" spans="1:8" s="292" customFormat="1" x14ac:dyDescent="0.25">
      <c r="A76" s="275">
        <f t="shared" si="5"/>
        <v>44295</v>
      </c>
      <c r="B76" s="277">
        <v>82</v>
      </c>
      <c r="C76" s="277">
        <v>53</v>
      </c>
      <c r="D76" s="141">
        <f t="shared" si="3"/>
        <v>67.5</v>
      </c>
      <c r="E76" s="377">
        <f t="shared" si="4"/>
        <v>0</v>
      </c>
      <c r="G76" s="332"/>
      <c r="H76" s="333"/>
    </row>
    <row r="77" spans="1:8" s="292" customFormat="1" x14ac:dyDescent="0.25">
      <c r="A77" s="275">
        <f t="shared" si="5"/>
        <v>44296</v>
      </c>
      <c r="B77" s="277">
        <v>70</v>
      </c>
      <c r="C77" s="277">
        <v>52</v>
      </c>
      <c r="D77" s="141">
        <f t="shared" si="3"/>
        <v>61</v>
      </c>
      <c r="E77" s="377">
        <f t="shared" si="4"/>
        <v>4</v>
      </c>
      <c r="G77" s="332"/>
      <c r="H77" s="333"/>
    </row>
    <row r="78" spans="1:8" s="292" customFormat="1" x14ac:dyDescent="0.25">
      <c r="A78" s="275">
        <f t="shared" si="5"/>
        <v>44297</v>
      </c>
      <c r="B78" s="277">
        <v>76</v>
      </c>
      <c r="C78" s="277">
        <v>47</v>
      </c>
      <c r="D78" s="141">
        <f t="shared" si="3"/>
        <v>61.5</v>
      </c>
      <c r="E78" s="377">
        <f t="shared" si="4"/>
        <v>3.5</v>
      </c>
      <c r="G78" s="332"/>
      <c r="H78" s="333"/>
    </row>
    <row r="79" spans="1:8" s="292" customFormat="1" x14ac:dyDescent="0.25">
      <c r="A79" s="275">
        <f t="shared" si="5"/>
        <v>44298</v>
      </c>
      <c r="B79" s="277">
        <v>76</v>
      </c>
      <c r="C79" s="277">
        <v>43</v>
      </c>
      <c r="D79" s="141">
        <f t="shared" si="3"/>
        <v>59.5</v>
      </c>
      <c r="E79" s="377">
        <f t="shared" si="4"/>
        <v>5.5</v>
      </c>
      <c r="G79" s="332"/>
      <c r="H79" s="333"/>
    </row>
    <row r="80" spans="1:8" s="292" customFormat="1" x14ac:dyDescent="0.25">
      <c r="A80" s="275">
        <f t="shared" si="5"/>
        <v>44299</v>
      </c>
      <c r="B80" s="277">
        <v>69</v>
      </c>
      <c r="C80" s="277">
        <v>55</v>
      </c>
      <c r="D80" s="141">
        <f t="shared" si="3"/>
        <v>62</v>
      </c>
      <c r="E80" s="377">
        <f t="shared" si="4"/>
        <v>3</v>
      </c>
      <c r="G80" s="332"/>
      <c r="H80" s="333"/>
    </row>
    <row r="81" spans="1:8" s="292" customFormat="1" x14ac:dyDescent="0.25">
      <c r="A81" s="275">
        <f t="shared" si="5"/>
        <v>44300</v>
      </c>
      <c r="B81" s="277">
        <v>68</v>
      </c>
      <c r="C81" s="277">
        <v>48</v>
      </c>
      <c r="D81" s="141">
        <f t="shared" si="3"/>
        <v>58</v>
      </c>
      <c r="E81" s="377">
        <f t="shared" si="4"/>
        <v>7</v>
      </c>
      <c r="G81" s="332"/>
      <c r="H81" s="333"/>
    </row>
    <row r="82" spans="1:8" s="292" customFormat="1" x14ac:dyDescent="0.25">
      <c r="A82" s="275">
        <f t="shared" si="5"/>
        <v>44301</v>
      </c>
      <c r="B82" s="277">
        <v>62</v>
      </c>
      <c r="C82" s="277">
        <v>41</v>
      </c>
      <c r="D82" s="141">
        <f t="shared" si="3"/>
        <v>51.5</v>
      </c>
      <c r="E82" s="377">
        <f t="shared" si="4"/>
        <v>13.5</v>
      </c>
      <c r="G82" s="332"/>
      <c r="H82" s="333"/>
    </row>
    <row r="83" spans="1:8" s="292" customFormat="1" x14ac:dyDescent="0.25">
      <c r="A83" s="275">
        <f t="shared" si="5"/>
        <v>44302</v>
      </c>
      <c r="B83" s="277">
        <v>63</v>
      </c>
      <c r="C83" s="277">
        <v>38</v>
      </c>
      <c r="D83" s="141">
        <f t="shared" si="3"/>
        <v>50.5</v>
      </c>
      <c r="E83" s="377">
        <f t="shared" si="4"/>
        <v>14.5</v>
      </c>
      <c r="G83" s="332"/>
      <c r="H83" s="333"/>
    </row>
    <row r="84" spans="1:8" s="292" customFormat="1" x14ac:dyDescent="0.25">
      <c r="A84" s="275">
        <f t="shared" si="5"/>
        <v>44303</v>
      </c>
      <c r="B84" s="277">
        <v>60</v>
      </c>
      <c r="C84" s="277">
        <v>45</v>
      </c>
      <c r="D84" s="141">
        <f t="shared" si="3"/>
        <v>52.5</v>
      </c>
      <c r="E84" s="377">
        <f t="shared" si="4"/>
        <v>12.5</v>
      </c>
      <c r="G84" s="332"/>
      <c r="H84" s="333"/>
    </row>
    <row r="85" spans="1:8" s="292" customFormat="1" x14ac:dyDescent="0.25">
      <c r="A85" s="275">
        <f t="shared" si="5"/>
        <v>44304</v>
      </c>
      <c r="B85" s="277">
        <v>65</v>
      </c>
      <c r="C85" s="277">
        <v>38</v>
      </c>
      <c r="D85" s="141">
        <f t="shared" si="3"/>
        <v>51.5</v>
      </c>
      <c r="E85" s="377">
        <f t="shared" si="4"/>
        <v>13.5</v>
      </c>
      <c r="G85" s="332"/>
      <c r="H85" s="333"/>
    </row>
    <row r="86" spans="1:8" s="292" customFormat="1" x14ac:dyDescent="0.25">
      <c r="A86" s="275">
        <f t="shared" si="5"/>
        <v>44305</v>
      </c>
      <c r="B86" s="277">
        <v>70</v>
      </c>
      <c r="C86" s="277">
        <v>38</v>
      </c>
      <c r="D86" s="141">
        <f t="shared" si="3"/>
        <v>54</v>
      </c>
      <c r="E86" s="377">
        <f t="shared" si="4"/>
        <v>11</v>
      </c>
      <c r="G86" s="332"/>
      <c r="H86" s="333"/>
    </row>
    <row r="87" spans="1:8" s="292" customFormat="1" x14ac:dyDescent="0.25">
      <c r="A87" s="275">
        <f t="shared" si="5"/>
        <v>44306</v>
      </c>
      <c r="B87" s="277">
        <v>59</v>
      </c>
      <c r="C87" s="277">
        <v>33</v>
      </c>
      <c r="D87" s="141">
        <f t="shared" si="3"/>
        <v>46</v>
      </c>
      <c r="E87" s="377">
        <f t="shared" si="4"/>
        <v>19</v>
      </c>
      <c r="G87" s="332"/>
      <c r="H87" s="333"/>
    </row>
    <row r="88" spans="1:8" s="292" customFormat="1" x14ac:dyDescent="0.25">
      <c r="A88" s="275">
        <f t="shared" si="5"/>
        <v>44307</v>
      </c>
      <c r="B88" s="277">
        <v>56</v>
      </c>
      <c r="C88" s="277">
        <v>29</v>
      </c>
      <c r="D88" s="141">
        <f t="shared" si="3"/>
        <v>42.5</v>
      </c>
      <c r="E88" s="377">
        <f t="shared" si="4"/>
        <v>22.5</v>
      </c>
      <c r="G88" s="332"/>
      <c r="H88" s="333"/>
    </row>
    <row r="89" spans="1:8" s="292" customFormat="1" x14ac:dyDescent="0.25">
      <c r="A89" s="275">
        <f t="shared" si="5"/>
        <v>44308</v>
      </c>
      <c r="B89" s="277">
        <v>59</v>
      </c>
      <c r="C89" s="277">
        <v>32</v>
      </c>
      <c r="D89" s="141">
        <f t="shared" si="3"/>
        <v>45.5</v>
      </c>
      <c r="E89" s="377">
        <f t="shared" si="4"/>
        <v>19.5</v>
      </c>
      <c r="G89" s="332"/>
      <c r="H89" s="333"/>
    </row>
    <row r="90" spans="1:8" s="292" customFormat="1" x14ac:dyDescent="0.25">
      <c r="A90" s="275">
        <f t="shared" si="5"/>
        <v>44309</v>
      </c>
      <c r="B90" s="277">
        <v>66</v>
      </c>
      <c r="C90" s="277">
        <v>47</v>
      </c>
      <c r="D90" s="141">
        <f t="shared" si="3"/>
        <v>56.5</v>
      </c>
      <c r="E90" s="377">
        <f t="shared" si="4"/>
        <v>8.5</v>
      </c>
      <c r="G90" s="332"/>
      <c r="H90" s="333"/>
    </row>
    <row r="91" spans="1:8" s="292" customFormat="1" x14ac:dyDescent="0.25">
      <c r="A91" s="275">
        <f t="shared" si="5"/>
        <v>44310</v>
      </c>
      <c r="B91" s="277">
        <v>59</v>
      </c>
      <c r="C91" s="277">
        <v>48</v>
      </c>
      <c r="D91" s="141">
        <f t="shared" si="3"/>
        <v>53.5</v>
      </c>
      <c r="E91" s="377">
        <f t="shared" si="4"/>
        <v>11.5</v>
      </c>
      <c r="G91" s="332"/>
      <c r="H91" s="333"/>
    </row>
    <row r="92" spans="1:8" s="292" customFormat="1" x14ac:dyDescent="0.25">
      <c r="A92" s="275">
        <f t="shared" si="5"/>
        <v>44311</v>
      </c>
      <c r="B92" s="277">
        <v>70</v>
      </c>
      <c r="C92" s="277">
        <v>41</v>
      </c>
      <c r="D92" s="141">
        <f t="shared" si="3"/>
        <v>55.5</v>
      </c>
      <c r="E92" s="377">
        <f t="shared" si="4"/>
        <v>9.5</v>
      </c>
      <c r="G92" s="332"/>
      <c r="H92" s="333"/>
    </row>
    <row r="93" spans="1:8" s="292" customFormat="1" x14ac:dyDescent="0.25">
      <c r="A93" s="275">
        <f t="shared" si="5"/>
        <v>44312</v>
      </c>
      <c r="B93" s="277">
        <v>76</v>
      </c>
      <c r="C93" s="277">
        <v>47</v>
      </c>
      <c r="D93" s="141">
        <f t="shared" si="3"/>
        <v>61.5</v>
      </c>
      <c r="E93" s="377">
        <f t="shared" si="4"/>
        <v>3.5</v>
      </c>
      <c r="G93" s="332"/>
      <c r="H93" s="333"/>
    </row>
    <row r="94" spans="1:8" s="292" customFormat="1" x14ac:dyDescent="0.25">
      <c r="A94" s="275">
        <f t="shared" si="5"/>
        <v>44313</v>
      </c>
      <c r="B94" s="277">
        <v>81</v>
      </c>
      <c r="C94" s="277">
        <v>63</v>
      </c>
      <c r="D94" s="141">
        <f t="shared" si="3"/>
        <v>72</v>
      </c>
      <c r="E94" s="377">
        <f t="shared" si="4"/>
        <v>0</v>
      </c>
      <c r="G94" s="332"/>
      <c r="H94" s="333"/>
    </row>
    <row r="95" spans="1:8" s="292" customFormat="1" x14ac:dyDescent="0.25">
      <c r="A95" s="275">
        <f t="shared" si="5"/>
        <v>44314</v>
      </c>
      <c r="B95" s="277">
        <v>75</v>
      </c>
      <c r="C95" s="277">
        <v>66</v>
      </c>
      <c r="D95" s="141">
        <f t="shared" si="3"/>
        <v>70.5</v>
      </c>
      <c r="E95" s="377">
        <f t="shared" si="4"/>
        <v>0</v>
      </c>
      <c r="G95" s="332"/>
      <c r="H95" s="333"/>
    </row>
    <row r="96" spans="1:8" s="292" customFormat="1" x14ac:dyDescent="0.25">
      <c r="A96" s="275">
        <f t="shared" si="5"/>
        <v>44315</v>
      </c>
      <c r="B96" s="277">
        <v>73</v>
      </c>
      <c r="C96" s="277">
        <v>55</v>
      </c>
      <c r="D96" s="141">
        <f t="shared" si="3"/>
        <v>64</v>
      </c>
      <c r="E96" s="377">
        <f t="shared" si="4"/>
        <v>1</v>
      </c>
      <c r="G96" s="332"/>
      <c r="H96" s="333"/>
    </row>
    <row r="97" spans="1:8" s="292" customFormat="1" x14ac:dyDescent="0.25">
      <c r="A97" s="275">
        <f t="shared" si="5"/>
        <v>44316</v>
      </c>
      <c r="B97" s="277">
        <v>80</v>
      </c>
      <c r="C97" s="277">
        <v>50</v>
      </c>
      <c r="D97" s="141">
        <f t="shared" si="3"/>
        <v>65</v>
      </c>
      <c r="E97" s="377">
        <f t="shared" si="4"/>
        <v>0</v>
      </c>
      <c r="G97" s="332"/>
      <c r="H97" s="333"/>
    </row>
    <row r="98" spans="1:8" s="292" customFormat="1" x14ac:dyDescent="0.25">
      <c r="A98" s="275">
        <f t="shared" si="5"/>
        <v>44317</v>
      </c>
      <c r="B98" s="277">
        <v>79</v>
      </c>
      <c r="C98" s="277">
        <v>52</v>
      </c>
      <c r="D98" s="141">
        <f t="shared" si="3"/>
        <v>65.5</v>
      </c>
      <c r="E98" s="377">
        <f t="shared" si="4"/>
        <v>0</v>
      </c>
      <c r="G98" s="332"/>
      <c r="H98" s="333"/>
    </row>
    <row r="99" spans="1:8" s="292" customFormat="1" x14ac:dyDescent="0.25">
      <c r="A99" s="275">
        <f t="shared" si="5"/>
        <v>44318</v>
      </c>
      <c r="B99" s="277">
        <v>69</v>
      </c>
      <c r="C99" s="277">
        <v>59</v>
      </c>
      <c r="D99" s="141">
        <f t="shared" si="3"/>
        <v>64</v>
      </c>
      <c r="E99" s="377">
        <f t="shared" si="4"/>
        <v>1</v>
      </c>
      <c r="G99" s="332"/>
      <c r="H99" s="333"/>
    </row>
    <row r="100" spans="1:8" s="292" customFormat="1" x14ac:dyDescent="0.25">
      <c r="A100" s="275">
        <f t="shared" si="5"/>
        <v>44319</v>
      </c>
      <c r="B100" s="277">
        <v>80</v>
      </c>
      <c r="C100" s="277">
        <v>63</v>
      </c>
      <c r="D100" s="141">
        <f t="shared" si="3"/>
        <v>71.5</v>
      </c>
      <c r="E100" s="377">
        <f t="shared" si="4"/>
        <v>0</v>
      </c>
      <c r="G100" s="332"/>
      <c r="H100" s="333"/>
    </row>
    <row r="101" spans="1:8" s="292" customFormat="1" x14ac:dyDescent="0.25">
      <c r="A101" s="275">
        <f t="shared" si="5"/>
        <v>44320</v>
      </c>
      <c r="B101" s="277">
        <v>71</v>
      </c>
      <c r="C101" s="277">
        <v>55</v>
      </c>
      <c r="D101" s="141">
        <f t="shared" si="3"/>
        <v>63</v>
      </c>
      <c r="E101" s="377">
        <f t="shared" si="4"/>
        <v>2</v>
      </c>
      <c r="G101" s="332"/>
      <c r="H101" s="333"/>
    </row>
    <row r="102" spans="1:8" s="292" customFormat="1" x14ac:dyDescent="0.25">
      <c r="A102" s="275">
        <f t="shared" si="5"/>
        <v>44321</v>
      </c>
      <c r="B102" s="277">
        <v>69</v>
      </c>
      <c r="C102" s="277">
        <v>49</v>
      </c>
      <c r="D102" s="141">
        <f t="shared" si="3"/>
        <v>59</v>
      </c>
      <c r="E102" s="377">
        <f t="shared" si="4"/>
        <v>6</v>
      </c>
      <c r="G102" s="332"/>
      <c r="H102" s="333"/>
    </row>
    <row r="103" spans="1:8" s="292" customFormat="1" x14ac:dyDescent="0.25">
      <c r="A103" s="275">
        <f t="shared" si="5"/>
        <v>44322</v>
      </c>
      <c r="B103" s="277">
        <v>69</v>
      </c>
      <c r="C103" s="277">
        <v>47</v>
      </c>
      <c r="D103" s="141">
        <f t="shared" si="3"/>
        <v>58</v>
      </c>
      <c r="E103" s="377">
        <f t="shared" si="4"/>
        <v>7</v>
      </c>
      <c r="G103" s="332"/>
      <c r="H103" s="333"/>
    </row>
    <row r="104" spans="1:8" s="292" customFormat="1" x14ac:dyDescent="0.25">
      <c r="A104" s="275">
        <f t="shared" si="5"/>
        <v>44323</v>
      </c>
      <c r="B104" s="277">
        <v>72</v>
      </c>
      <c r="C104" s="277">
        <v>41</v>
      </c>
      <c r="D104" s="141">
        <f t="shared" si="3"/>
        <v>56.5</v>
      </c>
      <c r="E104" s="377">
        <f t="shared" si="4"/>
        <v>8.5</v>
      </c>
      <c r="G104" s="332"/>
      <c r="H104" s="333"/>
    </row>
    <row r="105" spans="1:8" s="292" customFormat="1" x14ac:dyDescent="0.25">
      <c r="A105" s="275">
        <f t="shared" si="5"/>
        <v>44324</v>
      </c>
      <c r="B105" s="277">
        <v>66</v>
      </c>
      <c r="C105" s="277">
        <v>55</v>
      </c>
      <c r="D105" s="141">
        <f t="shared" si="3"/>
        <v>60.5</v>
      </c>
      <c r="E105" s="377">
        <f t="shared" si="4"/>
        <v>4.5</v>
      </c>
      <c r="G105" s="332"/>
      <c r="H105" s="333"/>
    </row>
    <row r="106" spans="1:8" s="292" customFormat="1" x14ac:dyDescent="0.25">
      <c r="A106" s="275">
        <f t="shared" si="5"/>
        <v>44325</v>
      </c>
      <c r="B106" s="277">
        <v>70</v>
      </c>
      <c r="C106" s="277">
        <v>50</v>
      </c>
      <c r="D106" s="141">
        <f t="shared" si="3"/>
        <v>60</v>
      </c>
      <c r="E106" s="377">
        <f t="shared" si="4"/>
        <v>5</v>
      </c>
      <c r="G106" s="332"/>
      <c r="H106" s="333"/>
    </row>
    <row r="107" spans="1:8" s="292" customFormat="1" x14ac:dyDescent="0.25">
      <c r="A107" s="275">
        <f t="shared" si="5"/>
        <v>44326</v>
      </c>
      <c r="B107" s="277">
        <v>62</v>
      </c>
      <c r="C107" s="277">
        <v>46</v>
      </c>
      <c r="D107" s="141">
        <f t="shared" si="3"/>
        <v>54</v>
      </c>
      <c r="E107" s="377">
        <f t="shared" si="4"/>
        <v>11</v>
      </c>
      <c r="G107" s="332"/>
      <c r="H107" s="333"/>
    </row>
    <row r="108" spans="1:8" s="292" customFormat="1" x14ac:dyDescent="0.25">
      <c r="A108" s="275">
        <f t="shared" si="5"/>
        <v>44327</v>
      </c>
      <c r="B108" s="277">
        <v>68</v>
      </c>
      <c r="C108" s="277">
        <v>41</v>
      </c>
      <c r="D108" s="141">
        <f t="shared" si="3"/>
        <v>54.5</v>
      </c>
      <c r="E108" s="377">
        <f t="shared" si="4"/>
        <v>10.5</v>
      </c>
      <c r="G108" s="332"/>
      <c r="H108" s="333"/>
    </row>
    <row r="109" spans="1:8" s="292" customFormat="1" x14ac:dyDescent="0.25">
      <c r="A109" s="275">
        <f t="shared" si="5"/>
        <v>44328</v>
      </c>
      <c r="B109" s="277">
        <v>67</v>
      </c>
      <c r="C109" s="277">
        <v>45</v>
      </c>
      <c r="D109" s="141">
        <f t="shared" si="3"/>
        <v>56</v>
      </c>
      <c r="E109" s="377">
        <f t="shared" si="4"/>
        <v>9</v>
      </c>
      <c r="G109" s="332"/>
      <c r="H109" s="333"/>
    </row>
    <row r="110" spans="1:8" s="292" customFormat="1" x14ac:dyDescent="0.25">
      <c r="A110" s="275">
        <f t="shared" si="5"/>
        <v>44329</v>
      </c>
      <c r="B110" s="277">
        <v>70</v>
      </c>
      <c r="C110" s="277">
        <v>40</v>
      </c>
      <c r="D110" s="141">
        <f t="shared" si="3"/>
        <v>55</v>
      </c>
      <c r="E110" s="377">
        <f t="shared" si="4"/>
        <v>10</v>
      </c>
      <c r="G110" s="332"/>
      <c r="H110" s="333"/>
    </row>
    <row r="111" spans="1:8" s="292" customFormat="1" x14ac:dyDescent="0.25">
      <c r="A111" s="275">
        <f t="shared" si="5"/>
        <v>44330</v>
      </c>
      <c r="B111" s="277">
        <v>73</v>
      </c>
      <c r="C111" s="277">
        <v>39</v>
      </c>
      <c r="D111" s="141">
        <f t="shared" si="3"/>
        <v>56</v>
      </c>
      <c r="E111" s="377">
        <f t="shared" si="4"/>
        <v>9</v>
      </c>
      <c r="G111" s="332"/>
      <c r="H111" s="333"/>
    </row>
    <row r="112" spans="1:8" s="292" customFormat="1" x14ac:dyDescent="0.25">
      <c r="A112" s="275">
        <f t="shared" si="5"/>
        <v>44331</v>
      </c>
      <c r="B112" s="277">
        <v>71</v>
      </c>
      <c r="C112" s="277">
        <v>45</v>
      </c>
      <c r="D112" s="141">
        <f t="shared" si="3"/>
        <v>58</v>
      </c>
      <c r="E112" s="377">
        <f t="shared" si="4"/>
        <v>7</v>
      </c>
      <c r="G112" s="332"/>
      <c r="H112" s="333"/>
    </row>
    <row r="113" spans="1:8" s="292" customFormat="1" x14ac:dyDescent="0.25">
      <c r="A113" s="275">
        <f t="shared" si="5"/>
        <v>44332</v>
      </c>
      <c r="B113" s="277">
        <v>81</v>
      </c>
      <c r="C113" s="277">
        <v>56</v>
      </c>
      <c r="D113" s="141">
        <f t="shared" si="3"/>
        <v>68.5</v>
      </c>
      <c r="E113" s="377">
        <f t="shared" si="4"/>
        <v>0</v>
      </c>
      <c r="G113" s="332"/>
      <c r="H113" s="333"/>
    </row>
    <row r="114" spans="1:8" s="292" customFormat="1" x14ac:dyDescent="0.25">
      <c r="A114" s="275">
        <f t="shared" si="5"/>
        <v>44333</v>
      </c>
      <c r="B114" s="277">
        <v>72</v>
      </c>
      <c r="C114" s="277">
        <v>64</v>
      </c>
      <c r="D114" s="141">
        <f t="shared" si="3"/>
        <v>68</v>
      </c>
      <c r="E114" s="377">
        <f t="shared" si="4"/>
        <v>0</v>
      </c>
      <c r="G114" s="332"/>
      <c r="H114" s="333"/>
    </row>
    <row r="115" spans="1:8" s="292" customFormat="1" x14ac:dyDescent="0.25">
      <c r="A115" s="275">
        <f t="shared" si="5"/>
        <v>44334</v>
      </c>
      <c r="B115" s="277">
        <v>75</v>
      </c>
      <c r="C115" s="277">
        <v>64</v>
      </c>
      <c r="D115" s="141">
        <f t="shared" si="3"/>
        <v>69.5</v>
      </c>
      <c r="E115" s="377">
        <f t="shared" si="4"/>
        <v>0</v>
      </c>
      <c r="G115" s="332"/>
      <c r="H115" s="333"/>
    </row>
    <row r="116" spans="1:8" s="292" customFormat="1" x14ac:dyDescent="0.25">
      <c r="A116" s="275">
        <f t="shared" si="5"/>
        <v>44335</v>
      </c>
      <c r="B116" s="277">
        <v>80</v>
      </c>
      <c r="C116" s="277">
        <v>66</v>
      </c>
      <c r="D116" s="141">
        <f t="shared" si="3"/>
        <v>73</v>
      </c>
      <c r="E116" s="377">
        <f t="shared" si="4"/>
        <v>0</v>
      </c>
      <c r="G116" s="332"/>
      <c r="H116" s="333"/>
    </row>
    <row r="117" spans="1:8" s="292" customFormat="1" x14ac:dyDescent="0.25">
      <c r="A117" s="275">
        <f t="shared" si="5"/>
        <v>44336</v>
      </c>
      <c r="B117" s="277">
        <v>85</v>
      </c>
      <c r="C117" s="277">
        <v>66</v>
      </c>
      <c r="D117" s="141">
        <f t="shared" si="3"/>
        <v>75.5</v>
      </c>
      <c r="E117" s="377">
        <f t="shared" si="4"/>
        <v>0</v>
      </c>
      <c r="G117" s="332"/>
      <c r="H117" s="333"/>
    </row>
    <row r="118" spans="1:8" s="292" customFormat="1" x14ac:dyDescent="0.25">
      <c r="A118" s="275">
        <f t="shared" si="5"/>
        <v>44337</v>
      </c>
      <c r="B118" s="277">
        <v>85</v>
      </c>
      <c r="C118" s="277">
        <v>65</v>
      </c>
      <c r="D118" s="141">
        <f t="shared" si="3"/>
        <v>75</v>
      </c>
      <c r="E118" s="377">
        <f t="shared" si="4"/>
        <v>0</v>
      </c>
      <c r="G118" s="332"/>
      <c r="H118" s="333"/>
    </row>
    <row r="119" spans="1:8" s="292" customFormat="1" x14ac:dyDescent="0.25">
      <c r="A119" s="275">
        <f t="shared" si="5"/>
        <v>44338</v>
      </c>
      <c r="B119" s="277">
        <v>88</v>
      </c>
      <c r="C119" s="277">
        <v>60</v>
      </c>
      <c r="D119" s="141">
        <f t="shared" si="3"/>
        <v>74</v>
      </c>
      <c r="E119" s="377">
        <f t="shared" si="4"/>
        <v>0</v>
      </c>
      <c r="G119" s="332"/>
      <c r="H119" s="333"/>
    </row>
    <row r="120" spans="1:8" s="292" customFormat="1" x14ac:dyDescent="0.25">
      <c r="A120" s="275">
        <f t="shared" si="5"/>
        <v>44339</v>
      </c>
      <c r="B120" s="277">
        <v>88</v>
      </c>
      <c r="C120" s="277">
        <v>60</v>
      </c>
      <c r="D120" s="141">
        <f t="shared" si="3"/>
        <v>74</v>
      </c>
      <c r="E120" s="377">
        <f t="shared" si="4"/>
        <v>0</v>
      </c>
      <c r="G120" s="332"/>
      <c r="H120" s="333"/>
    </row>
    <row r="121" spans="1:8" s="292" customFormat="1" x14ac:dyDescent="0.25">
      <c r="A121" s="275">
        <f t="shared" si="5"/>
        <v>44340</v>
      </c>
      <c r="B121" s="277">
        <v>89</v>
      </c>
      <c r="C121" s="277">
        <v>61</v>
      </c>
      <c r="D121" s="141">
        <f t="shared" si="3"/>
        <v>75</v>
      </c>
      <c r="E121" s="377">
        <f t="shared" si="4"/>
        <v>0</v>
      </c>
      <c r="G121" s="332"/>
      <c r="H121" s="333"/>
    </row>
    <row r="122" spans="1:8" s="292" customFormat="1" x14ac:dyDescent="0.25">
      <c r="A122" s="275">
        <f t="shared" si="5"/>
        <v>44341</v>
      </c>
      <c r="B122" s="277">
        <v>91</v>
      </c>
      <c r="C122" s="277">
        <v>66</v>
      </c>
      <c r="D122" s="141">
        <f t="shared" si="3"/>
        <v>78.5</v>
      </c>
      <c r="E122" s="377">
        <f t="shared" si="4"/>
        <v>0</v>
      </c>
      <c r="G122" s="332"/>
      <c r="H122" s="333"/>
    </row>
    <row r="123" spans="1:8" s="292" customFormat="1" x14ac:dyDescent="0.25">
      <c r="A123" s="275">
        <f t="shared" si="5"/>
        <v>44342</v>
      </c>
      <c r="B123" s="277">
        <v>84</v>
      </c>
      <c r="C123" s="277">
        <v>69</v>
      </c>
      <c r="D123" s="141">
        <f t="shared" si="3"/>
        <v>76.5</v>
      </c>
      <c r="E123" s="377">
        <f t="shared" si="4"/>
        <v>0</v>
      </c>
      <c r="G123" s="332"/>
      <c r="H123" s="333"/>
    </row>
    <row r="124" spans="1:8" s="292" customFormat="1" x14ac:dyDescent="0.25">
      <c r="A124" s="275">
        <f t="shared" si="5"/>
        <v>44343</v>
      </c>
      <c r="B124" s="277">
        <v>85</v>
      </c>
      <c r="C124" s="277">
        <v>65</v>
      </c>
      <c r="D124" s="141">
        <f t="shared" si="3"/>
        <v>75</v>
      </c>
      <c r="E124" s="377">
        <f t="shared" si="4"/>
        <v>0</v>
      </c>
      <c r="G124" s="332"/>
      <c r="H124" s="333"/>
    </row>
    <row r="125" spans="1:8" s="292" customFormat="1" x14ac:dyDescent="0.25">
      <c r="A125" s="275">
        <f t="shared" si="5"/>
        <v>44344</v>
      </c>
      <c r="B125" s="277">
        <v>78</v>
      </c>
      <c r="C125" s="277">
        <v>53</v>
      </c>
      <c r="D125" s="141">
        <f t="shared" si="3"/>
        <v>65.5</v>
      </c>
      <c r="E125" s="377">
        <f t="shared" si="4"/>
        <v>0</v>
      </c>
      <c r="G125" s="332"/>
      <c r="H125" s="333"/>
    </row>
    <row r="126" spans="1:8" s="292" customFormat="1" x14ac:dyDescent="0.25">
      <c r="A126" s="275">
        <f t="shared" si="5"/>
        <v>44345</v>
      </c>
      <c r="B126" s="277">
        <v>60</v>
      </c>
      <c r="C126" s="277">
        <v>49</v>
      </c>
      <c r="D126" s="141">
        <f t="shared" si="3"/>
        <v>54.5</v>
      </c>
      <c r="E126" s="377">
        <f t="shared" si="4"/>
        <v>10.5</v>
      </c>
      <c r="G126" s="332"/>
      <c r="H126" s="333"/>
    </row>
    <row r="127" spans="1:8" s="292" customFormat="1" x14ac:dyDescent="0.25">
      <c r="A127" s="275">
        <f t="shared" si="5"/>
        <v>44346</v>
      </c>
      <c r="B127" s="277">
        <v>73</v>
      </c>
      <c r="C127" s="277">
        <v>45</v>
      </c>
      <c r="D127" s="141">
        <f t="shared" si="3"/>
        <v>59</v>
      </c>
      <c r="E127" s="377">
        <f t="shared" si="4"/>
        <v>6</v>
      </c>
      <c r="G127" s="332"/>
      <c r="H127" s="333"/>
    </row>
    <row r="128" spans="1:8" s="292" customFormat="1" x14ac:dyDescent="0.25">
      <c r="A128" s="275">
        <f t="shared" si="5"/>
        <v>44347</v>
      </c>
      <c r="B128" s="277">
        <v>77</v>
      </c>
      <c r="C128" s="277">
        <v>47</v>
      </c>
      <c r="D128" s="141">
        <f t="shared" si="3"/>
        <v>62</v>
      </c>
      <c r="E128" s="377">
        <f t="shared" si="4"/>
        <v>3</v>
      </c>
      <c r="G128" s="332"/>
      <c r="H128" s="333"/>
    </row>
    <row r="129" spans="1:8" s="292" customFormat="1" x14ac:dyDescent="0.25">
      <c r="A129" s="275">
        <f t="shared" si="5"/>
        <v>44348</v>
      </c>
      <c r="B129" s="277">
        <v>67</v>
      </c>
      <c r="C129" s="277">
        <v>60</v>
      </c>
      <c r="D129" s="141">
        <f t="shared" si="3"/>
        <v>63.5</v>
      </c>
      <c r="E129" s="377">
        <f t="shared" si="4"/>
        <v>1.5</v>
      </c>
      <c r="G129" s="332"/>
      <c r="H129" s="333"/>
    </row>
    <row r="130" spans="1:8" s="292" customFormat="1" x14ac:dyDescent="0.25">
      <c r="A130" s="275">
        <f t="shared" si="5"/>
        <v>44349</v>
      </c>
      <c r="B130" s="277">
        <v>74</v>
      </c>
      <c r="C130" s="277">
        <v>63</v>
      </c>
      <c r="D130" s="141">
        <f t="shared" si="3"/>
        <v>68.5</v>
      </c>
      <c r="E130" s="377">
        <f t="shared" si="4"/>
        <v>0</v>
      </c>
      <c r="G130" s="332"/>
      <c r="H130" s="333"/>
    </row>
    <row r="131" spans="1:8" s="292" customFormat="1" x14ac:dyDescent="0.25">
      <c r="A131" s="275">
        <f t="shared" si="5"/>
        <v>44350</v>
      </c>
      <c r="B131" s="277">
        <v>81</v>
      </c>
      <c r="C131" s="277">
        <v>60</v>
      </c>
      <c r="D131" s="141">
        <f t="shared" si="3"/>
        <v>70.5</v>
      </c>
      <c r="E131" s="377">
        <f t="shared" si="4"/>
        <v>0</v>
      </c>
      <c r="G131" s="332"/>
      <c r="H131" s="333"/>
    </row>
    <row r="132" spans="1:8" s="292" customFormat="1" x14ac:dyDescent="0.25">
      <c r="A132" s="275">
        <f t="shared" si="5"/>
        <v>44351</v>
      </c>
      <c r="B132" s="277">
        <v>84</v>
      </c>
      <c r="C132" s="277">
        <v>58</v>
      </c>
      <c r="D132" s="141">
        <f t="shared" si="3"/>
        <v>71</v>
      </c>
      <c r="E132" s="377">
        <f t="shared" si="4"/>
        <v>0</v>
      </c>
      <c r="G132" s="332"/>
      <c r="H132" s="333"/>
    </row>
    <row r="133" spans="1:8" s="292" customFormat="1" x14ac:dyDescent="0.25">
      <c r="A133" s="275">
        <f t="shared" si="5"/>
        <v>44352</v>
      </c>
      <c r="B133" s="277">
        <v>87</v>
      </c>
      <c r="C133" s="277">
        <v>60</v>
      </c>
      <c r="D133" s="141">
        <f t="shared" si="3"/>
        <v>73.5</v>
      </c>
      <c r="E133" s="377">
        <f t="shared" si="4"/>
        <v>0</v>
      </c>
      <c r="G133" s="332"/>
      <c r="H133" s="333"/>
    </row>
    <row r="134" spans="1:8" s="292" customFormat="1" x14ac:dyDescent="0.25">
      <c r="A134" s="275">
        <f t="shared" si="5"/>
        <v>44353</v>
      </c>
      <c r="B134" s="277">
        <v>83</v>
      </c>
      <c r="C134" s="277">
        <v>70</v>
      </c>
      <c r="D134" s="141">
        <f t="shared" si="3"/>
        <v>76.5</v>
      </c>
      <c r="E134" s="377">
        <f t="shared" si="4"/>
        <v>0</v>
      </c>
      <c r="G134" s="332"/>
      <c r="H134" s="333"/>
    </row>
    <row r="135" spans="1:8" s="292" customFormat="1" x14ac:dyDescent="0.25">
      <c r="A135" s="275">
        <f t="shared" si="5"/>
        <v>44354</v>
      </c>
      <c r="B135" s="277">
        <v>80</v>
      </c>
      <c r="C135" s="277">
        <v>70</v>
      </c>
      <c r="D135" s="141">
        <f t="shared" si="3"/>
        <v>75</v>
      </c>
      <c r="E135" s="377">
        <f t="shared" si="4"/>
        <v>0</v>
      </c>
      <c r="G135" s="332"/>
      <c r="H135" s="333"/>
    </row>
    <row r="136" spans="1:8" s="292" customFormat="1" x14ac:dyDescent="0.25">
      <c r="A136" s="275">
        <f t="shared" si="5"/>
        <v>44355</v>
      </c>
      <c r="B136" s="277">
        <v>78</v>
      </c>
      <c r="C136" s="277">
        <v>70</v>
      </c>
      <c r="D136" s="141">
        <f t="shared" si="3"/>
        <v>74</v>
      </c>
      <c r="E136" s="377">
        <f t="shared" si="4"/>
        <v>0</v>
      </c>
      <c r="G136" s="332"/>
      <c r="H136" s="333"/>
    </row>
    <row r="137" spans="1:8" s="292" customFormat="1" x14ac:dyDescent="0.25">
      <c r="A137" s="275">
        <f t="shared" si="5"/>
        <v>44356</v>
      </c>
      <c r="B137" s="277">
        <v>85</v>
      </c>
      <c r="C137" s="277">
        <v>72</v>
      </c>
      <c r="D137" s="141">
        <f t="shared" si="3"/>
        <v>78.5</v>
      </c>
      <c r="E137" s="377">
        <f t="shared" si="4"/>
        <v>0</v>
      </c>
      <c r="G137" s="332"/>
      <c r="H137" s="333"/>
    </row>
    <row r="138" spans="1:8" s="292" customFormat="1" x14ac:dyDescent="0.25">
      <c r="A138" s="275">
        <f t="shared" si="5"/>
        <v>44357</v>
      </c>
      <c r="B138" s="277">
        <v>89</v>
      </c>
      <c r="C138" s="277">
        <v>72</v>
      </c>
      <c r="D138" s="141">
        <f t="shared" ref="D138:D201" si="6">IF(C138="M",C138,(B138+C138)/2)</f>
        <v>80.5</v>
      </c>
      <c r="E138" s="377">
        <f t="shared" ref="E138:E201" si="7">IF(D138="M",D138,IF(65-D138&gt;0,65-D138,0))</f>
        <v>0</v>
      </c>
      <c r="G138" s="332"/>
      <c r="H138" s="333"/>
    </row>
    <row r="139" spans="1:8" s="292" customFormat="1" x14ac:dyDescent="0.25">
      <c r="A139" s="275">
        <f t="shared" ref="A139:A202" si="8">A138+1</f>
        <v>44358</v>
      </c>
      <c r="B139" s="277">
        <v>93</v>
      </c>
      <c r="C139" s="277">
        <v>70</v>
      </c>
      <c r="D139" s="141">
        <f t="shared" si="6"/>
        <v>81.5</v>
      </c>
      <c r="E139" s="377">
        <f t="shared" si="7"/>
        <v>0</v>
      </c>
      <c r="G139" s="332"/>
      <c r="H139" s="333"/>
    </row>
    <row r="140" spans="1:8" s="292" customFormat="1" x14ac:dyDescent="0.25">
      <c r="A140" s="275">
        <f t="shared" si="8"/>
        <v>44359</v>
      </c>
      <c r="B140" s="277">
        <v>96</v>
      </c>
      <c r="C140" s="277">
        <v>71</v>
      </c>
      <c r="D140" s="141">
        <f t="shared" si="6"/>
        <v>83.5</v>
      </c>
      <c r="E140" s="377">
        <f t="shared" si="7"/>
        <v>0</v>
      </c>
      <c r="G140" s="332"/>
      <c r="H140" s="333"/>
    </row>
    <row r="141" spans="1:8" s="292" customFormat="1" x14ac:dyDescent="0.25">
      <c r="A141" s="275">
        <f t="shared" si="8"/>
        <v>44360</v>
      </c>
      <c r="B141" s="277">
        <v>93</v>
      </c>
      <c r="C141" s="277">
        <v>68</v>
      </c>
      <c r="D141" s="141">
        <f t="shared" si="6"/>
        <v>80.5</v>
      </c>
      <c r="E141" s="377">
        <f t="shared" si="7"/>
        <v>0</v>
      </c>
      <c r="G141" s="332"/>
      <c r="H141" s="333"/>
    </row>
    <row r="142" spans="1:8" s="292" customFormat="1" x14ac:dyDescent="0.25">
      <c r="A142" s="275">
        <f t="shared" si="8"/>
        <v>44361</v>
      </c>
      <c r="B142" s="277">
        <v>95</v>
      </c>
      <c r="C142" s="277">
        <v>64</v>
      </c>
      <c r="D142" s="141">
        <f t="shared" si="6"/>
        <v>79.5</v>
      </c>
      <c r="E142" s="377">
        <f t="shared" si="7"/>
        <v>0</v>
      </c>
      <c r="G142" s="332"/>
      <c r="H142" s="333"/>
    </row>
    <row r="143" spans="1:8" s="292" customFormat="1" x14ac:dyDescent="0.25">
      <c r="A143" s="275">
        <f t="shared" si="8"/>
        <v>44362</v>
      </c>
      <c r="B143" s="277">
        <v>89</v>
      </c>
      <c r="C143" s="277">
        <v>64</v>
      </c>
      <c r="D143" s="141">
        <f t="shared" si="6"/>
        <v>76.5</v>
      </c>
      <c r="E143" s="377">
        <f t="shared" si="7"/>
        <v>0</v>
      </c>
      <c r="G143" s="332"/>
      <c r="H143" s="333"/>
    </row>
    <row r="144" spans="1:8" s="292" customFormat="1" x14ac:dyDescent="0.25">
      <c r="A144" s="275">
        <f t="shared" si="8"/>
        <v>44363</v>
      </c>
      <c r="B144" s="277">
        <v>92</v>
      </c>
      <c r="C144" s="277">
        <v>64</v>
      </c>
      <c r="D144" s="141">
        <f t="shared" si="6"/>
        <v>78</v>
      </c>
      <c r="E144" s="377">
        <f t="shared" si="7"/>
        <v>0</v>
      </c>
      <c r="G144" s="332"/>
      <c r="H144" s="333"/>
    </row>
    <row r="145" spans="1:8" s="292" customFormat="1" x14ac:dyDescent="0.25">
      <c r="A145" s="275">
        <f t="shared" si="8"/>
        <v>44364</v>
      </c>
      <c r="B145" s="277">
        <v>93</v>
      </c>
      <c r="C145" s="277">
        <v>65</v>
      </c>
      <c r="D145" s="141">
        <f t="shared" si="6"/>
        <v>79</v>
      </c>
      <c r="E145" s="377">
        <f t="shared" si="7"/>
        <v>0</v>
      </c>
      <c r="G145" s="332"/>
      <c r="H145" s="333"/>
    </row>
    <row r="146" spans="1:8" s="292" customFormat="1" x14ac:dyDescent="0.25">
      <c r="A146" s="275">
        <f t="shared" si="8"/>
        <v>44365</v>
      </c>
      <c r="B146" s="277">
        <v>94</v>
      </c>
      <c r="C146" s="277">
        <v>75</v>
      </c>
      <c r="D146" s="141">
        <f t="shared" si="6"/>
        <v>84.5</v>
      </c>
      <c r="E146" s="377">
        <f t="shared" si="7"/>
        <v>0</v>
      </c>
      <c r="G146" s="332"/>
      <c r="H146" s="333"/>
    </row>
    <row r="147" spans="1:8" s="292" customFormat="1" x14ac:dyDescent="0.25">
      <c r="A147" s="275">
        <f t="shared" si="8"/>
        <v>44366</v>
      </c>
      <c r="B147" s="277">
        <v>91</v>
      </c>
      <c r="C147" s="277">
        <v>69</v>
      </c>
      <c r="D147" s="141">
        <f t="shared" si="6"/>
        <v>80</v>
      </c>
      <c r="E147" s="377">
        <f t="shared" si="7"/>
        <v>0</v>
      </c>
      <c r="G147" s="332"/>
      <c r="H147" s="333"/>
    </row>
    <row r="148" spans="1:8" s="292" customFormat="1" x14ac:dyDescent="0.25">
      <c r="A148" s="275">
        <f t="shared" si="8"/>
        <v>44367</v>
      </c>
      <c r="B148" s="277">
        <v>93</v>
      </c>
      <c r="C148" s="277">
        <v>73</v>
      </c>
      <c r="D148" s="141">
        <f t="shared" si="6"/>
        <v>83</v>
      </c>
      <c r="E148" s="377">
        <f t="shared" si="7"/>
        <v>0</v>
      </c>
      <c r="G148" s="332"/>
      <c r="H148" s="333"/>
    </row>
    <row r="149" spans="1:8" s="292" customFormat="1" x14ac:dyDescent="0.25">
      <c r="A149" s="275">
        <f t="shared" si="8"/>
        <v>44368</v>
      </c>
      <c r="B149" s="277">
        <v>83</v>
      </c>
      <c r="C149" s="277">
        <v>58</v>
      </c>
      <c r="D149" s="141">
        <f t="shared" si="6"/>
        <v>70.5</v>
      </c>
      <c r="E149" s="377">
        <f t="shared" si="7"/>
        <v>0</v>
      </c>
      <c r="G149" s="332"/>
      <c r="H149" s="333"/>
    </row>
    <row r="150" spans="1:8" s="292" customFormat="1" x14ac:dyDescent="0.25">
      <c r="A150" s="275">
        <f t="shared" si="8"/>
        <v>44369</v>
      </c>
      <c r="B150" s="277">
        <v>80</v>
      </c>
      <c r="C150" s="277">
        <v>53</v>
      </c>
      <c r="D150" s="141">
        <f t="shared" si="6"/>
        <v>66.5</v>
      </c>
      <c r="E150" s="377">
        <f t="shared" si="7"/>
        <v>0</v>
      </c>
      <c r="G150" s="332"/>
      <c r="H150" s="333"/>
    </row>
    <row r="151" spans="1:8" s="292" customFormat="1" x14ac:dyDescent="0.25">
      <c r="A151" s="275">
        <f t="shared" si="8"/>
        <v>44370</v>
      </c>
      <c r="B151" s="277">
        <v>84</v>
      </c>
      <c r="C151" s="277">
        <v>55</v>
      </c>
      <c r="D151" s="141">
        <f t="shared" si="6"/>
        <v>69.5</v>
      </c>
      <c r="E151" s="377">
        <f t="shared" si="7"/>
        <v>0</v>
      </c>
      <c r="G151" s="332"/>
      <c r="H151" s="333"/>
    </row>
    <row r="152" spans="1:8" s="292" customFormat="1" x14ac:dyDescent="0.25">
      <c r="A152" s="275">
        <f t="shared" si="8"/>
        <v>44371</v>
      </c>
      <c r="B152" s="277">
        <v>87</v>
      </c>
      <c r="C152" s="277">
        <v>68</v>
      </c>
      <c r="D152" s="141">
        <f t="shared" si="6"/>
        <v>77.5</v>
      </c>
      <c r="E152" s="377">
        <f t="shared" si="7"/>
        <v>0</v>
      </c>
      <c r="G152" s="332"/>
      <c r="H152" s="333"/>
    </row>
    <row r="153" spans="1:8" s="292" customFormat="1" x14ac:dyDescent="0.25">
      <c r="A153" s="275">
        <f t="shared" si="8"/>
        <v>44372</v>
      </c>
      <c r="B153" s="277">
        <v>91</v>
      </c>
      <c r="C153" s="277">
        <v>80</v>
      </c>
      <c r="D153" s="141">
        <f t="shared" si="6"/>
        <v>85.5</v>
      </c>
      <c r="E153" s="377">
        <f t="shared" si="7"/>
        <v>0</v>
      </c>
      <c r="G153" s="332"/>
      <c r="H153" s="333"/>
    </row>
    <row r="154" spans="1:8" s="292" customFormat="1" x14ac:dyDescent="0.25">
      <c r="A154" s="275">
        <f t="shared" si="8"/>
        <v>44373</v>
      </c>
      <c r="B154" s="277">
        <v>89</v>
      </c>
      <c r="C154" s="277">
        <v>76</v>
      </c>
      <c r="D154" s="141">
        <f t="shared" si="6"/>
        <v>82.5</v>
      </c>
      <c r="E154" s="377">
        <f t="shared" si="7"/>
        <v>0</v>
      </c>
      <c r="G154" s="332"/>
      <c r="H154" s="333"/>
    </row>
    <row r="155" spans="1:8" s="292" customFormat="1" x14ac:dyDescent="0.25">
      <c r="A155" s="275">
        <f t="shared" si="8"/>
        <v>44374</v>
      </c>
      <c r="B155" s="277">
        <v>91</v>
      </c>
      <c r="C155" s="277">
        <v>75</v>
      </c>
      <c r="D155" s="141">
        <f t="shared" si="6"/>
        <v>83</v>
      </c>
      <c r="E155" s="377">
        <f t="shared" si="7"/>
        <v>0</v>
      </c>
      <c r="G155" s="332"/>
      <c r="H155" s="333"/>
    </row>
    <row r="156" spans="1:8" s="292" customFormat="1" x14ac:dyDescent="0.25">
      <c r="A156" s="275">
        <f t="shared" si="8"/>
        <v>44375</v>
      </c>
      <c r="B156" s="277">
        <v>92</v>
      </c>
      <c r="C156" s="277">
        <v>72</v>
      </c>
      <c r="D156" s="141">
        <f t="shared" si="6"/>
        <v>82</v>
      </c>
      <c r="E156" s="377">
        <f t="shared" si="7"/>
        <v>0</v>
      </c>
      <c r="G156" s="332"/>
      <c r="H156" s="333"/>
    </row>
    <row r="157" spans="1:8" s="292" customFormat="1" x14ac:dyDescent="0.25">
      <c r="A157" s="275">
        <f t="shared" si="8"/>
        <v>44376</v>
      </c>
      <c r="B157" s="277">
        <v>94</v>
      </c>
      <c r="C157" s="277">
        <v>72</v>
      </c>
      <c r="D157" s="141">
        <f t="shared" si="6"/>
        <v>83</v>
      </c>
      <c r="E157" s="377">
        <f t="shared" si="7"/>
        <v>0</v>
      </c>
      <c r="G157" s="332"/>
      <c r="H157" s="333"/>
    </row>
    <row r="158" spans="1:8" s="292" customFormat="1" x14ac:dyDescent="0.25">
      <c r="A158" s="275">
        <f t="shared" si="8"/>
        <v>44377</v>
      </c>
      <c r="B158" s="277">
        <v>93</v>
      </c>
      <c r="C158" s="277">
        <v>70</v>
      </c>
      <c r="D158" s="141">
        <f t="shared" si="6"/>
        <v>81.5</v>
      </c>
      <c r="E158" s="377">
        <f t="shared" si="7"/>
        <v>0</v>
      </c>
      <c r="G158" s="332"/>
      <c r="H158" s="333"/>
    </row>
    <row r="159" spans="1:8" s="292" customFormat="1" x14ac:dyDescent="0.25">
      <c r="A159" s="275">
        <f t="shared" si="8"/>
        <v>44378</v>
      </c>
      <c r="B159" s="277">
        <v>84</v>
      </c>
      <c r="C159" s="277">
        <v>72</v>
      </c>
      <c r="D159" s="141">
        <f t="shared" si="6"/>
        <v>78</v>
      </c>
      <c r="E159" s="377">
        <f t="shared" si="7"/>
        <v>0</v>
      </c>
      <c r="G159" s="332"/>
      <c r="H159" s="333"/>
    </row>
    <row r="160" spans="1:8" s="292" customFormat="1" x14ac:dyDescent="0.25">
      <c r="A160" s="275">
        <f t="shared" si="8"/>
        <v>44379</v>
      </c>
      <c r="B160" s="277">
        <v>83</v>
      </c>
      <c r="C160" s="277">
        <v>62</v>
      </c>
      <c r="D160" s="141">
        <f t="shared" si="6"/>
        <v>72.5</v>
      </c>
      <c r="E160" s="377">
        <f t="shared" si="7"/>
        <v>0</v>
      </c>
      <c r="G160" s="332"/>
      <c r="H160" s="333"/>
    </row>
    <row r="161" spans="1:8" s="292" customFormat="1" x14ac:dyDescent="0.25">
      <c r="A161" s="275">
        <f t="shared" si="8"/>
        <v>44380</v>
      </c>
      <c r="B161" s="277">
        <v>83</v>
      </c>
      <c r="C161" s="277">
        <v>56</v>
      </c>
      <c r="D161" s="141">
        <f t="shared" si="6"/>
        <v>69.5</v>
      </c>
      <c r="E161" s="377">
        <f t="shared" si="7"/>
        <v>0</v>
      </c>
      <c r="G161" s="332"/>
      <c r="H161" s="333"/>
    </row>
    <row r="162" spans="1:8" s="292" customFormat="1" x14ac:dyDescent="0.25">
      <c r="A162" s="275">
        <f t="shared" si="8"/>
        <v>44381</v>
      </c>
      <c r="B162" s="277">
        <v>86</v>
      </c>
      <c r="C162" s="277">
        <v>59</v>
      </c>
      <c r="D162" s="141">
        <f t="shared" si="6"/>
        <v>72.5</v>
      </c>
      <c r="E162" s="377">
        <f t="shared" si="7"/>
        <v>0</v>
      </c>
      <c r="G162" s="332"/>
      <c r="H162" s="333"/>
    </row>
    <row r="163" spans="1:8" s="292" customFormat="1" x14ac:dyDescent="0.25">
      <c r="A163" s="275">
        <f t="shared" si="8"/>
        <v>44382</v>
      </c>
      <c r="B163" s="277">
        <v>89</v>
      </c>
      <c r="C163" s="277">
        <v>62</v>
      </c>
      <c r="D163" s="141">
        <f t="shared" si="6"/>
        <v>75.5</v>
      </c>
      <c r="E163" s="377">
        <f t="shared" si="7"/>
        <v>0</v>
      </c>
      <c r="G163" s="332"/>
      <c r="H163" s="333"/>
    </row>
    <row r="164" spans="1:8" s="292" customFormat="1" x14ac:dyDescent="0.25">
      <c r="A164" s="275">
        <f t="shared" si="8"/>
        <v>44383</v>
      </c>
      <c r="B164" s="277">
        <v>91</v>
      </c>
      <c r="C164" s="277">
        <v>67</v>
      </c>
      <c r="D164" s="141">
        <f t="shared" si="6"/>
        <v>79</v>
      </c>
      <c r="E164" s="377">
        <f t="shared" si="7"/>
        <v>0</v>
      </c>
      <c r="G164" s="332"/>
      <c r="H164" s="333"/>
    </row>
    <row r="165" spans="1:8" s="292" customFormat="1" x14ac:dyDescent="0.25">
      <c r="A165" s="275">
        <f t="shared" si="8"/>
        <v>44384</v>
      </c>
      <c r="B165" s="277">
        <v>89</v>
      </c>
      <c r="C165" s="277">
        <v>69</v>
      </c>
      <c r="D165" s="141">
        <f t="shared" si="6"/>
        <v>79</v>
      </c>
      <c r="E165" s="377">
        <f t="shared" si="7"/>
        <v>0</v>
      </c>
      <c r="G165" s="332"/>
      <c r="H165" s="333"/>
    </row>
    <row r="166" spans="1:8" s="292" customFormat="1" x14ac:dyDescent="0.25">
      <c r="A166" s="275">
        <f t="shared" si="8"/>
        <v>44385</v>
      </c>
      <c r="B166" s="277">
        <v>90</v>
      </c>
      <c r="C166" s="277">
        <v>72</v>
      </c>
      <c r="D166" s="141">
        <f t="shared" si="6"/>
        <v>81</v>
      </c>
      <c r="E166" s="377">
        <f t="shared" si="7"/>
        <v>0</v>
      </c>
      <c r="G166" s="332"/>
      <c r="H166" s="333"/>
    </row>
    <row r="167" spans="1:8" s="292" customFormat="1" x14ac:dyDescent="0.25">
      <c r="A167" s="275">
        <f t="shared" si="8"/>
        <v>44386</v>
      </c>
      <c r="B167" s="277">
        <v>91</v>
      </c>
      <c r="C167" s="277">
        <v>71</v>
      </c>
      <c r="D167" s="141">
        <f t="shared" si="6"/>
        <v>81</v>
      </c>
      <c r="E167" s="377">
        <f t="shared" si="7"/>
        <v>0</v>
      </c>
      <c r="G167" s="332"/>
      <c r="H167" s="333"/>
    </row>
    <row r="168" spans="1:8" s="292" customFormat="1" x14ac:dyDescent="0.25">
      <c r="A168" s="275">
        <f t="shared" si="8"/>
        <v>44387</v>
      </c>
      <c r="B168" s="277">
        <v>85</v>
      </c>
      <c r="C168" s="277">
        <v>69</v>
      </c>
      <c r="D168" s="141">
        <f t="shared" si="6"/>
        <v>77</v>
      </c>
      <c r="E168" s="377">
        <f t="shared" si="7"/>
        <v>0</v>
      </c>
      <c r="G168" s="332"/>
      <c r="H168" s="333"/>
    </row>
    <row r="169" spans="1:8" s="292" customFormat="1" x14ac:dyDescent="0.25">
      <c r="A169" s="275">
        <f t="shared" si="8"/>
        <v>44388</v>
      </c>
      <c r="B169" s="277">
        <v>81</v>
      </c>
      <c r="C169" s="277">
        <v>67</v>
      </c>
      <c r="D169" s="141">
        <f t="shared" si="6"/>
        <v>74</v>
      </c>
      <c r="E169" s="377">
        <f t="shared" si="7"/>
        <v>0</v>
      </c>
      <c r="G169" s="332"/>
      <c r="H169" s="333"/>
    </row>
    <row r="170" spans="1:8" s="292" customFormat="1" x14ac:dyDescent="0.25">
      <c r="A170" s="275">
        <f t="shared" si="8"/>
        <v>44389</v>
      </c>
      <c r="B170" s="277">
        <v>83</v>
      </c>
      <c r="C170" s="277">
        <v>69</v>
      </c>
      <c r="D170" s="141">
        <f t="shared" si="6"/>
        <v>76</v>
      </c>
      <c r="E170" s="377">
        <f t="shared" si="7"/>
        <v>0</v>
      </c>
      <c r="G170" s="332"/>
      <c r="H170" s="333"/>
    </row>
    <row r="171" spans="1:8" s="292" customFormat="1" x14ac:dyDescent="0.25">
      <c r="A171" s="275">
        <f t="shared" si="8"/>
        <v>44390</v>
      </c>
      <c r="B171" s="277">
        <v>85</v>
      </c>
      <c r="C171" s="277">
        <v>68</v>
      </c>
      <c r="D171" s="141">
        <f t="shared" si="6"/>
        <v>76.5</v>
      </c>
      <c r="E171" s="377">
        <f t="shared" si="7"/>
        <v>0</v>
      </c>
      <c r="G171" s="332"/>
      <c r="H171" s="333"/>
    </row>
    <row r="172" spans="1:8" s="292" customFormat="1" x14ac:dyDescent="0.25">
      <c r="A172" s="275">
        <f t="shared" si="8"/>
        <v>44391</v>
      </c>
      <c r="B172" s="277">
        <v>88</v>
      </c>
      <c r="C172" s="277">
        <v>68</v>
      </c>
      <c r="D172" s="141">
        <f t="shared" si="6"/>
        <v>78</v>
      </c>
      <c r="E172" s="377">
        <f t="shared" si="7"/>
        <v>0</v>
      </c>
      <c r="G172" s="332"/>
      <c r="H172" s="333"/>
    </row>
    <row r="173" spans="1:8" s="292" customFormat="1" x14ac:dyDescent="0.25">
      <c r="A173" s="275">
        <f t="shared" si="8"/>
        <v>44392</v>
      </c>
      <c r="B173" s="277">
        <v>90</v>
      </c>
      <c r="C173" s="277">
        <v>73</v>
      </c>
      <c r="D173" s="141">
        <f t="shared" si="6"/>
        <v>81.5</v>
      </c>
      <c r="E173" s="377">
        <f t="shared" si="7"/>
        <v>0</v>
      </c>
      <c r="G173" s="332"/>
      <c r="H173" s="333"/>
    </row>
    <row r="174" spans="1:8" s="292" customFormat="1" x14ac:dyDescent="0.25">
      <c r="A174" s="275">
        <f t="shared" si="8"/>
        <v>44393</v>
      </c>
      <c r="B174" s="277">
        <v>85</v>
      </c>
      <c r="C174" s="277">
        <v>72</v>
      </c>
      <c r="D174" s="141">
        <f t="shared" si="6"/>
        <v>78.5</v>
      </c>
      <c r="E174" s="377">
        <f t="shared" si="7"/>
        <v>0</v>
      </c>
      <c r="G174" s="332"/>
      <c r="H174" s="333"/>
    </row>
    <row r="175" spans="1:8" s="292" customFormat="1" x14ac:dyDescent="0.25">
      <c r="A175" s="275">
        <f t="shared" si="8"/>
        <v>44394</v>
      </c>
      <c r="B175" s="277">
        <v>88</v>
      </c>
      <c r="C175" s="277">
        <v>73</v>
      </c>
      <c r="D175" s="141">
        <f t="shared" si="6"/>
        <v>80.5</v>
      </c>
      <c r="E175" s="377">
        <f t="shared" si="7"/>
        <v>0</v>
      </c>
      <c r="G175" s="332"/>
      <c r="H175" s="333"/>
    </row>
    <row r="176" spans="1:8" s="292" customFormat="1" x14ac:dyDescent="0.25">
      <c r="A176" s="275">
        <f t="shared" si="8"/>
        <v>44395</v>
      </c>
      <c r="B176" s="277">
        <v>80</v>
      </c>
      <c r="C176" s="277">
        <v>70</v>
      </c>
      <c r="D176" s="141">
        <f t="shared" si="6"/>
        <v>75</v>
      </c>
      <c r="E176" s="377">
        <f t="shared" si="7"/>
        <v>0</v>
      </c>
      <c r="G176" s="332"/>
      <c r="H176" s="333"/>
    </row>
    <row r="177" spans="1:8" s="292" customFormat="1" x14ac:dyDescent="0.25">
      <c r="A177" s="275">
        <f t="shared" si="8"/>
        <v>44396</v>
      </c>
      <c r="B177" s="277">
        <v>85</v>
      </c>
      <c r="C177" s="277">
        <v>70</v>
      </c>
      <c r="D177" s="141">
        <f t="shared" si="6"/>
        <v>77.5</v>
      </c>
      <c r="E177" s="377">
        <f t="shared" si="7"/>
        <v>0</v>
      </c>
      <c r="G177" s="332"/>
      <c r="H177" s="333"/>
    </row>
    <row r="178" spans="1:8" s="292" customFormat="1" x14ac:dyDescent="0.25">
      <c r="A178" s="275">
        <f t="shared" si="8"/>
        <v>44397</v>
      </c>
      <c r="B178" s="277">
        <v>86</v>
      </c>
      <c r="C178" s="277">
        <v>67</v>
      </c>
      <c r="D178" s="141">
        <f t="shared" si="6"/>
        <v>76.5</v>
      </c>
      <c r="E178" s="377">
        <f t="shared" si="7"/>
        <v>0</v>
      </c>
      <c r="G178" s="332"/>
      <c r="H178" s="333"/>
    </row>
    <row r="179" spans="1:8" s="292" customFormat="1" x14ac:dyDescent="0.25">
      <c r="A179" s="275">
        <f t="shared" si="8"/>
        <v>44398</v>
      </c>
      <c r="B179" s="277">
        <v>88</v>
      </c>
      <c r="C179" s="277">
        <v>65</v>
      </c>
      <c r="D179" s="141">
        <f t="shared" si="6"/>
        <v>76.5</v>
      </c>
      <c r="E179" s="377">
        <f t="shared" si="7"/>
        <v>0</v>
      </c>
      <c r="G179" s="332"/>
      <c r="H179" s="333"/>
    </row>
    <row r="180" spans="1:8" s="292" customFormat="1" x14ac:dyDescent="0.25">
      <c r="A180" s="275">
        <f t="shared" si="8"/>
        <v>44399</v>
      </c>
      <c r="B180" s="277">
        <v>89</v>
      </c>
      <c r="C180" s="277">
        <v>67</v>
      </c>
      <c r="D180" s="141">
        <f t="shared" si="6"/>
        <v>78</v>
      </c>
      <c r="E180" s="377">
        <f t="shared" si="7"/>
        <v>0</v>
      </c>
      <c r="G180" s="332"/>
      <c r="H180" s="333"/>
    </row>
    <row r="181" spans="1:8" s="292" customFormat="1" x14ac:dyDescent="0.25">
      <c r="A181" s="275">
        <f t="shared" si="8"/>
        <v>44400</v>
      </c>
      <c r="B181" s="277">
        <v>89</v>
      </c>
      <c r="C181" s="277">
        <v>69</v>
      </c>
      <c r="D181" s="141">
        <f t="shared" si="6"/>
        <v>79</v>
      </c>
      <c r="E181" s="377">
        <f t="shared" si="7"/>
        <v>0</v>
      </c>
      <c r="G181" s="332"/>
      <c r="H181" s="333"/>
    </row>
    <row r="182" spans="1:8" s="292" customFormat="1" x14ac:dyDescent="0.25">
      <c r="A182" s="275">
        <f t="shared" si="8"/>
        <v>44401</v>
      </c>
      <c r="B182" s="277">
        <v>93</v>
      </c>
      <c r="C182" s="277">
        <v>73</v>
      </c>
      <c r="D182" s="141">
        <f t="shared" si="6"/>
        <v>83</v>
      </c>
      <c r="E182" s="377">
        <f t="shared" si="7"/>
        <v>0</v>
      </c>
      <c r="G182" s="332"/>
      <c r="H182" s="333"/>
    </row>
    <row r="183" spans="1:8" s="292" customFormat="1" x14ac:dyDescent="0.25">
      <c r="A183" s="275">
        <f t="shared" si="8"/>
        <v>44402</v>
      </c>
      <c r="B183" s="277">
        <v>95</v>
      </c>
      <c r="C183" s="277">
        <v>74</v>
      </c>
      <c r="D183" s="141">
        <f t="shared" si="6"/>
        <v>84.5</v>
      </c>
      <c r="E183" s="377">
        <f t="shared" si="7"/>
        <v>0</v>
      </c>
      <c r="G183" s="332"/>
      <c r="H183" s="333"/>
    </row>
    <row r="184" spans="1:8" s="292" customFormat="1" x14ac:dyDescent="0.25">
      <c r="A184" s="275">
        <f t="shared" si="8"/>
        <v>44403</v>
      </c>
      <c r="B184" s="277">
        <v>93</v>
      </c>
      <c r="C184" s="277">
        <v>71</v>
      </c>
      <c r="D184" s="141">
        <f t="shared" si="6"/>
        <v>82</v>
      </c>
      <c r="E184" s="377">
        <f t="shared" si="7"/>
        <v>0</v>
      </c>
      <c r="G184" s="332"/>
      <c r="H184" s="333"/>
    </row>
    <row r="185" spans="1:8" s="292" customFormat="1" x14ac:dyDescent="0.25">
      <c r="A185" s="275">
        <f t="shared" si="8"/>
        <v>44404</v>
      </c>
      <c r="B185" s="277">
        <v>92</v>
      </c>
      <c r="C185" s="277">
        <v>68</v>
      </c>
      <c r="D185" s="141">
        <f t="shared" si="6"/>
        <v>80</v>
      </c>
      <c r="E185" s="377">
        <f t="shared" si="7"/>
        <v>0</v>
      </c>
      <c r="G185" s="332"/>
      <c r="H185" s="333"/>
    </row>
    <row r="186" spans="1:8" s="292" customFormat="1" x14ac:dyDescent="0.25">
      <c r="A186" s="275">
        <f t="shared" si="8"/>
        <v>44405</v>
      </c>
      <c r="B186" s="277">
        <v>92</v>
      </c>
      <c r="C186" s="277">
        <v>68</v>
      </c>
      <c r="D186" s="141">
        <f t="shared" si="6"/>
        <v>80</v>
      </c>
      <c r="E186" s="377">
        <f t="shared" si="7"/>
        <v>0</v>
      </c>
      <c r="G186" s="332"/>
      <c r="H186" s="333"/>
    </row>
    <row r="187" spans="1:8" s="292" customFormat="1" x14ac:dyDescent="0.25">
      <c r="A187" s="275">
        <f t="shared" si="8"/>
        <v>44406</v>
      </c>
      <c r="B187" s="277">
        <v>95</v>
      </c>
      <c r="C187" s="277">
        <v>72</v>
      </c>
      <c r="D187" s="141">
        <f t="shared" si="6"/>
        <v>83.5</v>
      </c>
      <c r="E187" s="377">
        <f t="shared" si="7"/>
        <v>0</v>
      </c>
      <c r="G187" s="332"/>
      <c r="H187" s="333"/>
    </row>
    <row r="188" spans="1:8" s="292" customFormat="1" x14ac:dyDescent="0.25">
      <c r="A188" s="275">
        <f t="shared" si="8"/>
        <v>44407</v>
      </c>
      <c r="B188" s="277">
        <v>90</v>
      </c>
      <c r="C188" s="277">
        <v>75</v>
      </c>
      <c r="D188" s="141">
        <f t="shared" si="6"/>
        <v>82.5</v>
      </c>
      <c r="E188" s="377">
        <f t="shared" si="7"/>
        <v>0</v>
      </c>
      <c r="G188" s="332"/>
      <c r="H188" s="333"/>
    </row>
    <row r="189" spans="1:8" s="292" customFormat="1" x14ac:dyDescent="0.25">
      <c r="A189" s="275">
        <f t="shared" si="8"/>
        <v>44408</v>
      </c>
      <c r="B189" s="277">
        <v>87</v>
      </c>
      <c r="C189" s="277">
        <v>71</v>
      </c>
      <c r="D189" s="141">
        <f t="shared" si="6"/>
        <v>79</v>
      </c>
      <c r="E189" s="377">
        <f t="shared" si="7"/>
        <v>0</v>
      </c>
      <c r="G189" s="332"/>
      <c r="H189" s="333"/>
    </row>
    <row r="190" spans="1:8" s="292" customFormat="1" x14ac:dyDescent="0.25">
      <c r="A190" s="275">
        <f t="shared" si="8"/>
        <v>44409</v>
      </c>
      <c r="B190" s="277">
        <v>86</v>
      </c>
      <c r="C190" s="277">
        <v>69</v>
      </c>
      <c r="D190" s="141">
        <f t="shared" si="6"/>
        <v>77.5</v>
      </c>
      <c r="E190" s="377">
        <f t="shared" si="7"/>
        <v>0</v>
      </c>
      <c r="G190" s="332"/>
      <c r="H190" s="333"/>
    </row>
    <row r="191" spans="1:8" s="292" customFormat="1" x14ac:dyDescent="0.25">
      <c r="A191" s="275">
        <f t="shared" si="8"/>
        <v>44410</v>
      </c>
      <c r="B191" s="277">
        <v>84</v>
      </c>
      <c r="C191" s="277">
        <v>63</v>
      </c>
      <c r="D191" s="141">
        <f t="shared" si="6"/>
        <v>73.5</v>
      </c>
      <c r="E191" s="377">
        <f t="shared" si="7"/>
        <v>0</v>
      </c>
      <c r="G191" s="332"/>
      <c r="H191" s="333"/>
    </row>
    <row r="192" spans="1:8" s="292" customFormat="1" x14ac:dyDescent="0.25">
      <c r="A192" s="275">
        <f t="shared" si="8"/>
        <v>44411</v>
      </c>
      <c r="B192" s="277">
        <v>84</v>
      </c>
      <c r="C192" s="277">
        <v>59</v>
      </c>
      <c r="D192" s="141">
        <f t="shared" si="6"/>
        <v>71.5</v>
      </c>
      <c r="E192" s="377">
        <f t="shared" si="7"/>
        <v>0</v>
      </c>
      <c r="G192" s="332"/>
      <c r="H192" s="333"/>
    </row>
    <row r="193" spans="1:8" s="292" customFormat="1" x14ac:dyDescent="0.25">
      <c r="A193" s="275">
        <f t="shared" si="8"/>
        <v>44412</v>
      </c>
      <c r="B193" s="277">
        <v>85</v>
      </c>
      <c r="C193" s="277">
        <v>58</v>
      </c>
      <c r="D193" s="141">
        <f t="shared" si="6"/>
        <v>71.5</v>
      </c>
      <c r="E193" s="377">
        <f t="shared" si="7"/>
        <v>0</v>
      </c>
      <c r="G193" s="332"/>
      <c r="H193" s="333"/>
    </row>
    <row r="194" spans="1:8" s="292" customFormat="1" x14ac:dyDescent="0.25">
      <c r="A194" s="275">
        <f t="shared" si="8"/>
        <v>44413</v>
      </c>
      <c r="B194" s="277">
        <v>85</v>
      </c>
      <c r="C194" s="277">
        <v>56</v>
      </c>
      <c r="D194" s="141">
        <f t="shared" si="6"/>
        <v>70.5</v>
      </c>
      <c r="E194" s="377">
        <f t="shared" si="7"/>
        <v>0</v>
      </c>
      <c r="G194" s="332"/>
      <c r="H194" s="333"/>
    </row>
    <row r="195" spans="1:8" s="292" customFormat="1" x14ac:dyDescent="0.25">
      <c r="A195" s="275">
        <f t="shared" si="8"/>
        <v>44414</v>
      </c>
      <c r="B195" s="277">
        <v>86</v>
      </c>
      <c r="C195" s="277">
        <v>61</v>
      </c>
      <c r="D195" s="141">
        <f t="shared" si="6"/>
        <v>73.5</v>
      </c>
      <c r="E195" s="377">
        <f t="shared" si="7"/>
        <v>0</v>
      </c>
      <c r="G195" s="332"/>
      <c r="H195" s="333"/>
    </row>
    <row r="196" spans="1:8" s="292" customFormat="1" x14ac:dyDescent="0.25">
      <c r="A196" s="275">
        <f t="shared" si="8"/>
        <v>44415</v>
      </c>
      <c r="B196" s="277">
        <v>88</v>
      </c>
      <c r="C196" s="277">
        <v>65</v>
      </c>
      <c r="D196" s="141">
        <f t="shared" si="6"/>
        <v>76.5</v>
      </c>
      <c r="E196" s="377">
        <f t="shared" si="7"/>
        <v>0</v>
      </c>
      <c r="G196" s="332"/>
      <c r="H196" s="333"/>
    </row>
    <row r="197" spans="1:8" s="292" customFormat="1" x14ac:dyDescent="0.25">
      <c r="A197" s="275">
        <f t="shared" si="8"/>
        <v>44416</v>
      </c>
      <c r="B197" s="277">
        <v>89</v>
      </c>
      <c r="C197" s="277">
        <v>69</v>
      </c>
      <c r="D197" s="141">
        <f t="shared" si="6"/>
        <v>79</v>
      </c>
      <c r="E197" s="377">
        <f t="shared" si="7"/>
        <v>0</v>
      </c>
      <c r="G197" s="332"/>
      <c r="H197" s="333"/>
    </row>
    <row r="198" spans="1:8" s="292" customFormat="1" x14ac:dyDescent="0.25">
      <c r="A198" s="275">
        <f t="shared" si="8"/>
        <v>44417</v>
      </c>
      <c r="B198" s="277">
        <v>91</v>
      </c>
      <c r="C198" s="277">
        <v>70</v>
      </c>
      <c r="D198" s="141">
        <f t="shared" si="6"/>
        <v>80.5</v>
      </c>
      <c r="E198" s="377">
        <f t="shared" si="7"/>
        <v>0</v>
      </c>
      <c r="G198" s="332"/>
      <c r="H198" s="333"/>
    </row>
    <row r="199" spans="1:8" s="292" customFormat="1" x14ac:dyDescent="0.25">
      <c r="A199" s="275">
        <f t="shared" si="8"/>
        <v>44418</v>
      </c>
      <c r="B199" s="277">
        <v>92</v>
      </c>
      <c r="C199" s="277">
        <v>77</v>
      </c>
      <c r="D199" s="141">
        <f t="shared" si="6"/>
        <v>84.5</v>
      </c>
      <c r="E199" s="377">
        <f t="shared" si="7"/>
        <v>0</v>
      </c>
      <c r="G199" s="332"/>
      <c r="H199" s="333"/>
    </row>
    <row r="200" spans="1:8" s="292" customFormat="1" x14ac:dyDescent="0.25">
      <c r="A200" s="275">
        <f t="shared" si="8"/>
        <v>44419</v>
      </c>
      <c r="B200" s="277">
        <v>92</v>
      </c>
      <c r="C200" s="277">
        <v>74</v>
      </c>
      <c r="D200" s="141">
        <f t="shared" si="6"/>
        <v>83</v>
      </c>
      <c r="E200" s="377">
        <f t="shared" si="7"/>
        <v>0</v>
      </c>
      <c r="G200" s="332"/>
      <c r="H200" s="333"/>
    </row>
    <row r="201" spans="1:8" s="292" customFormat="1" x14ac:dyDescent="0.25">
      <c r="A201" s="275">
        <f t="shared" si="8"/>
        <v>44420</v>
      </c>
      <c r="B201" s="277">
        <v>92</v>
      </c>
      <c r="C201" s="277">
        <v>71</v>
      </c>
      <c r="D201" s="141">
        <f t="shared" si="6"/>
        <v>81.5</v>
      </c>
      <c r="E201" s="377">
        <f t="shared" si="7"/>
        <v>0</v>
      </c>
      <c r="G201" s="332"/>
      <c r="H201" s="333"/>
    </row>
    <row r="202" spans="1:8" s="292" customFormat="1" x14ac:dyDescent="0.25">
      <c r="A202" s="275">
        <f t="shared" si="8"/>
        <v>44421</v>
      </c>
      <c r="B202" s="277">
        <v>82</v>
      </c>
      <c r="C202" s="277">
        <v>71</v>
      </c>
      <c r="D202" s="141">
        <f t="shared" ref="D202:D265" si="9">IF(C202="M",C202,(B202+C202)/2)</f>
        <v>76.5</v>
      </c>
      <c r="E202" s="377">
        <f t="shared" ref="E202:E265" si="10">IF(D202="M",D202,IF(65-D202&gt;0,65-D202,0))</f>
        <v>0</v>
      </c>
      <c r="G202" s="332"/>
      <c r="H202" s="333"/>
    </row>
    <row r="203" spans="1:8" s="292" customFormat="1" x14ac:dyDescent="0.25">
      <c r="A203" s="275">
        <f t="shared" ref="A203:A266" si="11">A202+1</f>
        <v>44422</v>
      </c>
      <c r="B203" s="277">
        <v>88</v>
      </c>
      <c r="C203" s="277">
        <v>66</v>
      </c>
      <c r="D203" s="141">
        <f t="shared" si="9"/>
        <v>77</v>
      </c>
      <c r="E203" s="377">
        <f t="shared" si="10"/>
        <v>0</v>
      </c>
      <c r="G203" s="332"/>
      <c r="H203" s="333"/>
    </row>
    <row r="204" spans="1:8" s="292" customFormat="1" x14ac:dyDescent="0.25">
      <c r="A204" s="275">
        <f t="shared" si="11"/>
        <v>44423</v>
      </c>
      <c r="B204" s="277">
        <v>85</v>
      </c>
      <c r="C204" s="277">
        <v>64</v>
      </c>
      <c r="D204" s="141">
        <f t="shared" si="9"/>
        <v>74.5</v>
      </c>
      <c r="E204" s="377">
        <f t="shared" si="10"/>
        <v>0</v>
      </c>
      <c r="G204" s="332"/>
      <c r="H204" s="333"/>
    </row>
    <row r="205" spans="1:8" s="292" customFormat="1" x14ac:dyDescent="0.25">
      <c r="A205" s="275">
        <f t="shared" si="11"/>
        <v>44424</v>
      </c>
      <c r="B205" s="277">
        <v>87</v>
      </c>
      <c r="C205" s="277">
        <v>65</v>
      </c>
      <c r="D205" s="141">
        <f t="shared" si="9"/>
        <v>76</v>
      </c>
      <c r="E205" s="377">
        <f t="shared" si="10"/>
        <v>0</v>
      </c>
      <c r="G205" s="332"/>
      <c r="H205" s="333"/>
    </row>
    <row r="206" spans="1:8" s="292" customFormat="1" x14ac:dyDescent="0.25">
      <c r="A206" s="275">
        <f t="shared" si="11"/>
        <v>44425</v>
      </c>
      <c r="B206" s="277">
        <v>89</v>
      </c>
      <c r="C206" s="277">
        <v>63</v>
      </c>
      <c r="D206" s="141">
        <f t="shared" si="9"/>
        <v>76</v>
      </c>
      <c r="E206" s="377">
        <f t="shared" si="10"/>
        <v>0</v>
      </c>
      <c r="G206" s="332"/>
      <c r="H206" s="333"/>
    </row>
    <row r="207" spans="1:8" s="292" customFormat="1" x14ac:dyDescent="0.25">
      <c r="A207" s="275">
        <f t="shared" si="11"/>
        <v>44426</v>
      </c>
      <c r="B207" s="277">
        <v>79</v>
      </c>
      <c r="C207" s="277">
        <v>67</v>
      </c>
      <c r="D207" s="141">
        <f t="shared" si="9"/>
        <v>73</v>
      </c>
      <c r="E207" s="377">
        <f t="shared" si="10"/>
        <v>0</v>
      </c>
      <c r="G207" s="332"/>
      <c r="H207" s="333"/>
    </row>
    <row r="208" spans="1:8" s="292" customFormat="1" x14ac:dyDescent="0.25">
      <c r="A208" s="275">
        <f t="shared" si="11"/>
        <v>44427</v>
      </c>
      <c r="B208" s="277">
        <v>88</v>
      </c>
      <c r="C208" s="277">
        <v>69</v>
      </c>
      <c r="D208" s="141">
        <f t="shared" si="9"/>
        <v>78.5</v>
      </c>
      <c r="E208" s="377">
        <f t="shared" si="10"/>
        <v>0</v>
      </c>
      <c r="G208" s="332"/>
      <c r="H208" s="333"/>
    </row>
    <row r="209" spans="1:8" s="292" customFormat="1" x14ac:dyDescent="0.25">
      <c r="A209" s="275">
        <f t="shared" si="11"/>
        <v>44428</v>
      </c>
      <c r="B209" s="277">
        <v>82</v>
      </c>
      <c r="C209" s="277">
        <v>71</v>
      </c>
      <c r="D209" s="141">
        <f t="shared" si="9"/>
        <v>76.5</v>
      </c>
      <c r="E209" s="377">
        <f t="shared" si="10"/>
        <v>0</v>
      </c>
      <c r="G209" s="332"/>
      <c r="H209" s="333"/>
    </row>
    <row r="210" spans="1:8" s="292" customFormat="1" x14ac:dyDescent="0.25">
      <c r="A210" s="275">
        <f t="shared" si="11"/>
        <v>44429</v>
      </c>
      <c r="B210" s="277">
        <v>90</v>
      </c>
      <c r="C210" s="277">
        <v>72</v>
      </c>
      <c r="D210" s="141">
        <f t="shared" si="9"/>
        <v>81</v>
      </c>
      <c r="E210" s="377">
        <f t="shared" si="10"/>
        <v>0</v>
      </c>
      <c r="G210" s="332"/>
      <c r="H210" s="333"/>
    </row>
    <row r="211" spans="1:8" s="292" customFormat="1" x14ac:dyDescent="0.25">
      <c r="A211" s="275">
        <f t="shared" si="11"/>
        <v>44430</v>
      </c>
      <c r="B211" s="277">
        <v>92</v>
      </c>
      <c r="C211" s="277">
        <v>69</v>
      </c>
      <c r="D211" s="141">
        <f t="shared" si="9"/>
        <v>80.5</v>
      </c>
      <c r="E211" s="377">
        <f t="shared" si="10"/>
        <v>0</v>
      </c>
      <c r="G211" s="332"/>
      <c r="H211" s="333"/>
    </row>
    <row r="212" spans="1:8" s="292" customFormat="1" x14ac:dyDescent="0.25">
      <c r="A212" s="275">
        <f t="shared" si="11"/>
        <v>44431</v>
      </c>
      <c r="B212" s="277">
        <v>92</v>
      </c>
      <c r="C212" s="277">
        <v>68</v>
      </c>
      <c r="D212" s="141">
        <f t="shared" si="9"/>
        <v>80</v>
      </c>
      <c r="E212" s="377">
        <f t="shared" si="10"/>
        <v>0</v>
      </c>
      <c r="G212" s="332"/>
      <c r="H212" s="333"/>
    </row>
    <row r="213" spans="1:8" s="292" customFormat="1" x14ac:dyDescent="0.25">
      <c r="A213" s="275">
        <f t="shared" si="11"/>
        <v>44432</v>
      </c>
      <c r="B213" s="277">
        <v>93</v>
      </c>
      <c r="C213" s="277">
        <v>71</v>
      </c>
      <c r="D213" s="141">
        <f t="shared" si="9"/>
        <v>82</v>
      </c>
      <c r="E213" s="377">
        <f t="shared" si="10"/>
        <v>0</v>
      </c>
      <c r="G213" s="332"/>
      <c r="H213" s="333"/>
    </row>
    <row r="214" spans="1:8" s="292" customFormat="1" x14ac:dyDescent="0.25">
      <c r="A214" s="275">
        <f t="shared" si="11"/>
        <v>44433</v>
      </c>
      <c r="B214" s="277">
        <v>93</v>
      </c>
      <c r="C214" s="277">
        <v>71</v>
      </c>
      <c r="D214" s="141">
        <f t="shared" si="9"/>
        <v>82</v>
      </c>
      <c r="E214" s="377">
        <f t="shared" si="10"/>
        <v>0</v>
      </c>
      <c r="G214" s="332"/>
      <c r="H214" s="333"/>
    </row>
    <row r="215" spans="1:8" s="292" customFormat="1" x14ac:dyDescent="0.25">
      <c r="A215" s="275">
        <f t="shared" si="11"/>
        <v>44434</v>
      </c>
      <c r="B215" s="277">
        <v>94</v>
      </c>
      <c r="C215" s="277">
        <v>70</v>
      </c>
      <c r="D215" s="141">
        <f t="shared" si="9"/>
        <v>82</v>
      </c>
      <c r="E215" s="377">
        <f t="shared" si="10"/>
        <v>0</v>
      </c>
      <c r="G215" s="332"/>
      <c r="H215" s="333"/>
    </row>
    <row r="216" spans="1:8" s="292" customFormat="1" x14ac:dyDescent="0.25">
      <c r="A216" s="275">
        <f t="shared" si="11"/>
        <v>44435</v>
      </c>
      <c r="B216" s="277">
        <v>91</v>
      </c>
      <c r="C216" s="277">
        <v>73</v>
      </c>
      <c r="D216" s="141">
        <f t="shared" si="9"/>
        <v>82</v>
      </c>
      <c r="E216" s="377">
        <f t="shared" si="10"/>
        <v>0</v>
      </c>
      <c r="G216" s="332"/>
      <c r="H216" s="333"/>
    </row>
    <row r="217" spans="1:8" s="292" customFormat="1" x14ac:dyDescent="0.25">
      <c r="A217" s="275">
        <f t="shared" si="11"/>
        <v>44436</v>
      </c>
      <c r="B217" s="277">
        <v>91</v>
      </c>
      <c r="C217" s="277">
        <v>71</v>
      </c>
      <c r="D217" s="141">
        <f t="shared" si="9"/>
        <v>81</v>
      </c>
      <c r="E217" s="377">
        <f t="shared" si="10"/>
        <v>0</v>
      </c>
      <c r="G217" s="332"/>
      <c r="H217" s="333"/>
    </row>
    <row r="218" spans="1:8" s="292" customFormat="1" x14ac:dyDescent="0.25">
      <c r="A218" s="275">
        <f t="shared" si="11"/>
        <v>44437</v>
      </c>
      <c r="B218" s="277">
        <v>92</v>
      </c>
      <c r="C218" s="277">
        <v>73</v>
      </c>
      <c r="D218" s="141">
        <f t="shared" si="9"/>
        <v>82.5</v>
      </c>
      <c r="E218" s="377">
        <f t="shared" si="10"/>
        <v>0</v>
      </c>
      <c r="G218" s="332"/>
      <c r="H218" s="333"/>
    </row>
    <row r="219" spans="1:8" s="292" customFormat="1" x14ac:dyDescent="0.25">
      <c r="A219" s="275">
        <f t="shared" si="11"/>
        <v>44438</v>
      </c>
      <c r="B219" s="277">
        <v>87</v>
      </c>
      <c r="C219" s="277">
        <v>71</v>
      </c>
      <c r="D219" s="141">
        <f t="shared" si="9"/>
        <v>79</v>
      </c>
      <c r="E219" s="377">
        <f t="shared" si="10"/>
        <v>0</v>
      </c>
      <c r="G219" s="332"/>
      <c r="H219" s="333"/>
    </row>
    <row r="220" spans="1:8" x14ac:dyDescent="0.25">
      <c r="A220" s="275">
        <f t="shared" si="11"/>
        <v>44439</v>
      </c>
      <c r="B220" s="277">
        <v>86</v>
      </c>
      <c r="C220" s="277">
        <v>70</v>
      </c>
      <c r="D220" s="141">
        <f t="shared" si="9"/>
        <v>78</v>
      </c>
      <c r="E220" s="377">
        <f t="shared" si="10"/>
        <v>0</v>
      </c>
      <c r="G220" s="332"/>
      <c r="H220" s="333"/>
    </row>
    <row r="221" spans="1:8" x14ac:dyDescent="0.25">
      <c r="A221" s="275">
        <f t="shared" si="11"/>
        <v>44440</v>
      </c>
      <c r="B221" s="277">
        <v>86</v>
      </c>
      <c r="C221" s="277">
        <v>66</v>
      </c>
      <c r="D221" s="141">
        <f t="shared" si="9"/>
        <v>76</v>
      </c>
      <c r="E221" s="377">
        <f t="shared" si="10"/>
        <v>0</v>
      </c>
      <c r="G221" s="332"/>
      <c r="H221" s="333"/>
    </row>
    <row r="222" spans="1:8" x14ac:dyDescent="0.25">
      <c r="A222" s="275">
        <f t="shared" si="11"/>
        <v>44441</v>
      </c>
      <c r="B222" s="277">
        <v>84</v>
      </c>
      <c r="C222" s="277">
        <v>58</v>
      </c>
      <c r="D222" s="141">
        <f t="shared" si="9"/>
        <v>71</v>
      </c>
      <c r="E222" s="377">
        <f t="shared" si="10"/>
        <v>0</v>
      </c>
      <c r="G222" s="332"/>
      <c r="H222" s="333"/>
    </row>
    <row r="223" spans="1:8" x14ac:dyDescent="0.25">
      <c r="A223" s="275">
        <f t="shared" si="11"/>
        <v>44442</v>
      </c>
      <c r="B223" s="277">
        <v>84</v>
      </c>
      <c r="C223" s="277">
        <v>57</v>
      </c>
      <c r="D223" s="141">
        <f t="shared" si="9"/>
        <v>70.5</v>
      </c>
      <c r="E223" s="377">
        <f t="shared" si="10"/>
        <v>0</v>
      </c>
      <c r="G223" s="332"/>
      <c r="H223" s="333"/>
    </row>
    <row r="224" spans="1:8" x14ac:dyDescent="0.25">
      <c r="A224" s="275">
        <f t="shared" si="11"/>
        <v>44443</v>
      </c>
      <c r="B224" s="277">
        <v>86</v>
      </c>
      <c r="C224" s="277">
        <v>64</v>
      </c>
      <c r="D224" s="141">
        <f t="shared" si="9"/>
        <v>75</v>
      </c>
      <c r="E224" s="377">
        <f t="shared" si="10"/>
        <v>0</v>
      </c>
      <c r="G224" s="332"/>
      <c r="H224" s="333"/>
    </row>
    <row r="225" spans="1:8" x14ac:dyDescent="0.25">
      <c r="A225" s="275">
        <f t="shared" si="11"/>
        <v>44444</v>
      </c>
      <c r="B225" s="277">
        <v>82</v>
      </c>
      <c r="C225" s="277">
        <v>58</v>
      </c>
      <c r="D225" s="141">
        <f t="shared" si="9"/>
        <v>70</v>
      </c>
      <c r="E225" s="377">
        <f t="shared" si="10"/>
        <v>0</v>
      </c>
      <c r="G225" s="332"/>
      <c r="H225" s="333"/>
    </row>
    <row r="226" spans="1:8" x14ac:dyDescent="0.25">
      <c r="A226" s="275">
        <f t="shared" si="11"/>
        <v>44445</v>
      </c>
      <c r="B226" s="277">
        <v>87</v>
      </c>
      <c r="C226" s="277">
        <v>55</v>
      </c>
      <c r="D226" s="141">
        <f t="shared" si="9"/>
        <v>71</v>
      </c>
      <c r="E226" s="377">
        <f t="shared" si="10"/>
        <v>0</v>
      </c>
      <c r="G226" s="332"/>
      <c r="H226" s="333"/>
    </row>
    <row r="227" spans="1:8" x14ac:dyDescent="0.25">
      <c r="A227" s="275">
        <f t="shared" si="11"/>
        <v>44446</v>
      </c>
      <c r="B227" s="277">
        <v>87</v>
      </c>
      <c r="C227" s="277">
        <v>57</v>
      </c>
      <c r="D227" s="141">
        <f t="shared" si="9"/>
        <v>72</v>
      </c>
      <c r="E227" s="377">
        <f t="shared" si="10"/>
        <v>0</v>
      </c>
      <c r="G227" s="332"/>
      <c r="H227" s="333"/>
    </row>
    <row r="228" spans="1:8" x14ac:dyDescent="0.25">
      <c r="A228" s="275">
        <f t="shared" si="11"/>
        <v>44447</v>
      </c>
      <c r="B228" s="277">
        <v>85</v>
      </c>
      <c r="C228" s="277">
        <v>58</v>
      </c>
      <c r="D228" s="141">
        <f t="shared" si="9"/>
        <v>71.5</v>
      </c>
      <c r="E228" s="377">
        <f t="shared" si="10"/>
        <v>0</v>
      </c>
      <c r="G228" s="332"/>
      <c r="H228" s="333"/>
    </row>
    <row r="229" spans="1:8" x14ac:dyDescent="0.25">
      <c r="A229" s="275">
        <f t="shared" si="11"/>
        <v>44448</v>
      </c>
      <c r="B229" s="277">
        <v>83</v>
      </c>
      <c r="C229" s="277">
        <v>53</v>
      </c>
      <c r="D229" s="141">
        <f t="shared" si="9"/>
        <v>68</v>
      </c>
      <c r="E229" s="377">
        <f t="shared" si="10"/>
        <v>0</v>
      </c>
      <c r="G229" s="332"/>
      <c r="H229" s="333"/>
    </row>
    <row r="230" spans="1:8" x14ac:dyDescent="0.25">
      <c r="A230" s="275">
        <f t="shared" si="11"/>
        <v>44449</v>
      </c>
      <c r="B230" s="277">
        <v>84</v>
      </c>
      <c r="C230" s="277">
        <v>53</v>
      </c>
      <c r="D230" s="141">
        <f t="shared" si="9"/>
        <v>68.5</v>
      </c>
      <c r="E230" s="377">
        <f t="shared" si="10"/>
        <v>0</v>
      </c>
      <c r="G230" s="332"/>
      <c r="H230" s="333"/>
    </row>
    <row r="231" spans="1:8" x14ac:dyDescent="0.25">
      <c r="A231" s="275">
        <f t="shared" si="11"/>
        <v>44450</v>
      </c>
      <c r="B231" s="277">
        <v>86</v>
      </c>
      <c r="C231" s="277">
        <v>64</v>
      </c>
      <c r="D231" s="141">
        <f t="shared" si="9"/>
        <v>75</v>
      </c>
      <c r="E231" s="377">
        <f t="shared" si="10"/>
        <v>0</v>
      </c>
      <c r="G231" s="332"/>
      <c r="H231" s="333"/>
    </row>
    <row r="232" spans="1:8" x14ac:dyDescent="0.25">
      <c r="A232" s="275">
        <f t="shared" si="11"/>
        <v>44451</v>
      </c>
      <c r="B232" s="277">
        <v>86</v>
      </c>
      <c r="C232" s="277">
        <v>64</v>
      </c>
      <c r="D232" s="141">
        <f t="shared" si="9"/>
        <v>75</v>
      </c>
      <c r="E232" s="377">
        <f t="shared" si="10"/>
        <v>0</v>
      </c>
      <c r="G232" s="332"/>
      <c r="H232" s="333"/>
    </row>
    <row r="233" spans="1:8" x14ac:dyDescent="0.25">
      <c r="A233" s="275">
        <f t="shared" si="11"/>
        <v>44452</v>
      </c>
      <c r="B233" s="277">
        <v>90</v>
      </c>
      <c r="C233" s="277">
        <v>64</v>
      </c>
      <c r="D233" s="141">
        <f t="shared" si="9"/>
        <v>77</v>
      </c>
      <c r="E233" s="377">
        <f t="shared" si="10"/>
        <v>0</v>
      </c>
      <c r="G233" s="332"/>
      <c r="H233" s="333"/>
    </row>
    <row r="234" spans="1:8" x14ac:dyDescent="0.25">
      <c r="A234" s="275">
        <f t="shared" si="11"/>
        <v>44453</v>
      </c>
      <c r="B234" s="277">
        <v>91</v>
      </c>
      <c r="C234" s="277">
        <v>72</v>
      </c>
      <c r="D234" s="141">
        <f t="shared" si="9"/>
        <v>81.5</v>
      </c>
      <c r="E234" s="377">
        <f t="shared" si="10"/>
        <v>0</v>
      </c>
      <c r="G234" s="332"/>
      <c r="H234" s="333"/>
    </row>
    <row r="235" spans="1:8" x14ac:dyDescent="0.25">
      <c r="A235" s="275">
        <f t="shared" si="11"/>
        <v>44454</v>
      </c>
      <c r="B235" s="277">
        <v>85</v>
      </c>
      <c r="C235" s="277">
        <v>63</v>
      </c>
      <c r="D235" s="141">
        <f t="shared" si="9"/>
        <v>74</v>
      </c>
      <c r="E235" s="377">
        <f t="shared" si="10"/>
        <v>0</v>
      </c>
      <c r="G235" s="332"/>
      <c r="H235" s="333"/>
    </row>
    <row r="236" spans="1:8" x14ac:dyDescent="0.25">
      <c r="A236" s="275">
        <f t="shared" si="11"/>
        <v>44455</v>
      </c>
      <c r="B236" s="277">
        <v>85</v>
      </c>
      <c r="C236" s="277">
        <v>60</v>
      </c>
      <c r="D236" s="141">
        <f t="shared" si="9"/>
        <v>72.5</v>
      </c>
      <c r="E236" s="377">
        <f t="shared" si="10"/>
        <v>0</v>
      </c>
      <c r="G236" s="332"/>
      <c r="H236" s="333"/>
    </row>
    <row r="237" spans="1:8" x14ac:dyDescent="0.25">
      <c r="A237" s="275">
        <f t="shared" si="11"/>
        <v>44456</v>
      </c>
      <c r="B237" s="277">
        <v>80</v>
      </c>
      <c r="C237" s="277">
        <v>64</v>
      </c>
      <c r="D237" s="141">
        <f t="shared" si="9"/>
        <v>72</v>
      </c>
      <c r="E237" s="377">
        <f t="shared" si="10"/>
        <v>0</v>
      </c>
      <c r="G237" s="332"/>
      <c r="H237" s="333"/>
    </row>
    <row r="238" spans="1:8" x14ac:dyDescent="0.25">
      <c r="A238" s="275">
        <f t="shared" si="11"/>
        <v>44457</v>
      </c>
      <c r="B238" s="277">
        <v>88</v>
      </c>
      <c r="C238" s="277">
        <v>67</v>
      </c>
      <c r="D238" s="141">
        <f t="shared" si="9"/>
        <v>77.5</v>
      </c>
      <c r="E238" s="377">
        <f t="shared" si="10"/>
        <v>0</v>
      </c>
      <c r="G238" s="332"/>
      <c r="H238" s="333"/>
    </row>
    <row r="239" spans="1:8" x14ac:dyDescent="0.25">
      <c r="A239" s="275">
        <f t="shared" si="11"/>
        <v>44458</v>
      </c>
      <c r="B239" s="277">
        <v>80</v>
      </c>
      <c r="C239" s="277">
        <v>66</v>
      </c>
      <c r="D239" s="141">
        <f t="shared" si="9"/>
        <v>73</v>
      </c>
      <c r="E239" s="377">
        <f t="shared" si="10"/>
        <v>0</v>
      </c>
      <c r="G239" s="332"/>
      <c r="H239" s="333"/>
    </row>
    <row r="240" spans="1:8" x14ac:dyDescent="0.25">
      <c r="A240" s="275">
        <f t="shared" si="11"/>
        <v>44459</v>
      </c>
      <c r="B240" s="277">
        <v>87</v>
      </c>
      <c r="C240" s="277">
        <v>72</v>
      </c>
      <c r="D240" s="141">
        <f t="shared" si="9"/>
        <v>79.5</v>
      </c>
      <c r="E240" s="377">
        <f t="shared" si="10"/>
        <v>0</v>
      </c>
      <c r="G240" s="332"/>
      <c r="H240" s="333"/>
    </row>
    <row r="241" spans="1:8" x14ac:dyDescent="0.25">
      <c r="A241" s="275">
        <f t="shared" si="11"/>
        <v>44460</v>
      </c>
      <c r="B241" s="277">
        <v>78</v>
      </c>
      <c r="C241" s="277">
        <v>61</v>
      </c>
      <c r="D241" s="141">
        <f t="shared" si="9"/>
        <v>69.5</v>
      </c>
      <c r="E241" s="377">
        <f t="shared" si="10"/>
        <v>0</v>
      </c>
      <c r="G241" s="332"/>
      <c r="H241" s="333"/>
    </row>
    <row r="242" spans="1:8" x14ac:dyDescent="0.25">
      <c r="A242" s="275">
        <f t="shared" si="11"/>
        <v>44461</v>
      </c>
      <c r="B242" s="277">
        <v>74</v>
      </c>
      <c r="C242" s="277">
        <v>48</v>
      </c>
      <c r="D242" s="141">
        <f t="shared" si="9"/>
        <v>61</v>
      </c>
      <c r="E242" s="377">
        <f t="shared" si="10"/>
        <v>4</v>
      </c>
      <c r="G242" s="332"/>
      <c r="H242" s="333"/>
    </row>
    <row r="243" spans="1:8" x14ac:dyDescent="0.25">
      <c r="A243" s="275">
        <f t="shared" si="11"/>
        <v>44462</v>
      </c>
      <c r="B243" s="277">
        <v>75</v>
      </c>
      <c r="C243" s="277">
        <v>42</v>
      </c>
      <c r="D243" s="141">
        <f t="shared" si="9"/>
        <v>58.5</v>
      </c>
      <c r="E243" s="377">
        <f t="shared" si="10"/>
        <v>6.5</v>
      </c>
      <c r="G243" s="332"/>
      <c r="H243" s="333"/>
    </row>
    <row r="244" spans="1:8" x14ac:dyDescent="0.25">
      <c r="A244" s="275">
        <f t="shared" si="11"/>
        <v>44463</v>
      </c>
      <c r="B244" s="277">
        <v>81</v>
      </c>
      <c r="C244" s="277">
        <v>45</v>
      </c>
      <c r="D244" s="141">
        <f t="shared" si="9"/>
        <v>63</v>
      </c>
      <c r="E244" s="377">
        <f t="shared" si="10"/>
        <v>2</v>
      </c>
      <c r="G244" s="332"/>
      <c r="H244" s="333"/>
    </row>
    <row r="245" spans="1:8" x14ac:dyDescent="0.25">
      <c r="A245" s="275">
        <f t="shared" si="11"/>
        <v>44464</v>
      </c>
      <c r="B245" s="277">
        <v>77</v>
      </c>
      <c r="C245" s="277">
        <v>47</v>
      </c>
      <c r="D245" s="141">
        <f t="shared" si="9"/>
        <v>62</v>
      </c>
      <c r="E245" s="377">
        <f t="shared" si="10"/>
        <v>3</v>
      </c>
      <c r="G245" s="332"/>
      <c r="H245" s="333"/>
    </row>
    <row r="246" spans="1:8" x14ac:dyDescent="0.25">
      <c r="A246" s="275">
        <f t="shared" si="11"/>
        <v>44465</v>
      </c>
      <c r="B246" s="277">
        <v>84</v>
      </c>
      <c r="C246" s="277">
        <v>44</v>
      </c>
      <c r="D246" s="141">
        <f t="shared" si="9"/>
        <v>64</v>
      </c>
      <c r="E246" s="377">
        <f t="shared" si="10"/>
        <v>1</v>
      </c>
      <c r="G246" s="332"/>
      <c r="H246" s="333"/>
    </row>
    <row r="247" spans="1:8" x14ac:dyDescent="0.25">
      <c r="A247" s="275">
        <f t="shared" si="11"/>
        <v>44466</v>
      </c>
      <c r="B247" s="277">
        <v>90</v>
      </c>
      <c r="C247" s="277">
        <v>61</v>
      </c>
      <c r="D247" s="141">
        <f t="shared" si="9"/>
        <v>75.5</v>
      </c>
      <c r="E247" s="377">
        <f t="shared" si="10"/>
        <v>0</v>
      </c>
      <c r="G247" s="332"/>
      <c r="H247" s="333"/>
    </row>
    <row r="248" spans="1:8" x14ac:dyDescent="0.25">
      <c r="A248" s="275">
        <f t="shared" si="11"/>
        <v>44467</v>
      </c>
      <c r="B248" s="277">
        <v>89</v>
      </c>
      <c r="C248" s="277">
        <v>56</v>
      </c>
      <c r="D248" s="141">
        <f t="shared" si="9"/>
        <v>72.5</v>
      </c>
      <c r="E248" s="377">
        <f t="shared" si="10"/>
        <v>0</v>
      </c>
      <c r="G248" s="332"/>
      <c r="H248" s="333"/>
    </row>
    <row r="249" spans="1:8" x14ac:dyDescent="0.25">
      <c r="A249" s="275">
        <f t="shared" si="11"/>
        <v>44468</v>
      </c>
      <c r="B249" s="277">
        <v>88</v>
      </c>
      <c r="C249" s="277">
        <v>60</v>
      </c>
      <c r="D249" s="141">
        <f t="shared" si="9"/>
        <v>74</v>
      </c>
      <c r="E249" s="377">
        <f t="shared" si="10"/>
        <v>0</v>
      </c>
      <c r="G249" s="332"/>
      <c r="H249" s="333"/>
    </row>
    <row r="250" spans="1:8" x14ac:dyDescent="0.25">
      <c r="A250" s="275">
        <f t="shared" si="11"/>
        <v>44469</v>
      </c>
      <c r="B250" s="277">
        <v>82</v>
      </c>
      <c r="C250" s="277">
        <v>66</v>
      </c>
      <c r="D250" s="141">
        <f t="shared" si="9"/>
        <v>74</v>
      </c>
      <c r="E250" s="377">
        <f t="shared" si="10"/>
        <v>0</v>
      </c>
      <c r="G250" s="332"/>
      <c r="H250" s="333"/>
    </row>
    <row r="251" spans="1:8" x14ac:dyDescent="0.25">
      <c r="A251" s="275">
        <f t="shared" si="11"/>
        <v>44470</v>
      </c>
      <c r="B251" s="277">
        <v>81</v>
      </c>
      <c r="C251" s="277">
        <v>67</v>
      </c>
      <c r="D251" s="141">
        <f t="shared" si="9"/>
        <v>74</v>
      </c>
      <c r="E251" s="377">
        <f t="shared" si="10"/>
        <v>0</v>
      </c>
      <c r="G251" s="332"/>
      <c r="H251" s="333"/>
    </row>
    <row r="252" spans="1:8" x14ac:dyDescent="0.25">
      <c r="A252" s="275">
        <f t="shared" si="11"/>
        <v>44471</v>
      </c>
      <c r="B252" s="277">
        <v>74</v>
      </c>
      <c r="C252" s="277">
        <v>69</v>
      </c>
      <c r="D252" s="141">
        <f t="shared" si="9"/>
        <v>71.5</v>
      </c>
      <c r="E252" s="377">
        <f t="shared" si="10"/>
        <v>0</v>
      </c>
      <c r="G252" s="332"/>
      <c r="H252" s="333"/>
    </row>
    <row r="253" spans="1:8" x14ac:dyDescent="0.25">
      <c r="A253" s="275">
        <f t="shared" si="11"/>
        <v>44472</v>
      </c>
      <c r="B253" s="277">
        <v>81</v>
      </c>
      <c r="C253" s="277">
        <v>62</v>
      </c>
      <c r="D253" s="141">
        <f t="shared" si="9"/>
        <v>71.5</v>
      </c>
      <c r="E253" s="377">
        <f t="shared" si="10"/>
        <v>0</v>
      </c>
      <c r="G253" s="332"/>
      <c r="H253" s="333"/>
    </row>
    <row r="254" spans="1:8" x14ac:dyDescent="0.25">
      <c r="A254" s="275">
        <f t="shared" si="11"/>
        <v>44473</v>
      </c>
      <c r="B254" s="277">
        <v>83</v>
      </c>
      <c r="C254" s="277">
        <v>56</v>
      </c>
      <c r="D254" s="141">
        <f t="shared" si="9"/>
        <v>69.5</v>
      </c>
      <c r="E254" s="377">
        <f t="shared" si="10"/>
        <v>0</v>
      </c>
      <c r="G254" s="332"/>
      <c r="H254" s="333"/>
    </row>
    <row r="255" spans="1:8" x14ac:dyDescent="0.25">
      <c r="A255" s="275">
        <f t="shared" si="11"/>
        <v>44474</v>
      </c>
      <c r="B255" s="277">
        <v>81</v>
      </c>
      <c r="C255" s="277">
        <v>53</v>
      </c>
      <c r="D255" s="141">
        <f t="shared" si="9"/>
        <v>67</v>
      </c>
      <c r="E255" s="377">
        <f t="shared" si="10"/>
        <v>0</v>
      </c>
      <c r="G255" s="332"/>
      <c r="H255" s="333"/>
    </row>
    <row r="256" spans="1:8" x14ac:dyDescent="0.25">
      <c r="A256" s="275">
        <f t="shared" si="11"/>
        <v>44475</v>
      </c>
      <c r="B256" s="277">
        <v>79</v>
      </c>
      <c r="C256" s="277">
        <v>61</v>
      </c>
      <c r="D256" s="141">
        <f t="shared" si="9"/>
        <v>70</v>
      </c>
      <c r="E256" s="377">
        <f t="shared" si="10"/>
        <v>0</v>
      </c>
      <c r="G256" s="332"/>
      <c r="H256" s="333"/>
    </row>
    <row r="257" spans="1:8" x14ac:dyDescent="0.25">
      <c r="A257" s="275">
        <f t="shared" si="11"/>
        <v>44476</v>
      </c>
      <c r="B257" s="277">
        <v>79</v>
      </c>
      <c r="C257" s="277">
        <v>60</v>
      </c>
      <c r="D257" s="141">
        <f t="shared" si="9"/>
        <v>69.5</v>
      </c>
      <c r="E257" s="377">
        <f t="shared" si="10"/>
        <v>0</v>
      </c>
      <c r="G257" s="332"/>
      <c r="H257" s="333"/>
    </row>
    <row r="258" spans="1:8" x14ac:dyDescent="0.25">
      <c r="A258" s="275">
        <f t="shared" si="11"/>
        <v>44477</v>
      </c>
      <c r="B258" s="277">
        <v>85</v>
      </c>
      <c r="C258" s="277">
        <v>58</v>
      </c>
      <c r="D258" s="141">
        <f t="shared" si="9"/>
        <v>71.5</v>
      </c>
      <c r="E258" s="377">
        <f t="shared" si="10"/>
        <v>0</v>
      </c>
      <c r="G258" s="332"/>
      <c r="H258" s="333"/>
    </row>
    <row r="259" spans="1:8" x14ac:dyDescent="0.25">
      <c r="A259" s="275">
        <f t="shared" si="11"/>
        <v>44478</v>
      </c>
      <c r="B259" s="277">
        <v>87</v>
      </c>
      <c r="C259" s="277">
        <v>66</v>
      </c>
      <c r="D259" s="141">
        <f t="shared" si="9"/>
        <v>76.5</v>
      </c>
      <c r="E259" s="377">
        <f t="shared" si="10"/>
        <v>0</v>
      </c>
      <c r="G259" s="332"/>
      <c r="H259" s="333"/>
    </row>
    <row r="260" spans="1:8" x14ac:dyDescent="0.25">
      <c r="A260" s="275">
        <f t="shared" si="11"/>
        <v>44479</v>
      </c>
      <c r="B260" s="277">
        <v>88</v>
      </c>
      <c r="C260" s="277">
        <v>67</v>
      </c>
      <c r="D260" s="141">
        <f t="shared" si="9"/>
        <v>77.5</v>
      </c>
      <c r="E260" s="377">
        <f t="shared" si="10"/>
        <v>0</v>
      </c>
      <c r="G260" s="332"/>
      <c r="H260" s="333"/>
    </row>
    <row r="261" spans="1:8" x14ac:dyDescent="0.25">
      <c r="A261" s="275">
        <f t="shared" si="11"/>
        <v>44480</v>
      </c>
      <c r="B261" s="277">
        <v>83</v>
      </c>
      <c r="C261" s="277">
        <v>59</v>
      </c>
      <c r="D261" s="141">
        <f t="shared" si="9"/>
        <v>71</v>
      </c>
      <c r="E261" s="377">
        <f t="shared" si="10"/>
        <v>0</v>
      </c>
      <c r="G261" s="332"/>
      <c r="H261" s="333"/>
    </row>
    <row r="262" spans="1:8" x14ac:dyDescent="0.25">
      <c r="A262" s="275">
        <f t="shared" si="11"/>
        <v>44481</v>
      </c>
      <c r="B262" s="277">
        <v>80</v>
      </c>
      <c r="C262" s="277">
        <v>53</v>
      </c>
      <c r="D262" s="141">
        <f t="shared" si="9"/>
        <v>66.5</v>
      </c>
      <c r="E262" s="377">
        <f t="shared" si="10"/>
        <v>0</v>
      </c>
      <c r="G262" s="332"/>
      <c r="H262" s="333"/>
    </row>
    <row r="263" spans="1:8" x14ac:dyDescent="0.25">
      <c r="A263" s="275">
        <f t="shared" si="11"/>
        <v>44482</v>
      </c>
      <c r="B263" s="277">
        <v>85</v>
      </c>
      <c r="C263" s="277">
        <v>63</v>
      </c>
      <c r="D263" s="141">
        <f t="shared" si="9"/>
        <v>74</v>
      </c>
      <c r="E263" s="377">
        <f t="shared" si="10"/>
        <v>0</v>
      </c>
      <c r="G263" s="332"/>
      <c r="H263" s="333"/>
    </row>
    <row r="264" spans="1:8" x14ac:dyDescent="0.25">
      <c r="A264" s="275">
        <f t="shared" si="11"/>
        <v>44483</v>
      </c>
      <c r="B264" s="277">
        <v>86</v>
      </c>
      <c r="C264" s="277">
        <v>70</v>
      </c>
      <c r="D264" s="141">
        <f t="shared" si="9"/>
        <v>78</v>
      </c>
      <c r="E264" s="377">
        <f t="shared" si="10"/>
        <v>0</v>
      </c>
      <c r="G264" s="332"/>
      <c r="H264" s="333"/>
    </row>
    <row r="265" spans="1:8" x14ac:dyDescent="0.25">
      <c r="A265" s="275">
        <f t="shared" si="11"/>
        <v>44484</v>
      </c>
      <c r="B265" s="277">
        <v>76</v>
      </c>
      <c r="C265" s="277">
        <v>51</v>
      </c>
      <c r="D265" s="141">
        <f t="shared" si="9"/>
        <v>63.5</v>
      </c>
      <c r="E265" s="377">
        <f t="shared" si="10"/>
        <v>1.5</v>
      </c>
      <c r="G265" s="332"/>
      <c r="H265" s="333"/>
    </row>
    <row r="266" spans="1:8" x14ac:dyDescent="0.25">
      <c r="A266" s="275">
        <f t="shared" si="11"/>
        <v>44485</v>
      </c>
      <c r="B266" s="277">
        <v>68</v>
      </c>
      <c r="C266" s="277">
        <v>41</v>
      </c>
      <c r="D266" s="141">
        <f t="shared" ref="D266:D329" si="12">IF(C266="M",C266,(B266+C266)/2)</f>
        <v>54.5</v>
      </c>
      <c r="E266" s="377">
        <f t="shared" ref="E266:E329" si="13">IF(D266="M",D266,IF(65-D266&gt;0,65-D266,0))</f>
        <v>10.5</v>
      </c>
      <c r="G266" s="332"/>
      <c r="H266" s="333"/>
    </row>
    <row r="267" spans="1:8" x14ac:dyDescent="0.25">
      <c r="A267" s="275">
        <f t="shared" ref="A267:A330" si="14">A266+1</f>
        <v>44486</v>
      </c>
      <c r="B267" s="277">
        <v>71</v>
      </c>
      <c r="C267" s="277">
        <v>36</v>
      </c>
      <c r="D267" s="141">
        <f t="shared" si="12"/>
        <v>53.5</v>
      </c>
      <c r="E267" s="377">
        <f t="shared" si="13"/>
        <v>11.5</v>
      </c>
      <c r="G267" s="332"/>
      <c r="H267" s="333"/>
    </row>
    <row r="268" spans="1:8" x14ac:dyDescent="0.25">
      <c r="A268" s="275">
        <f t="shared" si="14"/>
        <v>44487</v>
      </c>
      <c r="B268" s="277">
        <v>72</v>
      </c>
      <c r="C268" s="277">
        <v>37</v>
      </c>
      <c r="D268" s="141">
        <f t="shared" si="12"/>
        <v>54.5</v>
      </c>
      <c r="E268" s="377">
        <f t="shared" si="13"/>
        <v>10.5</v>
      </c>
      <c r="G268" s="332"/>
      <c r="H268" s="333"/>
    </row>
    <row r="269" spans="1:8" x14ac:dyDescent="0.25">
      <c r="A269" s="275">
        <f t="shared" si="14"/>
        <v>44488</v>
      </c>
      <c r="B269" s="277">
        <v>73</v>
      </c>
      <c r="C269" s="277">
        <v>39</v>
      </c>
      <c r="D269" s="141">
        <f t="shared" si="12"/>
        <v>56</v>
      </c>
      <c r="E269" s="377">
        <f t="shared" si="13"/>
        <v>9</v>
      </c>
      <c r="G269" s="332"/>
      <c r="H269" s="333"/>
    </row>
    <row r="270" spans="1:8" x14ac:dyDescent="0.25">
      <c r="A270" s="275">
        <f t="shared" si="14"/>
        <v>44489</v>
      </c>
      <c r="B270" s="277">
        <v>78</v>
      </c>
      <c r="C270" s="277">
        <v>46</v>
      </c>
      <c r="D270" s="141">
        <f t="shared" si="12"/>
        <v>62</v>
      </c>
      <c r="E270" s="377">
        <f t="shared" si="13"/>
        <v>3</v>
      </c>
      <c r="G270" s="332"/>
      <c r="H270" s="333"/>
    </row>
    <row r="271" spans="1:8" x14ac:dyDescent="0.25">
      <c r="A271" s="275">
        <f t="shared" si="14"/>
        <v>44490</v>
      </c>
      <c r="B271" s="277">
        <v>69</v>
      </c>
      <c r="C271" s="277">
        <v>53</v>
      </c>
      <c r="D271" s="141">
        <f t="shared" si="12"/>
        <v>61</v>
      </c>
      <c r="E271" s="377">
        <f t="shared" si="13"/>
        <v>4</v>
      </c>
      <c r="G271" s="332"/>
      <c r="H271" s="333"/>
    </row>
    <row r="272" spans="1:8" x14ac:dyDescent="0.25">
      <c r="A272" s="275">
        <f t="shared" si="14"/>
        <v>44491</v>
      </c>
      <c r="B272" s="277">
        <v>68</v>
      </c>
      <c r="C272" s="277">
        <v>41</v>
      </c>
      <c r="D272" s="141">
        <f t="shared" si="12"/>
        <v>54.5</v>
      </c>
      <c r="E272" s="377">
        <f t="shared" si="13"/>
        <v>10.5</v>
      </c>
      <c r="G272" s="332"/>
      <c r="H272" s="333"/>
    </row>
    <row r="273" spans="1:8" x14ac:dyDescent="0.25">
      <c r="A273" s="275">
        <f t="shared" si="14"/>
        <v>44492</v>
      </c>
      <c r="B273" s="277">
        <v>61</v>
      </c>
      <c r="C273" s="277">
        <v>46</v>
      </c>
      <c r="D273" s="141">
        <f t="shared" si="12"/>
        <v>53.5</v>
      </c>
      <c r="E273" s="377">
        <f t="shared" si="13"/>
        <v>11.5</v>
      </c>
      <c r="G273" s="332"/>
      <c r="H273" s="333"/>
    </row>
    <row r="274" spans="1:8" x14ac:dyDescent="0.25">
      <c r="A274" s="275">
        <f t="shared" si="14"/>
        <v>44493</v>
      </c>
      <c r="B274" s="277">
        <v>81</v>
      </c>
      <c r="C274" s="277">
        <v>58</v>
      </c>
      <c r="D274" s="141">
        <f t="shared" si="12"/>
        <v>69.5</v>
      </c>
      <c r="E274" s="377">
        <f t="shared" si="13"/>
        <v>0</v>
      </c>
      <c r="G274" s="332"/>
      <c r="H274" s="333"/>
    </row>
    <row r="275" spans="1:8" x14ac:dyDescent="0.25">
      <c r="A275" s="275">
        <f t="shared" si="14"/>
        <v>44494</v>
      </c>
      <c r="B275" s="277">
        <v>63</v>
      </c>
      <c r="C275" s="277">
        <v>51</v>
      </c>
      <c r="D275" s="141">
        <f t="shared" si="12"/>
        <v>57</v>
      </c>
      <c r="E275" s="377">
        <f t="shared" si="13"/>
        <v>8</v>
      </c>
      <c r="G275" s="332"/>
      <c r="H275" s="333"/>
    </row>
    <row r="276" spans="1:8" x14ac:dyDescent="0.25">
      <c r="A276" s="275">
        <f t="shared" si="14"/>
        <v>44495</v>
      </c>
      <c r="B276" s="277">
        <v>65</v>
      </c>
      <c r="C276" s="277">
        <v>40</v>
      </c>
      <c r="D276" s="141">
        <f t="shared" si="12"/>
        <v>52.5</v>
      </c>
      <c r="E276" s="377">
        <f t="shared" si="13"/>
        <v>12.5</v>
      </c>
      <c r="G276" s="332"/>
      <c r="H276" s="333"/>
    </row>
    <row r="277" spans="1:8" x14ac:dyDescent="0.25">
      <c r="A277" s="275">
        <f t="shared" si="14"/>
        <v>44496</v>
      </c>
      <c r="B277" s="277">
        <v>70</v>
      </c>
      <c r="C277" s="277">
        <v>46</v>
      </c>
      <c r="D277" s="141">
        <f t="shared" si="12"/>
        <v>58</v>
      </c>
      <c r="E277" s="377">
        <f t="shared" si="13"/>
        <v>7</v>
      </c>
      <c r="G277" s="332"/>
      <c r="H277" s="333"/>
    </row>
    <row r="278" spans="1:8" x14ac:dyDescent="0.25">
      <c r="A278" s="275">
        <f t="shared" si="14"/>
        <v>44497</v>
      </c>
      <c r="B278" s="277">
        <v>65</v>
      </c>
      <c r="C278" s="277">
        <v>53</v>
      </c>
      <c r="D278" s="141">
        <f t="shared" si="12"/>
        <v>59</v>
      </c>
      <c r="E278" s="377">
        <f t="shared" si="13"/>
        <v>6</v>
      </c>
      <c r="G278" s="332"/>
      <c r="H278" s="333"/>
    </row>
    <row r="279" spans="1:8" x14ac:dyDescent="0.25">
      <c r="A279" s="275">
        <f t="shared" si="14"/>
        <v>44498</v>
      </c>
      <c r="B279" s="277">
        <v>59</v>
      </c>
      <c r="C279" s="277">
        <v>52</v>
      </c>
      <c r="D279" s="141">
        <f t="shared" si="12"/>
        <v>55.5</v>
      </c>
      <c r="E279" s="377">
        <f t="shared" si="13"/>
        <v>9.5</v>
      </c>
      <c r="G279" s="332"/>
      <c r="H279" s="333"/>
    </row>
    <row r="280" spans="1:8" x14ac:dyDescent="0.25">
      <c r="A280" s="275">
        <f t="shared" si="14"/>
        <v>44499</v>
      </c>
      <c r="B280" s="277">
        <v>60</v>
      </c>
      <c r="C280" s="277">
        <v>44</v>
      </c>
      <c r="D280" s="141">
        <f t="shared" si="12"/>
        <v>52</v>
      </c>
      <c r="E280" s="377">
        <f t="shared" si="13"/>
        <v>13</v>
      </c>
      <c r="G280" s="332"/>
      <c r="H280" s="333"/>
    </row>
    <row r="281" spans="1:8" x14ac:dyDescent="0.25">
      <c r="A281" s="275">
        <f t="shared" si="14"/>
        <v>44500</v>
      </c>
      <c r="B281" s="277">
        <v>67</v>
      </c>
      <c r="C281" s="277">
        <v>39</v>
      </c>
      <c r="D281" s="141">
        <f t="shared" si="12"/>
        <v>53</v>
      </c>
      <c r="E281" s="377">
        <f t="shared" si="13"/>
        <v>12</v>
      </c>
      <c r="G281" s="332"/>
      <c r="H281" s="333"/>
    </row>
    <row r="282" spans="1:8" x14ac:dyDescent="0.25">
      <c r="A282" s="275">
        <f t="shared" si="14"/>
        <v>44501</v>
      </c>
      <c r="B282" s="277">
        <v>56</v>
      </c>
      <c r="C282" s="277">
        <v>35</v>
      </c>
      <c r="D282" s="141">
        <f t="shared" si="12"/>
        <v>45.5</v>
      </c>
      <c r="E282" s="377">
        <f t="shared" si="13"/>
        <v>19.5</v>
      </c>
      <c r="G282" s="332"/>
      <c r="H282" s="333"/>
    </row>
    <row r="283" spans="1:8" x14ac:dyDescent="0.25">
      <c r="A283" s="275">
        <f t="shared" si="14"/>
        <v>44502</v>
      </c>
      <c r="B283" s="277">
        <v>54</v>
      </c>
      <c r="C283" s="277">
        <v>39</v>
      </c>
      <c r="D283" s="141">
        <f t="shared" si="12"/>
        <v>46.5</v>
      </c>
      <c r="E283" s="377">
        <f t="shared" si="13"/>
        <v>18.5</v>
      </c>
      <c r="G283" s="332"/>
      <c r="H283" s="333"/>
    </row>
    <row r="284" spans="1:8" x14ac:dyDescent="0.25">
      <c r="A284" s="275">
        <f t="shared" si="14"/>
        <v>44503</v>
      </c>
      <c r="B284" s="277">
        <v>53</v>
      </c>
      <c r="C284" s="277">
        <v>30</v>
      </c>
      <c r="D284" s="141">
        <f t="shared" si="12"/>
        <v>41.5</v>
      </c>
      <c r="E284" s="377">
        <f t="shared" si="13"/>
        <v>23.5</v>
      </c>
      <c r="G284" s="332"/>
      <c r="H284" s="333"/>
    </row>
    <row r="285" spans="1:8" x14ac:dyDescent="0.25">
      <c r="A285" s="275">
        <f t="shared" si="14"/>
        <v>44504</v>
      </c>
      <c r="B285" s="277">
        <v>54</v>
      </c>
      <c r="C285" s="277">
        <v>26</v>
      </c>
      <c r="D285" s="141">
        <f t="shared" si="12"/>
        <v>40</v>
      </c>
      <c r="E285" s="377">
        <f t="shared" si="13"/>
        <v>25</v>
      </c>
      <c r="G285" s="332"/>
      <c r="H285" s="333"/>
    </row>
    <row r="286" spans="1:8" x14ac:dyDescent="0.25">
      <c r="A286" s="275">
        <f t="shared" si="14"/>
        <v>44505</v>
      </c>
      <c r="B286" s="277">
        <v>58</v>
      </c>
      <c r="C286" s="277">
        <v>27</v>
      </c>
      <c r="D286" s="141">
        <f t="shared" si="12"/>
        <v>42.5</v>
      </c>
      <c r="E286" s="377">
        <f t="shared" si="13"/>
        <v>22.5</v>
      </c>
      <c r="G286" s="332"/>
      <c r="H286" s="333"/>
    </row>
    <row r="287" spans="1:8" x14ac:dyDescent="0.25">
      <c r="A287" s="275">
        <f t="shared" si="14"/>
        <v>44506</v>
      </c>
      <c r="B287" s="277">
        <v>61</v>
      </c>
      <c r="C287" s="277">
        <v>26</v>
      </c>
      <c r="D287" s="141">
        <f t="shared" si="12"/>
        <v>43.5</v>
      </c>
      <c r="E287" s="377">
        <f t="shared" si="13"/>
        <v>21.5</v>
      </c>
      <c r="G287" s="332"/>
      <c r="H287" s="333"/>
    </row>
    <row r="288" spans="1:8" x14ac:dyDescent="0.25">
      <c r="A288" s="275">
        <f t="shared" si="14"/>
        <v>44507</v>
      </c>
      <c r="B288" s="277">
        <v>65</v>
      </c>
      <c r="C288" s="277">
        <v>30</v>
      </c>
      <c r="D288" s="141">
        <f t="shared" si="12"/>
        <v>47.5</v>
      </c>
      <c r="E288" s="377">
        <f t="shared" si="13"/>
        <v>17.5</v>
      </c>
      <c r="G288" s="332"/>
      <c r="H288" s="333"/>
    </row>
    <row r="289" spans="1:8" x14ac:dyDescent="0.25">
      <c r="A289" s="275">
        <f t="shared" si="14"/>
        <v>44508</v>
      </c>
      <c r="B289" s="277">
        <v>71</v>
      </c>
      <c r="C289" s="277">
        <v>35</v>
      </c>
      <c r="D289" s="141">
        <f t="shared" si="12"/>
        <v>53</v>
      </c>
      <c r="E289" s="377">
        <f t="shared" si="13"/>
        <v>12</v>
      </c>
      <c r="G289" s="332"/>
      <c r="H289" s="333"/>
    </row>
    <row r="290" spans="1:8" x14ac:dyDescent="0.25">
      <c r="A290" s="275">
        <f t="shared" si="14"/>
        <v>44509</v>
      </c>
      <c r="B290" s="277">
        <v>66</v>
      </c>
      <c r="C290" s="277">
        <v>39</v>
      </c>
      <c r="D290" s="141">
        <f t="shared" si="12"/>
        <v>52.5</v>
      </c>
      <c r="E290" s="377">
        <f t="shared" si="13"/>
        <v>12.5</v>
      </c>
      <c r="G290" s="332"/>
      <c r="H290" s="333"/>
    </row>
    <row r="291" spans="1:8" x14ac:dyDescent="0.25">
      <c r="A291" s="275">
        <f t="shared" si="14"/>
        <v>44510</v>
      </c>
      <c r="B291" s="277">
        <v>69</v>
      </c>
      <c r="C291" s="277">
        <v>46</v>
      </c>
      <c r="D291" s="141">
        <f t="shared" si="12"/>
        <v>57.5</v>
      </c>
      <c r="E291" s="377">
        <f t="shared" si="13"/>
        <v>7.5</v>
      </c>
      <c r="G291" s="332"/>
      <c r="H291" s="333"/>
    </row>
    <row r="292" spans="1:8" x14ac:dyDescent="0.25">
      <c r="A292" s="275">
        <f t="shared" si="14"/>
        <v>44511</v>
      </c>
      <c r="B292" s="277">
        <v>63</v>
      </c>
      <c r="C292" s="277">
        <v>43</v>
      </c>
      <c r="D292" s="141">
        <f t="shared" si="12"/>
        <v>53</v>
      </c>
      <c r="E292" s="377">
        <f t="shared" si="13"/>
        <v>12</v>
      </c>
      <c r="G292" s="332"/>
      <c r="H292" s="333"/>
    </row>
    <row r="293" spans="1:8" x14ac:dyDescent="0.25">
      <c r="A293" s="275">
        <f t="shared" si="14"/>
        <v>44512</v>
      </c>
      <c r="B293" s="277">
        <v>56</v>
      </c>
      <c r="C293" s="277">
        <v>37</v>
      </c>
      <c r="D293" s="141">
        <f t="shared" si="12"/>
        <v>46.5</v>
      </c>
      <c r="E293" s="377">
        <f t="shared" si="13"/>
        <v>18.5</v>
      </c>
      <c r="G293" s="332"/>
      <c r="H293" s="333"/>
    </row>
    <row r="294" spans="1:8" x14ac:dyDescent="0.25">
      <c r="A294" s="275">
        <f t="shared" si="14"/>
        <v>44513</v>
      </c>
      <c r="B294" s="277">
        <v>46</v>
      </c>
      <c r="C294" s="277">
        <v>29</v>
      </c>
      <c r="D294" s="141">
        <f t="shared" si="12"/>
        <v>37.5</v>
      </c>
      <c r="E294" s="377">
        <f t="shared" si="13"/>
        <v>27.5</v>
      </c>
      <c r="G294" s="332"/>
      <c r="H294" s="333"/>
    </row>
    <row r="295" spans="1:8" x14ac:dyDescent="0.25">
      <c r="A295" s="275">
        <f t="shared" si="14"/>
        <v>44514</v>
      </c>
      <c r="B295" s="277">
        <v>60</v>
      </c>
      <c r="C295" s="277">
        <v>34</v>
      </c>
      <c r="D295" s="141">
        <f t="shared" si="12"/>
        <v>47</v>
      </c>
      <c r="E295" s="377">
        <f t="shared" si="13"/>
        <v>18</v>
      </c>
      <c r="G295" s="332"/>
      <c r="H295" s="333"/>
    </row>
    <row r="296" spans="1:8" x14ac:dyDescent="0.25">
      <c r="A296" s="275">
        <f t="shared" si="14"/>
        <v>44515</v>
      </c>
      <c r="B296" s="277">
        <v>58</v>
      </c>
      <c r="C296" s="277">
        <v>32</v>
      </c>
      <c r="D296" s="141">
        <f t="shared" si="12"/>
        <v>45</v>
      </c>
      <c r="E296" s="377">
        <f t="shared" si="13"/>
        <v>20</v>
      </c>
      <c r="G296" s="332"/>
      <c r="H296" s="333"/>
    </row>
    <row r="297" spans="1:8" x14ac:dyDescent="0.25">
      <c r="A297" s="275">
        <f t="shared" si="14"/>
        <v>44516</v>
      </c>
      <c r="B297" s="277">
        <v>66</v>
      </c>
      <c r="C297" s="277">
        <v>36</v>
      </c>
      <c r="D297" s="141">
        <f t="shared" si="12"/>
        <v>51</v>
      </c>
      <c r="E297" s="377">
        <f t="shared" si="13"/>
        <v>14</v>
      </c>
      <c r="G297" s="332"/>
      <c r="H297" s="333"/>
    </row>
    <row r="298" spans="1:8" x14ac:dyDescent="0.25">
      <c r="A298" s="275">
        <f t="shared" si="14"/>
        <v>44517</v>
      </c>
      <c r="B298" s="277">
        <v>68</v>
      </c>
      <c r="C298" s="277">
        <v>45</v>
      </c>
      <c r="D298" s="141">
        <f t="shared" si="12"/>
        <v>56.5</v>
      </c>
      <c r="E298" s="377">
        <f t="shared" si="13"/>
        <v>8.5</v>
      </c>
      <c r="G298" s="332"/>
      <c r="H298" s="333"/>
    </row>
    <row r="299" spans="1:8" x14ac:dyDescent="0.25">
      <c r="A299" s="275">
        <f t="shared" si="14"/>
        <v>44518</v>
      </c>
      <c r="B299" s="277">
        <v>53</v>
      </c>
      <c r="C299" s="277">
        <v>32</v>
      </c>
      <c r="D299" s="141">
        <f t="shared" si="12"/>
        <v>42.5</v>
      </c>
      <c r="E299" s="377">
        <f t="shared" si="13"/>
        <v>22.5</v>
      </c>
      <c r="G299" s="332"/>
      <c r="H299" s="333"/>
    </row>
    <row r="300" spans="1:8" x14ac:dyDescent="0.25">
      <c r="A300" s="275">
        <f t="shared" si="14"/>
        <v>44519</v>
      </c>
      <c r="B300" s="277">
        <v>48</v>
      </c>
      <c r="C300" s="277">
        <v>27</v>
      </c>
      <c r="D300" s="141">
        <f t="shared" si="12"/>
        <v>37.5</v>
      </c>
      <c r="E300" s="377">
        <f t="shared" si="13"/>
        <v>27.5</v>
      </c>
      <c r="G300" s="332"/>
      <c r="H300" s="333"/>
    </row>
    <row r="301" spans="1:8" x14ac:dyDescent="0.25">
      <c r="A301" s="275">
        <f t="shared" si="14"/>
        <v>44520</v>
      </c>
      <c r="B301" s="277">
        <v>55</v>
      </c>
      <c r="C301" s="277">
        <v>37</v>
      </c>
      <c r="D301" s="141">
        <f t="shared" si="12"/>
        <v>46</v>
      </c>
      <c r="E301" s="377">
        <f t="shared" si="13"/>
        <v>19</v>
      </c>
      <c r="G301" s="332"/>
      <c r="H301" s="333"/>
    </row>
    <row r="302" spans="1:8" x14ac:dyDescent="0.25">
      <c r="A302" s="275">
        <f t="shared" si="14"/>
        <v>44521</v>
      </c>
      <c r="B302" s="277">
        <v>56</v>
      </c>
      <c r="C302" s="277">
        <v>37</v>
      </c>
      <c r="D302" s="141">
        <f t="shared" si="12"/>
        <v>46.5</v>
      </c>
      <c r="E302" s="377">
        <f t="shared" si="13"/>
        <v>18.5</v>
      </c>
      <c r="G302" s="332"/>
      <c r="H302" s="333"/>
    </row>
    <row r="303" spans="1:8" x14ac:dyDescent="0.25">
      <c r="A303" s="275">
        <f t="shared" si="14"/>
        <v>44522</v>
      </c>
      <c r="B303" s="277">
        <v>46</v>
      </c>
      <c r="C303" s="277">
        <v>27</v>
      </c>
      <c r="D303" s="141">
        <f t="shared" si="12"/>
        <v>36.5</v>
      </c>
      <c r="E303" s="377">
        <f t="shared" si="13"/>
        <v>28.5</v>
      </c>
      <c r="G303" s="332"/>
      <c r="H303" s="333"/>
    </row>
    <row r="304" spans="1:8" x14ac:dyDescent="0.25">
      <c r="A304" s="275">
        <f t="shared" si="14"/>
        <v>44523</v>
      </c>
      <c r="B304" s="277">
        <v>49</v>
      </c>
      <c r="C304" s="277">
        <v>24</v>
      </c>
      <c r="D304" s="141">
        <f t="shared" si="12"/>
        <v>36.5</v>
      </c>
      <c r="E304" s="377">
        <f t="shared" si="13"/>
        <v>28.5</v>
      </c>
      <c r="G304" s="332"/>
      <c r="H304" s="333"/>
    </row>
    <row r="305" spans="1:8" x14ac:dyDescent="0.25">
      <c r="A305" s="275">
        <f t="shared" si="14"/>
        <v>44524</v>
      </c>
      <c r="B305" s="277">
        <v>62</v>
      </c>
      <c r="C305" s="277">
        <v>37</v>
      </c>
      <c r="D305" s="141">
        <f t="shared" si="12"/>
        <v>49.5</v>
      </c>
      <c r="E305" s="377">
        <f t="shared" si="13"/>
        <v>15.5</v>
      </c>
      <c r="G305" s="332"/>
      <c r="H305" s="333"/>
    </row>
    <row r="306" spans="1:8" x14ac:dyDescent="0.25">
      <c r="A306" s="275">
        <f t="shared" si="14"/>
        <v>44525</v>
      </c>
      <c r="B306" s="277">
        <v>55</v>
      </c>
      <c r="C306" s="277">
        <v>29</v>
      </c>
      <c r="D306" s="141">
        <f t="shared" si="12"/>
        <v>42</v>
      </c>
      <c r="E306" s="377">
        <f t="shared" si="13"/>
        <v>23</v>
      </c>
      <c r="G306" s="332"/>
      <c r="H306" s="333"/>
    </row>
    <row r="307" spans="1:8" x14ac:dyDescent="0.25">
      <c r="A307" s="275">
        <f t="shared" si="14"/>
        <v>44526</v>
      </c>
      <c r="B307" s="277">
        <v>40</v>
      </c>
      <c r="C307" s="277">
        <v>24</v>
      </c>
      <c r="D307" s="141">
        <f t="shared" si="12"/>
        <v>32</v>
      </c>
      <c r="E307" s="377">
        <f t="shared" si="13"/>
        <v>33</v>
      </c>
      <c r="G307" s="332"/>
      <c r="H307" s="333"/>
    </row>
    <row r="308" spans="1:8" x14ac:dyDescent="0.25">
      <c r="A308" s="275">
        <f t="shared" si="14"/>
        <v>44527</v>
      </c>
      <c r="B308" s="277">
        <v>56</v>
      </c>
      <c r="C308" s="277">
        <v>30</v>
      </c>
      <c r="D308" s="141">
        <f t="shared" si="12"/>
        <v>43</v>
      </c>
      <c r="E308" s="377">
        <f t="shared" si="13"/>
        <v>22</v>
      </c>
      <c r="G308" s="332"/>
      <c r="H308" s="333"/>
    </row>
    <row r="309" spans="1:8" x14ac:dyDescent="0.25">
      <c r="A309" s="275">
        <f t="shared" si="14"/>
        <v>44528</v>
      </c>
      <c r="B309" s="277">
        <v>56</v>
      </c>
      <c r="C309" s="277">
        <v>29</v>
      </c>
      <c r="D309" s="141">
        <f t="shared" si="12"/>
        <v>42.5</v>
      </c>
      <c r="E309" s="377">
        <f t="shared" si="13"/>
        <v>22.5</v>
      </c>
      <c r="G309" s="332"/>
      <c r="H309" s="333"/>
    </row>
    <row r="310" spans="1:8" x14ac:dyDescent="0.25">
      <c r="A310" s="275">
        <f t="shared" si="14"/>
        <v>44529</v>
      </c>
      <c r="B310" s="277">
        <v>51</v>
      </c>
      <c r="C310" s="277">
        <v>24</v>
      </c>
      <c r="D310" s="141">
        <f t="shared" si="12"/>
        <v>37.5</v>
      </c>
      <c r="E310" s="377">
        <f t="shared" si="13"/>
        <v>27.5</v>
      </c>
      <c r="G310" s="332"/>
      <c r="H310" s="333"/>
    </row>
    <row r="311" spans="1:8" x14ac:dyDescent="0.25">
      <c r="A311" s="275">
        <f t="shared" si="14"/>
        <v>44530</v>
      </c>
      <c r="B311" s="277">
        <v>63</v>
      </c>
      <c r="C311" s="277">
        <v>31</v>
      </c>
      <c r="D311" s="141">
        <f t="shared" si="12"/>
        <v>47</v>
      </c>
      <c r="E311" s="377">
        <f t="shared" si="13"/>
        <v>18</v>
      </c>
      <c r="G311" s="332"/>
      <c r="H311" s="333"/>
    </row>
    <row r="312" spans="1:8" x14ac:dyDescent="0.25">
      <c r="A312" s="275">
        <f t="shared" si="14"/>
        <v>44531</v>
      </c>
      <c r="B312" s="277">
        <v>59</v>
      </c>
      <c r="C312" s="277">
        <v>37</v>
      </c>
      <c r="D312" s="141">
        <f t="shared" si="12"/>
        <v>48</v>
      </c>
      <c r="E312" s="377">
        <f t="shared" si="13"/>
        <v>17</v>
      </c>
      <c r="G312" s="332"/>
      <c r="H312" s="333"/>
    </row>
    <row r="313" spans="1:8" x14ac:dyDescent="0.25">
      <c r="A313" s="275">
        <f t="shared" si="14"/>
        <v>44532</v>
      </c>
      <c r="B313" s="277">
        <v>72</v>
      </c>
      <c r="C313" s="277">
        <v>35</v>
      </c>
      <c r="D313" s="141">
        <f t="shared" si="12"/>
        <v>53.5</v>
      </c>
      <c r="E313" s="377">
        <f t="shared" si="13"/>
        <v>11.5</v>
      </c>
      <c r="G313" s="332"/>
      <c r="H313" s="333"/>
    </row>
    <row r="314" spans="1:8" x14ac:dyDescent="0.25">
      <c r="A314" s="275">
        <f t="shared" si="14"/>
        <v>44533</v>
      </c>
      <c r="B314" s="277">
        <v>72</v>
      </c>
      <c r="C314" s="277">
        <v>36</v>
      </c>
      <c r="D314" s="141">
        <f t="shared" si="12"/>
        <v>54</v>
      </c>
      <c r="E314" s="377">
        <f t="shared" si="13"/>
        <v>11</v>
      </c>
      <c r="G314" s="332"/>
      <c r="H314" s="333"/>
    </row>
    <row r="315" spans="1:8" x14ac:dyDescent="0.25">
      <c r="A315" s="275">
        <f t="shared" si="14"/>
        <v>44534</v>
      </c>
      <c r="B315" s="277">
        <v>61</v>
      </c>
      <c r="C315" s="277">
        <v>43</v>
      </c>
      <c r="D315" s="141">
        <f t="shared" si="12"/>
        <v>52</v>
      </c>
      <c r="E315" s="377">
        <f t="shared" si="13"/>
        <v>13</v>
      </c>
      <c r="G315" s="332"/>
      <c r="H315" s="333"/>
    </row>
    <row r="316" spans="1:8" x14ac:dyDescent="0.25">
      <c r="A316" s="275">
        <f t="shared" si="14"/>
        <v>44535</v>
      </c>
      <c r="B316" s="277">
        <v>67</v>
      </c>
      <c r="C316" s="277">
        <v>44</v>
      </c>
      <c r="D316" s="141">
        <f t="shared" si="12"/>
        <v>55.5</v>
      </c>
      <c r="E316" s="377">
        <f t="shared" si="13"/>
        <v>9.5</v>
      </c>
      <c r="G316" s="332"/>
      <c r="H316" s="333"/>
    </row>
    <row r="317" spans="1:8" x14ac:dyDescent="0.25">
      <c r="A317" s="275">
        <f t="shared" si="14"/>
        <v>44536</v>
      </c>
      <c r="B317" s="277">
        <v>60</v>
      </c>
      <c r="C317" s="277">
        <v>30</v>
      </c>
      <c r="D317" s="141">
        <f t="shared" si="12"/>
        <v>45</v>
      </c>
      <c r="E317" s="377">
        <f t="shared" si="13"/>
        <v>20</v>
      </c>
      <c r="G317" s="332"/>
      <c r="H317" s="333"/>
    </row>
    <row r="318" spans="1:8" x14ac:dyDescent="0.25">
      <c r="A318" s="275">
        <f t="shared" si="14"/>
        <v>44537</v>
      </c>
      <c r="B318" s="277">
        <v>38</v>
      </c>
      <c r="C318" s="277">
        <v>28</v>
      </c>
      <c r="D318" s="141">
        <f t="shared" si="12"/>
        <v>33</v>
      </c>
      <c r="E318" s="377">
        <f t="shared" si="13"/>
        <v>32</v>
      </c>
      <c r="G318" s="332"/>
      <c r="H318" s="333"/>
    </row>
    <row r="319" spans="1:8" x14ac:dyDescent="0.25">
      <c r="A319" s="275">
        <f t="shared" si="14"/>
        <v>44538</v>
      </c>
      <c r="B319" s="277">
        <v>51</v>
      </c>
      <c r="C319" s="277">
        <v>27</v>
      </c>
      <c r="D319" s="141">
        <f t="shared" si="12"/>
        <v>39</v>
      </c>
      <c r="E319" s="377">
        <f t="shared" si="13"/>
        <v>26</v>
      </c>
      <c r="G319" s="332"/>
      <c r="H319" s="333"/>
    </row>
    <row r="320" spans="1:8" x14ac:dyDescent="0.25">
      <c r="A320" s="275">
        <f t="shared" si="14"/>
        <v>44539</v>
      </c>
      <c r="B320" s="277">
        <v>57</v>
      </c>
      <c r="C320" s="277">
        <v>37</v>
      </c>
      <c r="D320" s="141">
        <f t="shared" si="12"/>
        <v>47</v>
      </c>
      <c r="E320" s="377">
        <f t="shared" si="13"/>
        <v>18</v>
      </c>
      <c r="G320" s="332"/>
      <c r="H320" s="333"/>
    </row>
    <row r="321" spans="1:8" x14ac:dyDescent="0.25">
      <c r="A321" s="275">
        <f t="shared" si="14"/>
        <v>44540</v>
      </c>
      <c r="B321" s="277">
        <v>73</v>
      </c>
      <c r="C321" s="277">
        <v>56</v>
      </c>
      <c r="D321" s="141">
        <f t="shared" si="12"/>
        <v>64.5</v>
      </c>
      <c r="E321" s="377">
        <f t="shared" si="13"/>
        <v>0.5</v>
      </c>
      <c r="G321" s="332"/>
      <c r="H321" s="333"/>
    </row>
    <row r="322" spans="1:8" x14ac:dyDescent="0.25">
      <c r="A322" s="275">
        <f t="shared" si="14"/>
        <v>44541</v>
      </c>
      <c r="B322" s="277">
        <v>69</v>
      </c>
      <c r="C322" s="277">
        <v>29</v>
      </c>
      <c r="D322" s="141">
        <f t="shared" si="12"/>
        <v>49</v>
      </c>
      <c r="E322" s="377">
        <f t="shared" si="13"/>
        <v>16</v>
      </c>
      <c r="G322" s="332"/>
      <c r="H322" s="333"/>
    </row>
    <row r="323" spans="1:8" x14ac:dyDescent="0.25">
      <c r="A323" s="275">
        <f t="shared" si="14"/>
        <v>44542</v>
      </c>
      <c r="B323" s="277">
        <v>50</v>
      </c>
      <c r="C323" s="277">
        <v>25</v>
      </c>
      <c r="D323" s="141">
        <f t="shared" si="12"/>
        <v>37.5</v>
      </c>
      <c r="E323" s="377">
        <f t="shared" si="13"/>
        <v>27.5</v>
      </c>
      <c r="G323" s="332"/>
      <c r="H323" s="333"/>
    </row>
    <row r="324" spans="1:8" x14ac:dyDescent="0.25">
      <c r="A324" s="275">
        <f t="shared" si="14"/>
        <v>44543</v>
      </c>
      <c r="B324" s="277">
        <v>54</v>
      </c>
      <c r="C324" s="277">
        <v>28</v>
      </c>
      <c r="D324" s="141">
        <f t="shared" si="12"/>
        <v>41</v>
      </c>
      <c r="E324" s="377">
        <f t="shared" si="13"/>
        <v>24</v>
      </c>
      <c r="G324" s="332"/>
      <c r="H324" s="333"/>
    </row>
    <row r="325" spans="1:8" x14ac:dyDescent="0.25">
      <c r="A325" s="275">
        <f t="shared" si="14"/>
        <v>44544</v>
      </c>
      <c r="B325" s="277">
        <v>66</v>
      </c>
      <c r="C325" s="277">
        <v>35</v>
      </c>
      <c r="D325" s="141">
        <f t="shared" si="12"/>
        <v>50.5</v>
      </c>
      <c r="E325" s="377">
        <f t="shared" si="13"/>
        <v>14.5</v>
      </c>
      <c r="G325" s="332"/>
      <c r="H325" s="333"/>
    </row>
    <row r="326" spans="1:8" x14ac:dyDescent="0.25">
      <c r="A326" s="275">
        <f t="shared" si="14"/>
        <v>44545</v>
      </c>
      <c r="B326" s="277">
        <v>64</v>
      </c>
      <c r="C326" s="277">
        <v>60</v>
      </c>
      <c r="D326" s="141">
        <f t="shared" si="12"/>
        <v>62</v>
      </c>
      <c r="E326" s="377">
        <f t="shared" si="13"/>
        <v>3</v>
      </c>
      <c r="G326" s="332"/>
      <c r="H326" s="333"/>
    </row>
    <row r="327" spans="1:8" x14ac:dyDescent="0.25">
      <c r="A327" s="275">
        <f t="shared" si="14"/>
        <v>44546</v>
      </c>
      <c r="B327" s="277">
        <v>65</v>
      </c>
      <c r="C327" s="277">
        <v>42</v>
      </c>
      <c r="D327" s="141">
        <f t="shared" si="12"/>
        <v>53.5</v>
      </c>
      <c r="E327" s="377">
        <f t="shared" si="13"/>
        <v>11.5</v>
      </c>
      <c r="G327" s="332"/>
      <c r="H327" s="333"/>
    </row>
    <row r="328" spans="1:8" x14ac:dyDescent="0.25">
      <c r="A328" s="275">
        <f t="shared" si="14"/>
        <v>44547</v>
      </c>
      <c r="B328" s="277">
        <v>52</v>
      </c>
      <c r="C328" s="277">
        <v>42</v>
      </c>
      <c r="D328" s="141">
        <f t="shared" si="12"/>
        <v>47</v>
      </c>
      <c r="E328" s="377">
        <f t="shared" si="13"/>
        <v>18</v>
      </c>
      <c r="G328" s="332"/>
      <c r="H328" s="333"/>
    </row>
    <row r="329" spans="1:8" x14ac:dyDescent="0.25">
      <c r="A329" s="275">
        <f t="shared" si="14"/>
        <v>44548</v>
      </c>
      <c r="B329" s="277">
        <v>58</v>
      </c>
      <c r="C329" s="277">
        <v>34</v>
      </c>
      <c r="D329" s="141">
        <f t="shared" si="12"/>
        <v>46</v>
      </c>
      <c r="E329" s="377">
        <f t="shared" si="13"/>
        <v>19</v>
      </c>
      <c r="G329" s="332"/>
      <c r="H329" s="333"/>
    </row>
    <row r="330" spans="1:8" x14ac:dyDescent="0.25">
      <c r="A330" s="275">
        <f t="shared" si="14"/>
        <v>44549</v>
      </c>
      <c r="B330" s="277">
        <v>44</v>
      </c>
      <c r="C330" s="277">
        <v>28</v>
      </c>
      <c r="D330" s="141">
        <f t="shared" ref="D330:D374" si="15">IF(C330="M",C330,(B330+C330)/2)</f>
        <v>36</v>
      </c>
      <c r="E330" s="377">
        <f t="shared" ref="E330:E374" si="16">IF(D330="M",D330,IF(65-D330&gt;0,65-D330,0))</f>
        <v>29</v>
      </c>
      <c r="G330" s="332"/>
      <c r="H330" s="333"/>
    </row>
    <row r="331" spans="1:8" x14ac:dyDescent="0.25">
      <c r="A331" s="275">
        <f t="shared" ref="A331:A374" si="17">A330+1</f>
        <v>44550</v>
      </c>
      <c r="B331" s="277">
        <v>45</v>
      </c>
      <c r="C331" s="277">
        <v>25</v>
      </c>
      <c r="D331" s="141">
        <f t="shared" si="15"/>
        <v>35</v>
      </c>
      <c r="E331" s="377">
        <f t="shared" si="16"/>
        <v>30</v>
      </c>
      <c r="G331" s="332"/>
      <c r="H331" s="333"/>
    </row>
    <row r="332" spans="1:8" x14ac:dyDescent="0.25">
      <c r="A332" s="275">
        <f t="shared" si="17"/>
        <v>44551</v>
      </c>
      <c r="B332" s="277">
        <v>51</v>
      </c>
      <c r="C332" s="277">
        <v>26</v>
      </c>
      <c r="D332" s="141">
        <f t="shared" si="15"/>
        <v>38.5</v>
      </c>
      <c r="E332" s="377">
        <f t="shared" si="16"/>
        <v>26.5</v>
      </c>
      <c r="G332" s="332"/>
      <c r="H332" s="333"/>
    </row>
    <row r="333" spans="1:8" x14ac:dyDescent="0.25">
      <c r="A333" s="275">
        <f t="shared" si="17"/>
        <v>44552</v>
      </c>
      <c r="B333" s="277">
        <v>46</v>
      </c>
      <c r="C333" s="277">
        <v>27</v>
      </c>
      <c r="D333" s="141">
        <f t="shared" si="15"/>
        <v>36.5</v>
      </c>
      <c r="E333" s="377">
        <f t="shared" si="16"/>
        <v>28.5</v>
      </c>
      <c r="G333" s="332"/>
      <c r="H333" s="333"/>
    </row>
    <row r="334" spans="1:8" x14ac:dyDescent="0.25">
      <c r="A334" s="275">
        <f t="shared" si="17"/>
        <v>44553</v>
      </c>
      <c r="B334" s="277">
        <v>56</v>
      </c>
      <c r="C334" s="277">
        <v>27</v>
      </c>
      <c r="D334" s="141">
        <f t="shared" si="15"/>
        <v>41.5</v>
      </c>
      <c r="E334" s="377">
        <f t="shared" si="16"/>
        <v>23.5</v>
      </c>
      <c r="G334" s="332"/>
      <c r="H334" s="333"/>
    </row>
    <row r="335" spans="1:8" x14ac:dyDescent="0.25">
      <c r="A335" s="275">
        <f t="shared" si="17"/>
        <v>44554</v>
      </c>
      <c r="B335" s="277">
        <v>65</v>
      </c>
      <c r="C335" s="277">
        <v>54</v>
      </c>
      <c r="D335" s="141">
        <f t="shared" si="15"/>
        <v>59.5</v>
      </c>
      <c r="E335" s="377">
        <f t="shared" si="16"/>
        <v>5.5</v>
      </c>
      <c r="G335" s="332"/>
      <c r="H335" s="333"/>
    </row>
    <row r="336" spans="1:8" x14ac:dyDescent="0.25">
      <c r="A336" s="275">
        <f t="shared" si="17"/>
        <v>44555</v>
      </c>
      <c r="B336" s="277">
        <v>74</v>
      </c>
      <c r="C336" s="277">
        <v>47</v>
      </c>
      <c r="D336" s="141">
        <f t="shared" si="15"/>
        <v>60.5</v>
      </c>
      <c r="E336" s="377">
        <f t="shared" si="16"/>
        <v>4.5</v>
      </c>
      <c r="G336" s="332"/>
      <c r="H336" s="333"/>
    </row>
    <row r="337" spans="1:8" x14ac:dyDescent="0.25">
      <c r="A337" s="275">
        <f t="shared" si="17"/>
        <v>44556</v>
      </c>
      <c r="B337" s="277">
        <v>68</v>
      </c>
      <c r="C337" s="277">
        <v>38</v>
      </c>
      <c r="D337" s="141">
        <f t="shared" si="15"/>
        <v>53</v>
      </c>
      <c r="E337" s="377">
        <f t="shared" si="16"/>
        <v>12</v>
      </c>
      <c r="G337" s="332"/>
      <c r="H337" s="333"/>
    </row>
    <row r="338" spans="1:8" x14ac:dyDescent="0.25">
      <c r="A338" s="275">
        <f t="shared" si="17"/>
        <v>44557</v>
      </c>
      <c r="B338" s="277">
        <v>73</v>
      </c>
      <c r="C338" s="277">
        <v>52</v>
      </c>
      <c r="D338" s="141">
        <f t="shared" si="15"/>
        <v>62.5</v>
      </c>
      <c r="E338" s="377">
        <f t="shared" si="16"/>
        <v>2.5</v>
      </c>
      <c r="G338" s="332"/>
      <c r="H338" s="333"/>
    </row>
    <row r="339" spans="1:8" x14ac:dyDescent="0.25">
      <c r="A339" s="275">
        <f t="shared" si="17"/>
        <v>44558</v>
      </c>
      <c r="B339" s="277">
        <v>68</v>
      </c>
      <c r="C339" s="277">
        <v>51</v>
      </c>
      <c r="D339" s="141">
        <f t="shared" si="15"/>
        <v>59.5</v>
      </c>
      <c r="E339" s="377">
        <f t="shared" si="16"/>
        <v>5.5</v>
      </c>
      <c r="G339" s="332"/>
      <c r="H339" s="333"/>
    </row>
    <row r="340" spans="1:8" x14ac:dyDescent="0.25">
      <c r="A340" s="275">
        <f t="shared" si="17"/>
        <v>44559</v>
      </c>
      <c r="B340" s="277">
        <v>55</v>
      </c>
      <c r="C340" s="277">
        <v>41</v>
      </c>
      <c r="D340" s="141">
        <f t="shared" si="15"/>
        <v>48</v>
      </c>
      <c r="E340" s="377">
        <f t="shared" si="16"/>
        <v>17</v>
      </c>
      <c r="G340" s="332"/>
      <c r="H340" s="333"/>
    </row>
    <row r="341" spans="1:8" x14ac:dyDescent="0.25">
      <c r="A341" s="275">
        <f t="shared" si="17"/>
        <v>44560</v>
      </c>
      <c r="B341" s="277">
        <v>54</v>
      </c>
      <c r="C341" s="277">
        <v>45</v>
      </c>
      <c r="D341" s="141">
        <f t="shared" si="15"/>
        <v>49.5</v>
      </c>
      <c r="E341" s="377">
        <f t="shared" si="16"/>
        <v>15.5</v>
      </c>
      <c r="G341" s="332"/>
      <c r="H341" s="333"/>
    </row>
    <row r="342" spans="1:8" x14ac:dyDescent="0.25">
      <c r="A342" s="275">
        <f t="shared" si="17"/>
        <v>44561</v>
      </c>
      <c r="B342" s="277">
        <v>66</v>
      </c>
      <c r="C342" s="277">
        <v>51</v>
      </c>
      <c r="D342" s="141">
        <f t="shared" si="15"/>
        <v>58.5</v>
      </c>
      <c r="E342" s="377">
        <f t="shared" si="16"/>
        <v>6.5</v>
      </c>
      <c r="G342" s="332"/>
      <c r="H342" s="333"/>
    </row>
    <row r="343" spans="1:8" x14ac:dyDescent="0.25">
      <c r="A343" s="275">
        <f t="shared" si="17"/>
        <v>44562</v>
      </c>
      <c r="B343" s="277" t="e">
        <v>#N/A</v>
      </c>
      <c r="C343" s="277" t="e">
        <v>#N/A</v>
      </c>
      <c r="D343" s="141" t="e">
        <f t="shared" si="15"/>
        <v>#N/A</v>
      </c>
      <c r="E343" s="377" t="e">
        <f t="shared" si="16"/>
        <v>#N/A</v>
      </c>
      <c r="G343" s="332"/>
      <c r="H343" s="333"/>
    </row>
    <row r="344" spans="1:8" x14ac:dyDescent="0.25">
      <c r="A344" s="275">
        <f t="shared" si="17"/>
        <v>44563</v>
      </c>
      <c r="B344" s="277" t="e">
        <v>#N/A</v>
      </c>
      <c r="C344" s="277" t="e">
        <v>#N/A</v>
      </c>
      <c r="D344" s="141" t="e">
        <f t="shared" si="15"/>
        <v>#N/A</v>
      </c>
      <c r="E344" s="377" t="e">
        <f t="shared" si="16"/>
        <v>#N/A</v>
      </c>
      <c r="G344" s="332"/>
      <c r="H344" s="333"/>
    </row>
    <row r="345" spans="1:8" x14ac:dyDescent="0.25">
      <c r="A345" s="275">
        <f t="shared" si="17"/>
        <v>44564</v>
      </c>
      <c r="B345" s="277" t="e">
        <v>#N/A</v>
      </c>
      <c r="C345" s="277" t="e">
        <v>#N/A</v>
      </c>
      <c r="D345" s="141" t="e">
        <f t="shared" si="15"/>
        <v>#N/A</v>
      </c>
      <c r="E345" s="377" t="e">
        <f t="shared" si="16"/>
        <v>#N/A</v>
      </c>
      <c r="G345" s="332"/>
      <c r="H345" s="333"/>
    </row>
    <row r="346" spans="1:8" x14ac:dyDescent="0.25">
      <c r="A346" s="275">
        <f t="shared" si="17"/>
        <v>44565</v>
      </c>
      <c r="B346" s="277" t="e">
        <v>#N/A</v>
      </c>
      <c r="C346" s="277" t="e">
        <v>#N/A</v>
      </c>
      <c r="D346" s="141" t="e">
        <f t="shared" si="15"/>
        <v>#N/A</v>
      </c>
      <c r="E346" s="377" t="e">
        <f t="shared" si="16"/>
        <v>#N/A</v>
      </c>
      <c r="G346" s="332"/>
      <c r="H346" s="333"/>
    </row>
    <row r="347" spans="1:8" x14ac:dyDescent="0.25">
      <c r="A347" s="275">
        <f t="shared" si="17"/>
        <v>44566</v>
      </c>
      <c r="B347" s="277" t="e">
        <v>#N/A</v>
      </c>
      <c r="C347" s="277" t="e">
        <v>#N/A</v>
      </c>
      <c r="D347" s="141" t="e">
        <f t="shared" si="15"/>
        <v>#N/A</v>
      </c>
      <c r="E347" s="377" t="e">
        <f t="shared" si="16"/>
        <v>#N/A</v>
      </c>
      <c r="G347" s="332"/>
      <c r="H347" s="333"/>
    </row>
    <row r="348" spans="1:8" x14ac:dyDescent="0.25">
      <c r="A348" s="275">
        <f t="shared" si="17"/>
        <v>44567</v>
      </c>
      <c r="B348" s="277" t="e">
        <v>#N/A</v>
      </c>
      <c r="C348" s="277" t="e">
        <v>#N/A</v>
      </c>
      <c r="D348" s="141" t="e">
        <f t="shared" si="15"/>
        <v>#N/A</v>
      </c>
      <c r="E348" s="377" t="e">
        <f t="shared" si="16"/>
        <v>#N/A</v>
      </c>
      <c r="G348" s="332"/>
      <c r="H348" s="333"/>
    </row>
    <row r="349" spans="1:8" x14ac:dyDescent="0.25">
      <c r="A349" s="275">
        <f t="shared" si="17"/>
        <v>44568</v>
      </c>
      <c r="B349" s="277" t="e">
        <v>#N/A</v>
      </c>
      <c r="C349" s="277" t="e">
        <v>#N/A</v>
      </c>
      <c r="D349" s="141" t="e">
        <f t="shared" si="15"/>
        <v>#N/A</v>
      </c>
      <c r="E349" s="377" t="e">
        <f t="shared" si="16"/>
        <v>#N/A</v>
      </c>
      <c r="G349" s="332"/>
      <c r="H349" s="333"/>
    </row>
    <row r="350" spans="1:8" x14ac:dyDescent="0.25">
      <c r="A350" s="275">
        <f t="shared" si="17"/>
        <v>44569</v>
      </c>
      <c r="B350" s="277" t="e">
        <v>#N/A</v>
      </c>
      <c r="C350" s="277" t="e">
        <v>#N/A</v>
      </c>
      <c r="D350" s="141" t="e">
        <f t="shared" si="15"/>
        <v>#N/A</v>
      </c>
      <c r="E350" s="377" t="e">
        <f t="shared" si="16"/>
        <v>#N/A</v>
      </c>
      <c r="G350" s="332"/>
      <c r="H350" s="333"/>
    </row>
    <row r="351" spans="1:8" x14ac:dyDescent="0.25">
      <c r="A351" s="275">
        <f t="shared" si="17"/>
        <v>44570</v>
      </c>
      <c r="B351" s="277" t="e">
        <v>#N/A</v>
      </c>
      <c r="C351" s="277" t="e">
        <v>#N/A</v>
      </c>
      <c r="D351" s="141" t="e">
        <f t="shared" si="15"/>
        <v>#N/A</v>
      </c>
      <c r="E351" s="377" t="e">
        <f t="shared" si="16"/>
        <v>#N/A</v>
      </c>
      <c r="G351" s="332"/>
      <c r="H351" s="333"/>
    </row>
    <row r="352" spans="1:8" x14ac:dyDescent="0.25">
      <c r="A352" s="275">
        <f t="shared" si="17"/>
        <v>44571</v>
      </c>
      <c r="B352" s="277" t="e">
        <v>#N/A</v>
      </c>
      <c r="C352" s="277" t="e">
        <v>#N/A</v>
      </c>
      <c r="D352" s="141" t="e">
        <f t="shared" si="15"/>
        <v>#N/A</v>
      </c>
      <c r="E352" s="377" t="e">
        <f t="shared" si="16"/>
        <v>#N/A</v>
      </c>
      <c r="G352" s="332"/>
      <c r="H352" s="333"/>
    </row>
    <row r="353" spans="1:8" x14ac:dyDescent="0.25">
      <c r="A353" s="275">
        <f t="shared" si="17"/>
        <v>44572</v>
      </c>
      <c r="B353" s="277" t="e">
        <v>#N/A</v>
      </c>
      <c r="C353" s="277" t="e">
        <v>#N/A</v>
      </c>
      <c r="D353" s="141" t="e">
        <f t="shared" si="15"/>
        <v>#N/A</v>
      </c>
      <c r="E353" s="377" t="e">
        <f t="shared" si="16"/>
        <v>#N/A</v>
      </c>
      <c r="G353" s="332"/>
      <c r="H353" s="333"/>
    </row>
    <row r="354" spans="1:8" x14ac:dyDescent="0.25">
      <c r="A354" s="275">
        <f t="shared" si="17"/>
        <v>44573</v>
      </c>
      <c r="B354" s="277" t="e">
        <v>#N/A</v>
      </c>
      <c r="C354" s="277" t="e">
        <v>#N/A</v>
      </c>
      <c r="D354" s="141" t="e">
        <f t="shared" si="15"/>
        <v>#N/A</v>
      </c>
      <c r="E354" s="377" t="e">
        <f t="shared" si="16"/>
        <v>#N/A</v>
      </c>
      <c r="G354" s="332"/>
      <c r="H354" s="333"/>
    </row>
    <row r="355" spans="1:8" x14ac:dyDescent="0.25">
      <c r="A355" s="275">
        <f t="shared" si="17"/>
        <v>44574</v>
      </c>
      <c r="B355" s="277" t="e">
        <v>#N/A</v>
      </c>
      <c r="C355" s="277" t="e">
        <v>#N/A</v>
      </c>
      <c r="D355" s="141" t="e">
        <f t="shared" si="15"/>
        <v>#N/A</v>
      </c>
      <c r="E355" s="377" t="e">
        <f t="shared" si="16"/>
        <v>#N/A</v>
      </c>
      <c r="G355" s="332"/>
      <c r="H355" s="333"/>
    </row>
    <row r="356" spans="1:8" x14ac:dyDescent="0.25">
      <c r="A356" s="275">
        <f t="shared" si="17"/>
        <v>44575</v>
      </c>
      <c r="B356" s="277" t="e">
        <v>#N/A</v>
      </c>
      <c r="C356" s="277" t="e">
        <v>#N/A</v>
      </c>
      <c r="D356" s="141" t="e">
        <f t="shared" si="15"/>
        <v>#N/A</v>
      </c>
      <c r="E356" s="377" t="e">
        <f t="shared" si="16"/>
        <v>#N/A</v>
      </c>
      <c r="G356" s="332"/>
      <c r="H356" s="333"/>
    </row>
    <row r="357" spans="1:8" x14ac:dyDescent="0.25">
      <c r="A357" s="275">
        <f t="shared" si="17"/>
        <v>44576</v>
      </c>
      <c r="B357" s="277" t="e">
        <v>#N/A</v>
      </c>
      <c r="C357" s="277" t="e">
        <v>#N/A</v>
      </c>
      <c r="D357" s="141" t="e">
        <f t="shared" si="15"/>
        <v>#N/A</v>
      </c>
      <c r="E357" s="377" t="e">
        <f t="shared" si="16"/>
        <v>#N/A</v>
      </c>
      <c r="G357" s="332"/>
      <c r="H357" s="333"/>
    </row>
    <row r="358" spans="1:8" x14ac:dyDescent="0.25">
      <c r="A358" s="275">
        <f t="shared" si="17"/>
        <v>44577</v>
      </c>
      <c r="B358" s="277" t="e">
        <v>#N/A</v>
      </c>
      <c r="C358" s="277" t="e">
        <v>#N/A</v>
      </c>
      <c r="D358" s="141" t="e">
        <f t="shared" si="15"/>
        <v>#N/A</v>
      </c>
      <c r="E358" s="377" t="e">
        <f t="shared" si="16"/>
        <v>#N/A</v>
      </c>
      <c r="G358" s="332"/>
      <c r="H358" s="333"/>
    </row>
    <row r="359" spans="1:8" x14ac:dyDescent="0.25">
      <c r="A359" s="275">
        <f t="shared" si="17"/>
        <v>44578</v>
      </c>
      <c r="B359" s="277" t="e">
        <v>#N/A</v>
      </c>
      <c r="C359" s="277" t="e">
        <v>#N/A</v>
      </c>
      <c r="D359" s="141" t="e">
        <f t="shared" si="15"/>
        <v>#N/A</v>
      </c>
      <c r="E359" s="377" t="e">
        <f t="shared" si="16"/>
        <v>#N/A</v>
      </c>
      <c r="G359" s="332"/>
      <c r="H359" s="333"/>
    </row>
    <row r="360" spans="1:8" x14ac:dyDescent="0.25">
      <c r="A360" s="275">
        <f t="shared" si="17"/>
        <v>44579</v>
      </c>
      <c r="B360" s="277" t="e">
        <v>#N/A</v>
      </c>
      <c r="C360" s="277" t="e">
        <v>#N/A</v>
      </c>
      <c r="D360" s="141" t="e">
        <f t="shared" si="15"/>
        <v>#N/A</v>
      </c>
      <c r="E360" s="377" t="e">
        <f t="shared" si="16"/>
        <v>#N/A</v>
      </c>
      <c r="G360" s="332"/>
      <c r="H360" s="333"/>
    </row>
    <row r="361" spans="1:8" x14ac:dyDescent="0.25">
      <c r="A361" s="275">
        <f t="shared" si="17"/>
        <v>44580</v>
      </c>
      <c r="B361" s="277" t="e">
        <v>#N/A</v>
      </c>
      <c r="C361" s="277" t="e">
        <v>#N/A</v>
      </c>
      <c r="D361" s="141" t="e">
        <f t="shared" si="15"/>
        <v>#N/A</v>
      </c>
      <c r="E361" s="377" t="e">
        <f t="shared" si="16"/>
        <v>#N/A</v>
      </c>
      <c r="G361" s="332"/>
      <c r="H361" s="333"/>
    </row>
    <row r="362" spans="1:8" x14ac:dyDescent="0.25">
      <c r="A362" s="275">
        <f t="shared" si="17"/>
        <v>44581</v>
      </c>
      <c r="B362" s="277" t="e">
        <v>#N/A</v>
      </c>
      <c r="C362" s="277" t="e">
        <v>#N/A</v>
      </c>
      <c r="D362" s="141" t="e">
        <f t="shared" si="15"/>
        <v>#N/A</v>
      </c>
      <c r="E362" s="377" t="e">
        <f t="shared" si="16"/>
        <v>#N/A</v>
      </c>
      <c r="G362" s="332"/>
      <c r="H362" s="333"/>
    </row>
    <row r="363" spans="1:8" x14ac:dyDescent="0.25">
      <c r="A363" s="275">
        <f t="shared" si="17"/>
        <v>44582</v>
      </c>
      <c r="B363" s="277" t="e">
        <v>#N/A</v>
      </c>
      <c r="C363" s="277" t="e">
        <v>#N/A</v>
      </c>
      <c r="D363" s="141" t="e">
        <f t="shared" si="15"/>
        <v>#N/A</v>
      </c>
      <c r="E363" s="377" t="e">
        <f t="shared" si="16"/>
        <v>#N/A</v>
      </c>
      <c r="G363" s="332"/>
      <c r="H363" s="333"/>
    </row>
    <row r="364" spans="1:8" x14ac:dyDescent="0.25">
      <c r="A364" s="275">
        <f t="shared" si="17"/>
        <v>44583</v>
      </c>
      <c r="B364" s="277" t="e">
        <v>#N/A</v>
      </c>
      <c r="C364" s="277" t="e">
        <v>#N/A</v>
      </c>
      <c r="D364" s="141" t="e">
        <f t="shared" si="15"/>
        <v>#N/A</v>
      </c>
      <c r="E364" s="377" t="e">
        <f t="shared" si="16"/>
        <v>#N/A</v>
      </c>
      <c r="G364" s="332"/>
      <c r="H364" s="333"/>
    </row>
    <row r="365" spans="1:8" x14ac:dyDescent="0.25">
      <c r="A365" s="275">
        <f t="shared" si="17"/>
        <v>44584</v>
      </c>
      <c r="B365" s="277" t="e">
        <v>#N/A</v>
      </c>
      <c r="C365" s="277" t="e">
        <v>#N/A</v>
      </c>
      <c r="D365" s="141" t="e">
        <f t="shared" si="15"/>
        <v>#N/A</v>
      </c>
      <c r="E365" s="377" t="e">
        <f t="shared" si="16"/>
        <v>#N/A</v>
      </c>
      <c r="G365" s="332"/>
      <c r="H365" s="333"/>
    </row>
    <row r="366" spans="1:8" x14ac:dyDescent="0.25">
      <c r="A366" s="275">
        <f t="shared" si="17"/>
        <v>44585</v>
      </c>
      <c r="B366" s="277" t="e">
        <v>#N/A</v>
      </c>
      <c r="C366" s="277" t="e">
        <v>#N/A</v>
      </c>
      <c r="D366" s="141" t="e">
        <f t="shared" si="15"/>
        <v>#N/A</v>
      </c>
      <c r="E366" s="377" t="e">
        <f t="shared" si="16"/>
        <v>#N/A</v>
      </c>
      <c r="G366" s="332"/>
      <c r="H366" s="333"/>
    </row>
    <row r="367" spans="1:8" x14ac:dyDescent="0.25">
      <c r="A367" s="275">
        <f t="shared" si="17"/>
        <v>44586</v>
      </c>
      <c r="B367" s="277" t="e">
        <v>#N/A</v>
      </c>
      <c r="C367" s="277" t="e">
        <v>#N/A</v>
      </c>
      <c r="D367" s="141" t="e">
        <f t="shared" si="15"/>
        <v>#N/A</v>
      </c>
      <c r="E367" s="377" t="e">
        <f t="shared" si="16"/>
        <v>#N/A</v>
      </c>
      <c r="G367" s="332"/>
      <c r="H367" s="333"/>
    </row>
    <row r="368" spans="1:8" x14ac:dyDescent="0.25">
      <c r="A368" s="275">
        <f t="shared" si="17"/>
        <v>44587</v>
      </c>
      <c r="B368" s="277" t="e">
        <v>#N/A</v>
      </c>
      <c r="C368" s="277" t="e">
        <v>#N/A</v>
      </c>
      <c r="D368" s="141" t="e">
        <f t="shared" si="15"/>
        <v>#N/A</v>
      </c>
      <c r="E368" s="377" t="e">
        <f t="shared" si="16"/>
        <v>#N/A</v>
      </c>
      <c r="G368" s="332"/>
      <c r="H368" s="333"/>
    </row>
    <row r="369" spans="1:8" x14ac:dyDescent="0.25">
      <c r="A369" s="275">
        <f t="shared" si="17"/>
        <v>44588</v>
      </c>
      <c r="B369" s="277" t="e">
        <v>#N/A</v>
      </c>
      <c r="C369" s="277" t="e">
        <v>#N/A</v>
      </c>
      <c r="D369" s="141" t="e">
        <f t="shared" si="15"/>
        <v>#N/A</v>
      </c>
      <c r="E369" s="377" t="e">
        <f t="shared" si="16"/>
        <v>#N/A</v>
      </c>
      <c r="G369" s="332"/>
      <c r="H369" s="333"/>
    </row>
    <row r="370" spans="1:8" x14ac:dyDescent="0.25">
      <c r="A370" s="275">
        <f t="shared" si="17"/>
        <v>44589</v>
      </c>
      <c r="B370" s="277" t="e">
        <v>#N/A</v>
      </c>
      <c r="C370" s="277" t="e">
        <v>#N/A</v>
      </c>
      <c r="D370" s="141" t="e">
        <f t="shared" si="15"/>
        <v>#N/A</v>
      </c>
      <c r="E370" s="377" t="e">
        <f t="shared" si="16"/>
        <v>#N/A</v>
      </c>
      <c r="G370" s="332"/>
      <c r="H370" s="333"/>
    </row>
    <row r="371" spans="1:8" x14ac:dyDescent="0.25">
      <c r="A371" s="275">
        <f t="shared" si="17"/>
        <v>44590</v>
      </c>
      <c r="B371" s="277" t="e">
        <v>#N/A</v>
      </c>
      <c r="C371" s="277" t="e">
        <v>#N/A</v>
      </c>
      <c r="D371" s="141" t="e">
        <f t="shared" si="15"/>
        <v>#N/A</v>
      </c>
      <c r="E371" s="377" t="e">
        <f t="shared" si="16"/>
        <v>#N/A</v>
      </c>
      <c r="G371" s="332"/>
      <c r="H371" s="333"/>
    </row>
    <row r="372" spans="1:8" x14ac:dyDescent="0.25">
      <c r="A372" s="275">
        <f t="shared" si="17"/>
        <v>44591</v>
      </c>
      <c r="B372" s="277" t="e">
        <v>#N/A</v>
      </c>
      <c r="C372" s="277" t="e">
        <v>#N/A</v>
      </c>
      <c r="D372" s="141" t="e">
        <f t="shared" si="15"/>
        <v>#N/A</v>
      </c>
      <c r="E372" s="377" t="e">
        <f t="shared" si="16"/>
        <v>#N/A</v>
      </c>
      <c r="G372" s="332"/>
      <c r="H372" s="333"/>
    </row>
    <row r="373" spans="1:8" x14ac:dyDescent="0.25">
      <c r="A373" s="275">
        <f t="shared" si="17"/>
        <v>44592</v>
      </c>
      <c r="B373" s="277" t="e">
        <v>#N/A</v>
      </c>
      <c r="C373" s="277" t="e">
        <v>#N/A</v>
      </c>
      <c r="D373" s="141" t="e">
        <f t="shared" si="15"/>
        <v>#N/A</v>
      </c>
      <c r="E373" s="377" t="e">
        <f t="shared" si="16"/>
        <v>#N/A</v>
      </c>
      <c r="G373" s="332"/>
      <c r="H373" s="333"/>
    </row>
    <row r="374" spans="1:8" x14ac:dyDescent="0.25">
      <c r="A374" s="275">
        <f t="shared" si="17"/>
        <v>44593</v>
      </c>
      <c r="B374" s="277" t="e">
        <v>#N/A</v>
      </c>
      <c r="C374" s="277" t="e">
        <v>#N/A</v>
      </c>
      <c r="D374" s="141" t="e">
        <f t="shared" si="15"/>
        <v>#N/A</v>
      </c>
      <c r="E374" s="377" t="e">
        <f t="shared" si="16"/>
        <v>#N/A</v>
      </c>
      <c r="F374" s="116"/>
      <c r="G374" s="332"/>
      <c r="H374" s="333"/>
    </row>
    <row r="375" spans="1:8" x14ac:dyDescent="0.25">
      <c r="A375" s="275" t="str">
        <f>IF(A374=$G$4,"",A374+1)</f>
        <v/>
      </c>
      <c r="B375" s="277" t="s">
        <v>335</v>
      </c>
      <c r="C375" s="277" t="s">
        <v>335</v>
      </c>
      <c r="D375" s="141" t="str">
        <f>IF($A375="","",IF(C375="M",C375,(B375+C375)/2))</f>
        <v/>
      </c>
      <c r="F375" s="150"/>
    </row>
    <row r="376" spans="1:8" x14ac:dyDescent="0.25">
      <c r="A376" s="275"/>
      <c r="E376" s="373" t="e">
        <f>SUMIF($E$9:$E$375,"&lt;&gt;M",$E$9:$E$375)</f>
        <v>#N/A</v>
      </c>
      <c r="F376" s="375"/>
    </row>
    <row r="377" spans="1:8" x14ac:dyDescent="0.25">
      <c r="A377" s="275"/>
      <c r="F377" s="116"/>
    </row>
    <row r="378" spans="1:8" x14ac:dyDescent="0.25">
      <c r="A378" s="275"/>
    </row>
    <row r="379" spans="1:8" x14ac:dyDescent="0.25">
      <c r="A379" s="275"/>
    </row>
    <row r="380" spans="1:8" x14ac:dyDescent="0.25">
      <c r="A380" s="275"/>
    </row>
    <row r="381" spans="1:8" x14ac:dyDescent="0.25">
      <c r="A381" s="275"/>
    </row>
    <row r="382" spans="1:8" x14ac:dyDescent="0.25">
      <c r="A382" s="275"/>
    </row>
    <row r="383" spans="1:8" x14ac:dyDescent="0.25">
      <c r="A383" s="275"/>
    </row>
    <row r="384" spans="1:8" x14ac:dyDescent="0.25">
      <c r="A384" s="275"/>
    </row>
    <row r="385" spans="1:1" x14ac:dyDescent="0.25">
      <c r="A385" s="275"/>
    </row>
    <row r="386" spans="1:1" x14ac:dyDescent="0.25">
      <c r="A386" s="275"/>
    </row>
    <row r="387" spans="1:1" x14ac:dyDescent="0.25">
      <c r="A387" s="275"/>
    </row>
    <row r="388" spans="1:1" x14ac:dyDescent="0.25">
      <c r="A388" s="275"/>
    </row>
    <row r="389" spans="1:1" x14ac:dyDescent="0.25">
      <c r="A389" s="275"/>
    </row>
    <row r="390" spans="1:1" x14ac:dyDescent="0.25">
      <c r="A390" s="275"/>
    </row>
    <row r="391" spans="1:1" x14ac:dyDescent="0.25">
      <c r="A391" s="55"/>
    </row>
    <row r="392" spans="1:1" x14ac:dyDescent="0.25">
      <c r="A392" s="55"/>
    </row>
    <row r="393" spans="1:1" x14ac:dyDescent="0.25">
      <c r="A393" s="55"/>
    </row>
    <row r="394" spans="1:1" x14ac:dyDescent="0.25">
      <c r="A394" s="55"/>
    </row>
    <row r="395" spans="1:1" x14ac:dyDescent="0.25">
      <c r="A395" s="55"/>
    </row>
    <row r="396" spans="1:1" x14ac:dyDescent="0.25">
      <c r="A396" s="55"/>
    </row>
    <row r="397" spans="1:1" x14ac:dyDescent="0.25">
      <c r="A397" s="55"/>
    </row>
    <row r="398" spans="1:1" x14ac:dyDescent="0.25">
      <c r="A398" s="55"/>
    </row>
    <row r="399" spans="1:1" x14ac:dyDescent="0.25">
      <c r="A399" s="55"/>
    </row>
    <row r="400" spans="1:1" x14ac:dyDescent="0.25">
      <c r="A400" s="55"/>
    </row>
    <row r="401" spans="1:1" x14ac:dyDescent="0.25">
      <c r="A401" s="55"/>
    </row>
    <row r="402" spans="1:1" x14ac:dyDescent="0.25">
      <c r="A402" s="55"/>
    </row>
    <row r="403" spans="1:1" x14ac:dyDescent="0.25">
      <c r="A403" s="55"/>
    </row>
    <row r="404" spans="1:1" x14ac:dyDescent="0.25">
      <c r="A404" s="55"/>
    </row>
    <row r="405" spans="1:1" x14ac:dyDescent="0.25">
      <c r="A405" s="55"/>
    </row>
    <row r="406" spans="1:1" x14ac:dyDescent="0.25">
      <c r="A406" s="55"/>
    </row>
    <row r="407" spans="1:1" x14ac:dyDescent="0.25">
      <c r="A407" s="55"/>
    </row>
    <row r="408" spans="1:1" x14ac:dyDescent="0.25">
      <c r="A408" s="55"/>
    </row>
    <row r="409" spans="1:1" x14ac:dyDescent="0.25">
      <c r="A409" s="55"/>
    </row>
    <row r="410" spans="1:1" x14ac:dyDescent="0.25">
      <c r="A410" s="55"/>
    </row>
    <row r="411" spans="1:1" x14ac:dyDescent="0.25">
      <c r="A411" s="55"/>
    </row>
    <row r="412" spans="1:1" x14ac:dyDescent="0.25">
      <c r="A412" s="55"/>
    </row>
    <row r="413" spans="1:1" x14ac:dyDescent="0.25">
      <c r="A413" s="55"/>
    </row>
    <row r="414" spans="1:1" x14ac:dyDescent="0.25">
      <c r="A414" s="55"/>
    </row>
    <row r="415" spans="1:1" x14ac:dyDescent="0.25">
      <c r="A415" s="55"/>
    </row>
    <row r="416" spans="1:1" x14ac:dyDescent="0.25">
      <c r="A416" s="55"/>
    </row>
    <row r="417" spans="1:1" x14ac:dyDescent="0.25">
      <c r="A417" s="55"/>
    </row>
    <row r="418" spans="1:1" x14ac:dyDescent="0.25">
      <c r="A418" s="55"/>
    </row>
    <row r="419" spans="1:1" x14ac:dyDescent="0.25">
      <c r="A419" s="55"/>
    </row>
    <row r="420" spans="1:1" x14ac:dyDescent="0.25">
      <c r="A420" s="55"/>
    </row>
    <row r="421" spans="1:1" x14ac:dyDescent="0.25">
      <c r="A421" s="55"/>
    </row>
    <row r="422" spans="1:1" x14ac:dyDescent="0.25">
      <c r="A422" s="55"/>
    </row>
    <row r="423" spans="1:1" x14ac:dyDescent="0.25">
      <c r="A423" s="55"/>
    </row>
    <row r="424" spans="1:1" x14ac:dyDescent="0.25">
      <c r="A424" s="55"/>
    </row>
    <row r="425" spans="1:1" x14ac:dyDescent="0.25">
      <c r="A425" s="55"/>
    </row>
    <row r="426" spans="1:1" x14ac:dyDescent="0.25">
      <c r="A426" s="55"/>
    </row>
    <row r="427" spans="1:1" x14ac:dyDescent="0.25">
      <c r="A427" s="55"/>
    </row>
    <row r="428" spans="1:1" x14ac:dyDescent="0.25">
      <c r="A428" s="55"/>
    </row>
    <row r="429" spans="1:1" x14ac:dyDescent="0.25">
      <c r="A429" s="55"/>
    </row>
    <row r="430" spans="1:1" x14ac:dyDescent="0.25">
      <c r="A430" s="55"/>
    </row>
    <row r="431" spans="1:1" x14ac:dyDescent="0.25">
      <c r="A431" s="55"/>
    </row>
    <row r="432" spans="1:1" x14ac:dyDescent="0.25">
      <c r="A432" s="55"/>
    </row>
    <row r="433" spans="1:1" x14ac:dyDescent="0.25">
      <c r="A433" s="55"/>
    </row>
    <row r="434" spans="1:1" x14ac:dyDescent="0.25">
      <c r="A434" s="55"/>
    </row>
    <row r="435" spans="1:1" x14ac:dyDescent="0.25">
      <c r="A435" s="55"/>
    </row>
    <row r="436" spans="1:1" x14ac:dyDescent="0.25">
      <c r="A436" s="55"/>
    </row>
  </sheetData>
  <hyperlinks>
    <hyperlink ref="A1" r:id="rId1" xr:uid="{E48055E4-756E-4820-A47A-4B64BC70915C}"/>
  </hyperlinks>
  <pageMargins left="0.45" right="0.45" top="0.75" bottom="0.5" header="0.3" footer="0.3"/>
  <pageSetup scale="75" orientation="portrait" horizontalDpi="1200" verticalDpi="1200"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AF165"/>
  <sheetViews>
    <sheetView topLeftCell="M1" zoomScale="85" zoomScaleNormal="85" workbookViewId="0"/>
  </sheetViews>
  <sheetFormatPr defaultColWidth="12.7109375" defaultRowHeight="15" x14ac:dyDescent="0.2"/>
  <cols>
    <col min="1" max="26" width="12.7109375" style="30"/>
    <col min="27" max="27" width="21.5703125" style="30" customWidth="1"/>
    <col min="28" max="16384" width="12.7109375" style="30"/>
  </cols>
  <sheetData>
    <row r="1" spans="1:32" s="35" customFormat="1" ht="15" customHeight="1" x14ac:dyDescent="0.3">
      <c r="A1" s="34" t="s">
        <v>43</v>
      </c>
    </row>
    <row r="2" spans="1:32" s="35" customFormat="1" ht="15" customHeight="1" x14ac:dyDescent="0.25">
      <c r="A2" s="36"/>
    </row>
    <row r="3" spans="1:32" s="35" customFormat="1" ht="15" customHeight="1" x14ac:dyDescent="0.25">
      <c r="A3" s="37" t="s">
        <v>44</v>
      </c>
    </row>
    <row r="4" spans="1:32" s="35" customFormat="1" ht="15" customHeight="1" x14ac:dyDescent="0.25">
      <c r="A4" s="37"/>
      <c r="B4" s="38">
        <v>12021</v>
      </c>
      <c r="C4" s="38">
        <v>0</v>
      </c>
      <c r="D4" s="38">
        <v>22021</v>
      </c>
      <c r="E4" s="38">
        <v>0</v>
      </c>
      <c r="F4" s="38">
        <v>32021</v>
      </c>
      <c r="G4" s="38">
        <v>0</v>
      </c>
      <c r="H4" s="38">
        <v>42021</v>
      </c>
      <c r="I4" s="38">
        <v>0</v>
      </c>
      <c r="J4" s="38">
        <v>52021</v>
      </c>
      <c r="K4" s="38">
        <v>0</v>
      </c>
      <c r="L4" s="38">
        <v>62021</v>
      </c>
      <c r="M4" s="38">
        <v>0</v>
      </c>
      <c r="N4" s="38">
        <v>72021</v>
      </c>
      <c r="O4" s="38">
        <v>0</v>
      </c>
      <c r="P4" s="38">
        <v>82021</v>
      </c>
      <c r="Q4" s="38">
        <v>0</v>
      </c>
      <c r="R4" s="38">
        <v>92021</v>
      </c>
      <c r="S4" s="38">
        <v>0</v>
      </c>
      <c r="T4" s="38">
        <v>102021</v>
      </c>
      <c r="U4" s="38"/>
      <c r="V4" s="38">
        <v>112021</v>
      </c>
      <c r="W4" s="38">
        <v>0</v>
      </c>
      <c r="X4" s="38">
        <v>122021</v>
      </c>
      <c r="Y4" s="38">
        <v>0</v>
      </c>
      <c r="Z4" s="38">
        <v>12022</v>
      </c>
    </row>
    <row r="5" spans="1:32" s="35" customFormat="1" ht="15" customHeight="1" x14ac:dyDescent="0.25">
      <c r="A5" s="39"/>
      <c r="B5" s="35">
        <v>0</v>
      </c>
      <c r="C5" s="35">
        <v>22021</v>
      </c>
      <c r="D5" s="35">
        <v>0</v>
      </c>
      <c r="E5" s="340">
        <v>32021</v>
      </c>
      <c r="F5" s="35">
        <v>0</v>
      </c>
      <c r="G5" s="340">
        <v>42021</v>
      </c>
      <c r="H5" s="35">
        <v>0</v>
      </c>
      <c r="I5" s="340">
        <v>52021</v>
      </c>
      <c r="J5" s="35">
        <v>0</v>
      </c>
      <c r="K5" s="340">
        <v>62021</v>
      </c>
      <c r="L5" s="35">
        <v>0</v>
      </c>
      <c r="M5" s="340">
        <v>72021</v>
      </c>
      <c r="N5" s="35">
        <v>0</v>
      </c>
      <c r="O5" s="340">
        <v>82021</v>
      </c>
      <c r="P5" s="35">
        <v>0</v>
      </c>
      <c r="Q5" s="340">
        <v>92021</v>
      </c>
      <c r="R5" s="35">
        <v>0</v>
      </c>
      <c r="S5" s="340">
        <v>102021</v>
      </c>
      <c r="T5" s="35">
        <v>0</v>
      </c>
      <c r="U5" s="340">
        <v>112021</v>
      </c>
      <c r="V5" s="35">
        <v>0</v>
      </c>
      <c r="W5" s="340">
        <v>122021</v>
      </c>
      <c r="X5" s="35">
        <v>0</v>
      </c>
      <c r="Y5" s="340">
        <v>1012022</v>
      </c>
      <c r="Z5" s="35">
        <v>0</v>
      </c>
    </row>
    <row r="6" spans="1:32" s="35" customFormat="1" ht="9.9499999999999993" customHeight="1" x14ac:dyDescent="0.25">
      <c r="A6" s="39"/>
    </row>
    <row r="7" spans="1:32" s="35" customFormat="1" ht="21.95" customHeight="1" x14ac:dyDescent="0.25">
      <c r="A7" s="40" t="s">
        <v>45</v>
      </c>
      <c r="B7" s="341" t="s">
        <v>46</v>
      </c>
      <c r="C7" s="341"/>
      <c r="D7" s="341" t="s">
        <v>47</v>
      </c>
      <c r="E7" s="341"/>
      <c r="F7" s="341" t="s">
        <v>48</v>
      </c>
      <c r="G7" s="341"/>
      <c r="H7" s="341" t="s">
        <v>49</v>
      </c>
      <c r="I7" s="341"/>
      <c r="J7" s="341" t="s">
        <v>50</v>
      </c>
      <c r="K7" s="341"/>
      <c r="L7" s="341" t="s">
        <v>223</v>
      </c>
      <c r="M7" s="341"/>
      <c r="N7" s="341" t="s">
        <v>224</v>
      </c>
      <c r="O7" s="341"/>
      <c r="P7" s="342" t="s">
        <v>292</v>
      </c>
      <c r="Q7" s="342"/>
      <c r="R7" s="342" t="s">
        <v>286</v>
      </c>
      <c r="S7" s="342"/>
      <c r="T7" s="342" t="s">
        <v>51</v>
      </c>
      <c r="U7" s="342"/>
      <c r="V7" s="342" t="s">
        <v>52</v>
      </c>
      <c r="W7" s="342"/>
      <c r="X7" s="342" t="s">
        <v>287</v>
      </c>
      <c r="Y7" s="343"/>
      <c r="Z7" s="343" t="s">
        <v>46</v>
      </c>
      <c r="AA7" s="216" t="s">
        <v>188</v>
      </c>
      <c r="AC7" s="454" t="s">
        <v>187</v>
      </c>
      <c r="AD7" s="454"/>
      <c r="AE7" s="454"/>
      <c r="AF7" s="454"/>
    </row>
    <row r="8" spans="1:32" s="35" customFormat="1" ht="21.95" customHeight="1" x14ac:dyDescent="0.25">
      <c r="A8" s="41"/>
      <c r="B8" s="344">
        <v>2021</v>
      </c>
      <c r="C8" s="344"/>
      <c r="D8" s="344">
        <v>2021</v>
      </c>
      <c r="E8" s="344"/>
      <c r="F8" s="344">
        <v>2021</v>
      </c>
      <c r="G8" s="344"/>
      <c r="H8" s="344">
        <v>2021</v>
      </c>
      <c r="I8" s="344"/>
      <c r="J8" s="344">
        <v>2021</v>
      </c>
      <c r="K8" s="344"/>
      <c r="L8" s="344">
        <v>2021</v>
      </c>
      <c r="M8" s="344"/>
      <c r="N8" s="344">
        <v>2021</v>
      </c>
      <c r="O8" s="344"/>
      <c r="P8" s="344">
        <v>2021</v>
      </c>
      <c r="Q8" s="344"/>
      <c r="R8" s="344">
        <v>2021</v>
      </c>
      <c r="S8" s="344"/>
      <c r="T8" s="344">
        <v>2021</v>
      </c>
      <c r="U8" s="344"/>
      <c r="V8" s="344">
        <v>2021</v>
      </c>
      <c r="W8" s="344"/>
      <c r="X8" s="344">
        <v>2021</v>
      </c>
      <c r="Y8" s="345"/>
      <c r="Z8" s="345">
        <v>2022</v>
      </c>
      <c r="AC8" s="454"/>
      <c r="AD8" s="454"/>
      <c r="AE8" s="454"/>
      <c r="AF8" s="454"/>
    </row>
    <row r="9" spans="1:32" s="35" customFormat="1" ht="21.95" customHeight="1" x14ac:dyDescent="0.25">
      <c r="A9" s="42" t="s">
        <v>44</v>
      </c>
      <c r="B9" s="262"/>
      <c r="C9" s="262"/>
      <c r="D9" s="262"/>
      <c r="E9" s="262"/>
      <c r="F9" s="262"/>
      <c r="G9" s="262"/>
      <c r="H9" s="262"/>
      <c r="I9" s="262"/>
      <c r="J9" s="262"/>
      <c r="K9" s="262"/>
      <c r="L9" s="262"/>
      <c r="M9" s="262"/>
      <c r="N9" s="262"/>
      <c r="O9" s="262"/>
      <c r="P9" s="262"/>
      <c r="Q9" s="262"/>
      <c r="R9" s="262"/>
      <c r="S9" s="262"/>
      <c r="T9" s="262"/>
      <c r="U9" s="262"/>
      <c r="V9" s="262"/>
      <c r="W9" s="262"/>
      <c r="X9" s="262"/>
      <c r="Y9" s="346"/>
      <c r="Z9" s="346"/>
      <c r="AC9" s="454"/>
      <c r="AD9" s="454"/>
      <c r="AE9" s="454"/>
      <c r="AF9" s="454"/>
    </row>
    <row r="10" spans="1:32" s="35" customFormat="1" ht="21.95" customHeight="1" x14ac:dyDescent="0.25">
      <c r="A10" s="30">
        <v>1</v>
      </c>
      <c r="B10" s="263">
        <v>44196</v>
      </c>
      <c r="C10" s="347">
        <v>31</v>
      </c>
      <c r="D10" s="263">
        <v>44227</v>
      </c>
      <c r="E10" s="347">
        <v>28</v>
      </c>
      <c r="F10" s="263">
        <v>44255</v>
      </c>
      <c r="G10" s="347">
        <v>31</v>
      </c>
      <c r="H10" s="263">
        <v>44286</v>
      </c>
      <c r="I10" s="347">
        <v>30</v>
      </c>
      <c r="J10" s="263">
        <v>44316</v>
      </c>
      <c r="K10" s="347">
        <v>30</v>
      </c>
      <c r="L10" s="263">
        <v>44346</v>
      </c>
      <c r="M10" s="347">
        <v>31</v>
      </c>
      <c r="N10" s="263">
        <v>44377</v>
      </c>
      <c r="O10" s="347">
        <v>31</v>
      </c>
      <c r="P10" s="263">
        <v>44408</v>
      </c>
      <c r="Q10" s="347">
        <v>31</v>
      </c>
      <c r="R10" s="263">
        <v>44439</v>
      </c>
      <c r="S10" s="347">
        <v>30</v>
      </c>
      <c r="T10" s="263">
        <v>44469</v>
      </c>
      <c r="U10" s="347">
        <v>31</v>
      </c>
      <c r="V10" s="263">
        <v>44500</v>
      </c>
      <c r="W10" s="347">
        <v>30</v>
      </c>
      <c r="X10" s="263">
        <v>44530</v>
      </c>
      <c r="Y10" s="348">
        <v>30</v>
      </c>
      <c r="Z10" s="349">
        <v>44560</v>
      </c>
    </row>
    <row r="11" spans="1:32" s="35" customFormat="1" ht="21.95" customHeight="1" x14ac:dyDescent="0.25">
      <c r="A11" s="30">
        <v>2</v>
      </c>
      <c r="B11" s="263">
        <v>44196</v>
      </c>
      <c r="C11" s="347">
        <v>31</v>
      </c>
      <c r="D11" s="263">
        <v>44227</v>
      </c>
      <c r="E11" s="347">
        <v>28</v>
      </c>
      <c r="F11" s="263">
        <v>44255</v>
      </c>
      <c r="G11" s="347">
        <v>31</v>
      </c>
      <c r="H11" s="263">
        <v>44286</v>
      </c>
      <c r="I11" s="347">
        <v>30</v>
      </c>
      <c r="J11" s="263">
        <v>44316</v>
      </c>
      <c r="K11" s="347">
        <v>30</v>
      </c>
      <c r="L11" s="263">
        <v>44346</v>
      </c>
      <c r="M11" s="347">
        <v>31</v>
      </c>
      <c r="N11" s="263">
        <v>44377</v>
      </c>
      <c r="O11" s="347">
        <v>31</v>
      </c>
      <c r="P11" s="263">
        <v>44408</v>
      </c>
      <c r="Q11" s="347">
        <v>31</v>
      </c>
      <c r="R11" s="263">
        <v>44439</v>
      </c>
      <c r="S11" s="347">
        <v>30</v>
      </c>
      <c r="T11" s="263">
        <v>44469</v>
      </c>
      <c r="U11" s="347">
        <v>31</v>
      </c>
      <c r="V11" s="263">
        <v>44500</v>
      </c>
      <c r="W11" s="347">
        <v>30</v>
      </c>
      <c r="X11" s="263">
        <v>44530</v>
      </c>
      <c r="Y11" s="348">
        <v>30</v>
      </c>
      <c r="Z11" s="349">
        <v>44560</v>
      </c>
    </row>
    <row r="12" spans="1:32" s="35" customFormat="1" ht="21.95" customHeight="1" x14ac:dyDescent="0.25">
      <c r="A12" s="30">
        <v>3</v>
      </c>
      <c r="B12" s="263">
        <v>44196</v>
      </c>
      <c r="C12" s="347">
        <v>31</v>
      </c>
      <c r="D12" s="263">
        <v>44227</v>
      </c>
      <c r="E12" s="347">
        <v>28</v>
      </c>
      <c r="F12" s="263">
        <v>44255</v>
      </c>
      <c r="G12" s="347">
        <v>31</v>
      </c>
      <c r="H12" s="263">
        <v>44286</v>
      </c>
      <c r="I12" s="347">
        <v>30</v>
      </c>
      <c r="J12" s="263">
        <v>44316</v>
      </c>
      <c r="K12" s="347">
        <v>30</v>
      </c>
      <c r="L12" s="263">
        <v>44346</v>
      </c>
      <c r="M12" s="347">
        <v>31</v>
      </c>
      <c r="N12" s="263">
        <v>44377</v>
      </c>
      <c r="O12" s="347">
        <v>31</v>
      </c>
      <c r="P12" s="263">
        <v>44408</v>
      </c>
      <c r="Q12" s="347">
        <v>31</v>
      </c>
      <c r="R12" s="263">
        <v>44439</v>
      </c>
      <c r="S12" s="347">
        <v>30</v>
      </c>
      <c r="T12" s="263">
        <v>44469</v>
      </c>
      <c r="U12" s="347">
        <v>31</v>
      </c>
      <c r="V12" s="263">
        <v>44500</v>
      </c>
      <c r="W12" s="347">
        <v>30</v>
      </c>
      <c r="X12" s="263">
        <v>44530</v>
      </c>
      <c r="Y12" s="348">
        <v>30</v>
      </c>
      <c r="Z12" s="349">
        <v>44560</v>
      </c>
    </row>
    <row r="13" spans="1:32" s="35" customFormat="1" ht="21.95" customHeight="1" x14ac:dyDescent="0.25">
      <c r="A13" s="30">
        <v>4</v>
      </c>
      <c r="B13" s="263">
        <v>44196</v>
      </c>
      <c r="C13" s="347">
        <v>31</v>
      </c>
      <c r="D13" s="263">
        <v>44227</v>
      </c>
      <c r="E13" s="347">
        <v>28</v>
      </c>
      <c r="F13" s="263">
        <v>44255</v>
      </c>
      <c r="G13" s="347">
        <v>31</v>
      </c>
      <c r="H13" s="263">
        <v>44286</v>
      </c>
      <c r="I13" s="347">
        <v>30</v>
      </c>
      <c r="J13" s="263">
        <v>44316</v>
      </c>
      <c r="K13" s="347">
        <v>30</v>
      </c>
      <c r="L13" s="263">
        <v>44346</v>
      </c>
      <c r="M13" s="347">
        <v>31</v>
      </c>
      <c r="N13" s="263">
        <v>44377</v>
      </c>
      <c r="O13" s="347">
        <v>31</v>
      </c>
      <c r="P13" s="263">
        <v>44408</v>
      </c>
      <c r="Q13" s="347">
        <v>31</v>
      </c>
      <c r="R13" s="263">
        <v>44439</v>
      </c>
      <c r="S13" s="347">
        <v>30</v>
      </c>
      <c r="T13" s="263">
        <v>44469</v>
      </c>
      <c r="U13" s="347">
        <v>31</v>
      </c>
      <c r="V13" s="263">
        <v>44500</v>
      </c>
      <c r="W13" s="347">
        <v>30</v>
      </c>
      <c r="X13" s="263">
        <v>44530</v>
      </c>
      <c r="Y13" s="348">
        <v>30</v>
      </c>
      <c r="Z13" s="349">
        <v>44560</v>
      </c>
    </row>
    <row r="14" spans="1:32" s="35" customFormat="1" ht="21.95" customHeight="1" x14ac:dyDescent="0.25">
      <c r="A14" s="30">
        <v>5</v>
      </c>
      <c r="B14" s="263">
        <v>44196</v>
      </c>
      <c r="C14" s="347">
        <v>31</v>
      </c>
      <c r="D14" s="263">
        <v>44227</v>
      </c>
      <c r="E14" s="347">
        <v>28</v>
      </c>
      <c r="F14" s="263">
        <v>44255</v>
      </c>
      <c r="G14" s="347">
        <v>31</v>
      </c>
      <c r="H14" s="263">
        <v>44286</v>
      </c>
      <c r="I14" s="347">
        <v>30</v>
      </c>
      <c r="J14" s="263">
        <v>44316</v>
      </c>
      <c r="K14" s="347">
        <v>30</v>
      </c>
      <c r="L14" s="263">
        <v>44346</v>
      </c>
      <c r="M14" s="347">
        <v>31</v>
      </c>
      <c r="N14" s="263">
        <v>44377</v>
      </c>
      <c r="O14" s="347">
        <v>31</v>
      </c>
      <c r="P14" s="263">
        <v>44408</v>
      </c>
      <c r="Q14" s="347">
        <v>31</v>
      </c>
      <c r="R14" s="263">
        <v>44439</v>
      </c>
      <c r="S14" s="347">
        <v>30</v>
      </c>
      <c r="T14" s="263">
        <v>44469</v>
      </c>
      <c r="U14" s="347">
        <v>31</v>
      </c>
      <c r="V14" s="263">
        <v>44500</v>
      </c>
      <c r="W14" s="347">
        <v>30</v>
      </c>
      <c r="X14" s="263">
        <v>44530</v>
      </c>
      <c r="Y14" s="348">
        <v>30</v>
      </c>
      <c r="Z14" s="349">
        <v>44560</v>
      </c>
    </row>
    <row r="15" spans="1:32" s="35" customFormat="1" ht="21.95" customHeight="1" x14ac:dyDescent="0.25">
      <c r="A15" s="30">
        <v>6</v>
      </c>
      <c r="B15" s="263">
        <v>44196</v>
      </c>
      <c r="C15" s="347">
        <v>31</v>
      </c>
      <c r="D15" s="263">
        <v>44227</v>
      </c>
      <c r="E15" s="347">
        <v>28</v>
      </c>
      <c r="F15" s="263">
        <v>44255</v>
      </c>
      <c r="G15" s="347">
        <v>31</v>
      </c>
      <c r="H15" s="263">
        <v>44286</v>
      </c>
      <c r="I15" s="347">
        <v>30</v>
      </c>
      <c r="J15" s="263">
        <v>44316</v>
      </c>
      <c r="K15" s="347">
        <v>30</v>
      </c>
      <c r="L15" s="263">
        <v>44346</v>
      </c>
      <c r="M15" s="347">
        <v>31</v>
      </c>
      <c r="N15" s="263">
        <v>44377</v>
      </c>
      <c r="O15" s="347">
        <v>31</v>
      </c>
      <c r="P15" s="263">
        <v>44408</v>
      </c>
      <c r="Q15" s="347">
        <v>31</v>
      </c>
      <c r="R15" s="263">
        <v>44439</v>
      </c>
      <c r="S15" s="347">
        <v>30</v>
      </c>
      <c r="T15" s="263">
        <v>44469</v>
      </c>
      <c r="U15" s="347">
        <v>31</v>
      </c>
      <c r="V15" s="263">
        <v>44500</v>
      </c>
      <c r="W15" s="347">
        <v>30</v>
      </c>
      <c r="X15" s="263">
        <v>44530</v>
      </c>
      <c r="Y15" s="348">
        <v>30</v>
      </c>
      <c r="Z15" s="349">
        <v>44560</v>
      </c>
    </row>
    <row r="16" spans="1:32" s="35" customFormat="1" ht="21.95" customHeight="1" x14ac:dyDescent="0.25">
      <c r="A16" s="30">
        <v>7</v>
      </c>
      <c r="B16" s="263">
        <v>44196</v>
      </c>
      <c r="C16" s="347">
        <v>31</v>
      </c>
      <c r="D16" s="263">
        <v>44227</v>
      </c>
      <c r="E16" s="347">
        <v>28</v>
      </c>
      <c r="F16" s="263">
        <v>44255</v>
      </c>
      <c r="G16" s="347">
        <v>31</v>
      </c>
      <c r="H16" s="263">
        <v>44286</v>
      </c>
      <c r="I16" s="347">
        <v>30</v>
      </c>
      <c r="J16" s="263">
        <v>44316</v>
      </c>
      <c r="K16" s="347">
        <v>30</v>
      </c>
      <c r="L16" s="263">
        <v>44346</v>
      </c>
      <c r="M16" s="347">
        <v>31</v>
      </c>
      <c r="N16" s="263">
        <v>44377</v>
      </c>
      <c r="O16" s="347">
        <v>31</v>
      </c>
      <c r="P16" s="263">
        <v>44408</v>
      </c>
      <c r="Q16" s="347">
        <v>31</v>
      </c>
      <c r="R16" s="263">
        <v>44439</v>
      </c>
      <c r="S16" s="347">
        <v>30</v>
      </c>
      <c r="T16" s="263">
        <v>44469</v>
      </c>
      <c r="U16" s="347">
        <v>31</v>
      </c>
      <c r="V16" s="263">
        <v>44500</v>
      </c>
      <c r="W16" s="347">
        <v>30</v>
      </c>
      <c r="X16" s="263">
        <v>44530</v>
      </c>
      <c r="Y16" s="348">
        <v>30</v>
      </c>
      <c r="Z16" s="349">
        <v>44560</v>
      </c>
    </row>
    <row r="17" spans="1:26" s="35" customFormat="1" ht="21.95" customHeight="1" x14ac:dyDescent="0.25">
      <c r="A17" s="30">
        <v>8</v>
      </c>
      <c r="B17" s="263">
        <v>44196</v>
      </c>
      <c r="C17" s="347">
        <v>31</v>
      </c>
      <c r="D17" s="263">
        <v>44227</v>
      </c>
      <c r="E17" s="347">
        <v>28</v>
      </c>
      <c r="F17" s="263">
        <v>44255</v>
      </c>
      <c r="G17" s="347">
        <v>31</v>
      </c>
      <c r="H17" s="263">
        <v>44286</v>
      </c>
      <c r="I17" s="347">
        <v>30</v>
      </c>
      <c r="J17" s="263">
        <v>44316</v>
      </c>
      <c r="K17" s="347">
        <v>30</v>
      </c>
      <c r="L17" s="263">
        <v>44346</v>
      </c>
      <c r="M17" s="347">
        <v>31</v>
      </c>
      <c r="N17" s="263">
        <v>44377</v>
      </c>
      <c r="O17" s="347">
        <v>31</v>
      </c>
      <c r="P17" s="263">
        <v>44408</v>
      </c>
      <c r="Q17" s="347">
        <v>31</v>
      </c>
      <c r="R17" s="263">
        <v>44439</v>
      </c>
      <c r="S17" s="347">
        <v>30</v>
      </c>
      <c r="T17" s="263">
        <v>44469</v>
      </c>
      <c r="U17" s="347">
        <v>31</v>
      </c>
      <c r="V17" s="263">
        <v>44500</v>
      </c>
      <c r="W17" s="347">
        <v>30</v>
      </c>
      <c r="X17" s="263">
        <v>44530</v>
      </c>
      <c r="Y17" s="348">
        <v>30</v>
      </c>
      <c r="Z17" s="349">
        <v>44560</v>
      </c>
    </row>
    <row r="18" spans="1:26" s="35" customFormat="1" ht="21.95" customHeight="1" x14ac:dyDescent="0.25">
      <c r="A18" s="30">
        <v>9</v>
      </c>
      <c r="B18" s="263">
        <v>44196</v>
      </c>
      <c r="C18" s="347">
        <v>31</v>
      </c>
      <c r="D18" s="263">
        <v>44227</v>
      </c>
      <c r="E18" s="347">
        <v>28</v>
      </c>
      <c r="F18" s="263">
        <v>44255</v>
      </c>
      <c r="G18" s="347">
        <v>31</v>
      </c>
      <c r="H18" s="263">
        <v>44286</v>
      </c>
      <c r="I18" s="347">
        <v>30</v>
      </c>
      <c r="J18" s="263">
        <v>44316</v>
      </c>
      <c r="K18" s="347">
        <v>30</v>
      </c>
      <c r="L18" s="263">
        <v>44346</v>
      </c>
      <c r="M18" s="347">
        <v>31</v>
      </c>
      <c r="N18" s="263">
        <v>44377</v>
      </c>
      <c r="O18" s="347">
        <v>31</v>
      </c>
      <c r="P18" s="263">
        <v>44408</v>
      </c>
      <c r="Q18" s="347">
        <v>31</v>
      </c>
      <c r="R18" s="263">
        <v>44439</v>
      </c>
      <c r="S18" s="347">
        <v>30</v>
      </c>
      <c r="T18" s="263">
        <v>44469</v>
      </c>
      <c r="U18" s="347">
        <v>31</v>
      </c>
      <c r="V18" s="263">
        <v>44500</v>
      </c>
      <c r="W18" s="347">
        <v>30</v>
      </c>
      <c r="X18" s="263">
        <v>44530</v>
      </c>
      <c r="Y18" s="348">
        <v>30</v>
      </c>
      <c r="Z18" s="349">
        <v>44560</v>
      </c>
    </row>
    <row r="19" spans="1:26" s="35" customFormat="1" ht="21.95" customHeight="1" x14ac:dyDescent="0.25">
      <c r="A19" s="30">
        <v>10</v>
      </c>
      <c r="B19" s="263">
        <v>44196</v>
      </c>
      <c r="C19" s="347">
        <v>31</v>
      </c>
      <c r="D19" s="263">
        <v>44227</v>
      </c>
      <c r="E19" s="347">
        <v>28</v>
      </c>
      <c r="F19" s="263">
        <v>44255</v>
      </c>
      <c r="G19" s="347">
        <v>31</v>
      </c>
      <c r="H19" s="263">
        <v>44286</v>
      </c>
      <c r="I19" s="347">
        <v>30</v>
      </c>
      <c r="J19" s="263">
        <v>44316</v>
      </c>
      <c r="K19" s="347">
        <v>30</v>
      </c>
      <c r="L19" s="263">
        <v>44346</v>
      </c>
      <c r="M19" s="347">
        <v>31</v>
      </c>
      <c r="N19" s="263">
        <v>44377</v>
      </c>
      <c r="O19" s="347">
        <v>31</v>
      </c>
      <c r="P19" s="263">
        <v>44408</v>
      </c>
      <c r="Q19" s="347">
        <v>31</v>
      </c>
      <c r="R19" s="263">
        <v>44439</v>
      </c>
      <c r="S19" s="347">
        <v>30</v>
      </c>
      <c r="T19" s="263">
        <v>44469</v>
      </c>
      <c r="U19" s="347">
        <v>31</v>
      </c>
      <c r="V19" s="263">
        <v>44500</v>
      </c>
      <c r="W19" s="347">
        <v>30</v>
      </c>
      <c r="X19" s="263">
        <v>44530</v>
      </c>
      <c r="Y19" s="348">
        <v>30</v>
      </c>
      <c r="Z19" s="349">
        <v>44560</v>
      </c>
    </row>
    <row r="20" spans="1:26" s="35" customFormat="1" ht="21.95" customHeight="1" x14ac:dyDescent="0.25">
      <c r="A20" s="30">
        <v>11</v>
      </c>
      <c r="B20" s="263">
        <v>44196</v>
      </c>
      <c r="C20" s="347">
        <v>31</v>
      </c>
      <c r="D20" s="263">
        <v>44227</v>
      </c>
      <c r="E20" s="347">
        <v>28</v>
      </c>
      <c r="F20" s="263">
        <v>44255</v>
      </c>
      <c r="G20" s="347">
        <v>31</v>
      </c>
      <c r="H20" s="263">
        <v>44286</v>
      </c>
      <c r="I20" s="347">
        <v>30</v>
      </c>
      <c r="J20" s="263">
        <v>44316</v>
      </c>
      <c r="K20" s="347">
        <v>30</v>
      </c>
      <c r="L20" s="263">
        <v>44346</v>
      </c>
      <c r="M20" s="347">
        <v>31</v>
      </c>
      <c r="N20" s="263">
        <v>44377</v>
      </c>
      <c r="O20" s="347">
        <v>31</v>
      </c>
      <c r="P20" s="263">
        <v>44408</v>
      </c>
      <c r="Q20" s="347">
        <v>31</v>
      </c>
      <c r="R20" s="263">
        <v>44439</v>
      </c>
      <c r="S20" s="347">
        <v>30</v>
      </c>
      <c r="T20" s="263">
        <v>44469</v>
      </c>
      <c r="U20" s="347">
        <v>31</v>
      </c>
      <c r="V20" s="263">
        <v>44500</v>
      </c>
      <c r="W20" s="347">
        <v>30</v>
      </c>
      <c r="X20" s="263">
        <v>44530</v>
      </c>
      <c r="Y20" s="348">
        <v>30</v>
      </c>
      <c r="Z20" s="349">
        <v>44560</v>
      </c>
    </row>
    <row r="21" spans="1:26" s="35" customFormat="1" ht="21.95" customHeight="1" x14ac:dyDescent="0.25">
      <c r="A21" s="30">
        <v>12</v>
      </c>
      <c r="B21" s="263">
        <v>44196</v>
      </c>
      <c r="C21" s="347">
        <v>31</v>
      </c>
      <c r="D21" s="263">
        <v>44227</v>
      </c>
      <c r="E21" s="347">
        <v>28</v>
      </c>
      <c r="F21" s="263">
        <v>44255</v>
      </c>
      <c r="G21" s="347">
        <v>31</v>
      </c>
      <c r="H21" s="263">
        <v>44286</v>
      </c>
      <c r="I21" s="347">
        <v>30</v>
      </c>
      <c r="J21" s="263">
        <v>44316</v>
      </c>
      <c r="K21" s="347">
        <v>30</v>
      </c>
      <c r="L21" s="263">
        <v>44346</v>
      </c>
      <c r="M21" s="347">
        <v>31</v>
      </c>
      <c r="N21" s="263">
        <v>44377</v>
      </c>
      <c r="O21" s="347">
        <v>31</v>
      </c>
      <c r="P21" s="263">
        <v>44408</v>
      </c>
      <c r="Q21" s="347">
        <v>31</v>
      </c>
      <c r="R21" s="263">
        <v>44439</v>
      </c>
      <c r="S21" s="347">
        <v>30</v>
      </c>
      <c r="T21" s="263">
        <v>44469</v>
      </c>
      <c r="U21" s="347">
        <v>31</v>
      </c>
      <c r="V21" s="263">
        <v>44500</v>
      </c>
      <c r="W21" s="347">
        <v>30</v>
      </c>
      <c r="X21" s="263">
        <v>44530</v>
      </c>
      <c r="Y21" s="348">
        <v>30</v>
      </c>
      <c r="Z21" s="349">
        <v>44560</v>
      </c>
    </row>
    <row r="22" spans="1:26" s="35" customFormat="1" ht="21.95" customHeight="1" x14ac:dyDescent="0.25">
      <c r="A22" s="30">
        <v>13</v>
      </c>
      <c r="B22" s="263">
        <v>44196</v>
      </c>
      <c r="C22" s="347">
        <v>31</v>
      </c>
      <c r="D22" s="263">
        <v>44227</v>
      </c>
      <c r="E22" s="347">
        <v>28</v>
      </c>
      <c r="F22" s="263">
        <v>44255</v>
      </c>
      <c r="G22" s="347">
        <v>31</v>
      </c>
      <c r="H22" s="263">
        <v>44286</v>
      </c>
      <c r="I22" s="347">
        <v>30</v>
      </c>
      <c r="J22" s="263">
        <v>44316</v>
      </c>
      <c r="K22" s="347">
        <v>30</v>
      </c>
      <c r="L22" s="263">
        <v>44346</v>
      </c>
      <c r="M22" s="347">
        <v>31</v>
      </c>
      <c r="N22" s="263">
        <v>44377</v>
      </c>
      <c r="O22" s="347">
        <v>31</v>
      </c>
      <c r="P22" s="263">
        <v>44408</v>
      </c>
      <c r="Q22" s="347">
        <v>31</v>
      </c>
      <c r="R22" s="263">
        <v>44439</v>
      </c>
      <c r="S22" s="347">
        <v>30</v>
      </c>
      <c r="T22" s="263">
        <v>44469</v>
      </c>
      <c r="U22" s="347">
        <v>31</v>
      </c>
      <c r="V22" s="263">
        <v>44500</v>
      </c>
      <c r="W22" s="347">
        <v>30</v>
      </c>
      <c r="X22" s="263">
        <v>44530</v>
      </c>
      <c r="Y22" s="348">
        <v>30</v>
      </c>
      <c r="Z22" s="349">
        <v>44560</v>
      </c>
    </row>
    <row r="23" spans="1:26" s="35" customFormat="1" ht="21.95" customHeight="1" x14ac:dyDescent="0.25">
      <c r="A23" s="30">
        <v>14</v>
      </c>
      <c r="B23" s="263">
        <v>44196</v>
      </c>
      <c r="C23" s="347">
        <v>31</v>
      </c>
      <c r="D23" s="263">
        <v>44227</v>
      </c>
      <c r="E23" s="347">
        <v>28</v>
      </c>
      <c r="F23" s="263">
        <v>44255</v>
      </c>
      <c r="G23" s="347">
        <v>31</v>
      </c>
      <c r="H23" s="263">
        <v>44286</v>
      </c>
      <c r="I23" s="347">
        <v>30</v>
      </c>
      <c r="J23" s="263">
        <v>44316</v>
      </c>
      <c r="K23" s="347">
        <v>30</v>
      </c>
      <c r="L23" s="263">
        <v>44346</v>
      </c>
      <c r="M23" s="347">
        <v>31</v>
      </c>
      <c r="N23" s="263">
        <v>44377</v>
      </c>
      <c r="O23" s="347">
        <v>31</v>
      </c>
      <c r="P23" s="263">
        <v>44408</v>
      </c>
      <c r="Q23" s="347">
        <v>31</v>
      </c>
      <c r="R23" s="263">
        <v>44439</v>
      </c>
      <c r="S23" s="347">
        <v>30</v>
      </c>
      <c r="T23" s="263">
        <v>44469</v>
      </c>
      <c r="U23" s="347">
        <v>31</v>
      </c>
      <c r="V23" s="263">
        <v>44500</v>
      </c>
      <c r="W23" s="347">
        <v>30</v>
      </c>
      <c r="X23" s="263">
        <v>44530</v>
      </c>
      <c r="Y23" s="348">
        <v>30</v>
      </c>
      <c r="Z23" s="349">
        <v>44560</v>
      </c>
    </row>
    <row r="24" spans="1:26" s="35" customFormat="1" ht="21.95" customHeight="1" x14ac:dyDescent="0.25">
      <c r="A24" s="30">
        <v>15</v>
      </c>
      <c r="B24" s="263">
        <v>44196</v>
      </c>
      <c r="C24" s="347">
        <v>31</v>
      </c>
      <c r="D24" s="263">
        <v>44227</v>
      </c>
      <c r="E24" s="347">
        <v>28</v>
      </c>
      <c r="F24" s="263">
        <v>44255</v>
      </c>
      <c r="G24" s="347">
        <v>31</v>
      </c>
      <c r="H24" s="263">
        <v>44286</v>
      </c>
      <c r="I24" s="347">
        <v>30</v>
      </c>
      <c r="J24" s="263">
        <v>44316</v>
      </c>
      <c r="K24" s="347">
        <v>30</v>
      </c>
      <c r="L24" s="263">
        <v>44346</v>
      </c>
      <c r="M24" s="347">
        <v>31</v>
      </c>
      <c r="N24" s="263">
        <v>44377</v>
      </c>
      <c r="O24" s="347">
        <v>31</v>
      </c>
      <c r="P24" s="263">
        <v>44408</v>
      </c>
      <c r="Q24" s="347">
        <v>31</v>
      </c>
      <c r="R24" s="263">
        <v>44439</v>
      </c>
      <c r="S24" s="347">
        <v>30</v>
      </c>
      <c r="T24" s="263">
        <v>44469</v>
      </c>
      <c r="U24" s="347">
        <v>31</v>
      </c>
      <c r="V24" s="263">
        <v>44500</v>
      </c>
      <c r="W24" s="347">
        <v>30</v>
      </c>
      <c r="X24" s="263">
        <v>44530</v>
      </c>
      <c r="Y24" s="348">
        <v>30</v>
      </c>
      <c r="Z24" s="349">
        <v>44560</v>
      </c>
    </row>
    <row r="25" spans="1:26" s="35" customFormat="1" ht="21.95" customHeight="1" x14ac:dyDescent="0.25">
      <c r="A25" s="30">
        <v>16</v>
      </c>
      <c r="B25" s="263">
        <v>44196</v>
      </c>
      <c r="C25" s="347">
        <v>31</v>
      </c>
      <c r="D25" s="263">
        <v>44227</v>
      </c>
      <c r="E25" s="347">
        <v>28</v>
      </c>
      <c r="F25" s="263">
        <v>44255</v>
      </c>
      <c r="G25" s="347">
        <v>31</v>
      </c>
      <c r="H25" s="263">
        <v>44286</v>
      </c>
      <c r="I25" s="347">
        <v>30</v>
      </c>
      <c r="J25" s="263">
        <v>44316</v>
      </c>
      <c r="K25" s="347">
        <v>30</v>
      </c>
      <c r="L25" s="263">
        <v>44346</v>
      </c>
      <c r="M25" s="347">
        <v>31</v>
      </c>
      <c r="N25" s="263">
        <v>44377</v>
      </c>
      <c r="O25" s="347">
        <v>31</v>
      </c>
      <c r="P25" s="263">
        <v>44408</v>
      </c>
      <c r="Q25" s="347">
        <v>31</v>
      </c>
      <c r="R25" s="263">
        <v>44439</v>
      </c>
      <c r="S25" s="347">
        <v>30</v>
      </c>
      <c r="T25" s="263">
        <v>44469</v>
      </c>
      <c r="U25" s="347">
        <v>31</v>
      </c>
      <c r="V25" s="263">
        <v>44500</v>
      </c>
      <c r="W25" s="347">
        <v>30</v>
      </c>
      <c r="X25" s="263">
        <v>44530</v>
      </c>
      <c r="Y25" s="348">
        <v>30</v>
      </c>
      <c r="Z25" s="349">
        <v>44560</v>
      </c>
    </row>
    <row r="26" spans="1:26" s="35" customFormat="1" ht="21.95" customHeight="1" x14ac:dyDescent="0.25">
      <c r="A26" s="30">
        <v>17</v>
      </c>
      <c r="B26" s="263">
        <v>44196</v>
      </c>
      <c r="C26" s="347">
        <v>31</v>
      </c>
      <c r="D26" s="263">
        <v>44227</v>
      </c>
      <c r="E26" s="347">
        <v>28</v>
      </c>
      <c r="F26" s="263">
        <v>44255</v>
      </c>
      <c r="G26" s="347">
        <v>31</v>
      </c>
      <c r="H26" s="263">
        <v>44286</v>
      </c>
      <c r="I26" s="347">
        <v>30</v>
      </c>
      <c r="J26" s="263">
        <v>44316</v>
      </c>
      <c r="K26" s="347">
        <v>30</v>
      </c>
      <c r="L26" s="263">
        <v>44346</v>
      </c>
      <c r="M26" s="347">
        <v>31</v>
      </c>
      <c r="N26" s="263">
        <v>44377</v>
      </c>
      <c r="O26" s="347">
        <v>31</v>
      </c>
      <c r="P26" s="263">
        <v>44408</v>
      </c>
      <c r="Q26" s="347">
        <v>31</v>
      </c>
      <c r="R26" s="263">
        <v>44439</v>
      </c>
      <c r="S26" s="347">
        <v>30</v>
      </c>
      <c r="T26" s="263">
        <v>44469</v>
      </c>
      <c r="U26" s="347">
        <v>31</v>
      </c>
      <c r="V26" s="263">
        <v>44500</v>
      </c>
      <c r="W26" s="347">
        <v>30</v>
      </c>
      <c r="X26" s="263">
        <v>44530</v>
      </c>
      <c r="Y26" s="348">
        <v>30</v>
      </c>
      <c r="Z26" s="349">
        <v>44560</v>
      </c>
    </row>
    <row r="27" spans="1:26" s="35" customFormat="1" ht="21.95" customHeight="1" x14ac:dyDescent="0.25">
      <c r="A27" s="30">
        <v>18</v>
      </c>
      <c r="B27" s="263">
        <v>44196</v>
      </c>
      <c r="C27" s="347">
        <v>31</v>
      </c>
      <c r="D27" s="263">
        <v>44227</v>
      </c>
      <c r="E27" s="347">
        <v>28</v>
      </c>
      <c r="F27" s="263">
        <v>44255</v>
      </c>
      <c r="G27" s="347">
        <v>31</v>
      </c>
      <c r="H27" s="263">
        <v>44286</v>
      </c>
      <c r="I27" s="347">
        <v>30</v>
      </c>
      <c r="J27" s="263">
        <v>44316</v>
      </c>
      <c r="K27" s="347">
        <v>30</v>
      </c>
      <c r="L27" s="263">
        <v>44346</v>
      </c>
      <c r="M27" s="347">
        <v>31</v>
      </c>
      <c r="N27" s="263">
        <v>44377</v>
      </c>
      <c r="O27" s="347">
        <v>31</v>
      </c>
      <c r="P27" s="263">
        <v>44408</v>
      </c>
      <c r="Q27" s="347">
        <v>31</v>
      </c>
      <c r="R27" s="263">
        <v>44439</v>
      </c>
      <c r="S27" s="347">
        <v>30</v>
      </c>
      <c r="T27" s="263">
        <v>44469</v>
      </c>
      <c r="U27" s="347">
        <v>31</v>
      </c>
      <c r="V27" s="263">
        <v>44500</v>
      </c>
      <c r="W27" s="347">
        <v>30</v>
      </c>
      <c r="X27" s="263">
        <v>44530</v>
      </c>
      <c r="Y27" s="348">
        <v>30</v>
      </c>
      <c r="Z27" s="349">
        <v>44560</v>
      </c>
    </row>
    <row r="28" spans="1:26" s="35" customFormat="1" ht="21.95" customHeight="1" x14ac:dyDescent="0.25">
      <c r="A28" s="30">
        <v>19</v>
      </c>
      <c r="B28" s="263">
        <v>44196</v>
      </c>
      <c r="C28" s="347">
        <v>31</v>
      </c>
      <c r="D28" s="263">
        <v>44227</v>
      </c>
      <c r="E28" s="347">
        <v>28</v>
      </c>
      <c r="F28" s="263">
        <v>44255</v>
      </c>
      <c r="G28" s="347">
        <v>31</v>
      </c>
      <c r="H28" s="263">
        <v>44286</v>
      </c>
      <c r="I28" s="347">
        <v>30</v>
      </c>
      <c r="J28" s="263">
        <v>44316</v>
      </c>
      <c r="K28" s="347">
        <v>30</v>
      </c>
      <c r="L28" s="263">
        <v>44346</v>
      </c>
      <c r="M28" s="347">
        <v>31</v>
      </c>
      <c r="N28" s="263">
        <v>44377</v>
      </c>
      <c r="O28" s="347">
        <v>31</v>
      </c>
      <c r="P28" s="263">
        <v>44408</v>
      </c>
      <c r="Q28" s="347">
        <v>31</v>
      </c>
      <c r="R28" s="263">
        <v>44439</v>
      </c>
      <c r="S28" s="347">
        <v>30</v>
      </c>
      <c r="T28" s="263">
        <v>44469</v>
      </c>
      <c r="U28" s="347">
        <v>31</v>
      </c>
      <c r="V28" s="263">
        <v>44500</v>
      </c>
      <c r="W28" s="347">
        <v>30</v>
      </c>
      <c r="X28" s="263">
        <v>44530</v>
      </c>
      <c r="Y28" s="348">
        <v>30</v>
      </c>
      <c r="Z28" s="349">
        <v>44560</v>
      </c>
    </row>
    <row r="29" spans="1:26" s="35" customFormat="1" ht="21.95" customHeight="1" x14ac:dyDescent="0.25">
      <c r="A29" s="30"/>
    </row>
    <row r="30" spans="1:26" ht="21.95" customHeight="1" x14ac:dyDescent="0.2">
      <c r="B30" s="44"/>
    </row>
    <row r="31" spans="1:26" ht="15" customHeight="1" x14ac:dyDescent="0.2">
      <c r="B31" s="44"/>
    </row>
    <row r="32" spans="1:26" ht="15" customHeight="1" x14ac:dyDescent="0.2">
      <c r="B32" s="44"/>
    </row>
    <row r="33" spans="2:2" ht="15" hidden="1" customHeight="1" x14ac:dyDescent="0.2">
      <c r="B33" s="44"/>
    </row>
    <row r="34" spans="2:2" ht="15" hidden="1" customHeight="1" x14ac:dyDescent="0.2">
      <c r="B34" s="44"/>
    </row>
    <row r="35" spans="2:2" ht="15" hidden="1" customHeight="1" x14ac:dyDescent="0.2">
      <c r="B35" s="44"/>
    </row>
    <row r="36" spans="2:2" ht="15" hidden="1" customHeight="1" x14ac:dyDescent="0.2">
      <c r="B36" s="44"/>
    </row>
    <row r="37" spans="2:2" ht="15" hidden="1" customHeight="1" x14ac:dyDescent="0.2">
      <c r="B37" s="44"/>
    </row>
    <row r="38" spans="2:2" ht="15" hidden="1" customHeight="1" x14ac:dyDescent="0.2">
      <c r="B38" s="44"/>
    </row>
    <row r="39" spans="2:2" ht="15" hidden="1" customHeight="1" x14ac:dyDescent="0.2">
      <c r="B39" s="44"/>
    </row>
    <row r="40" spans="2:2" hidden="1" x14ac:dyDescent="0.2">
      <c r="B40" s="44"/>
    </row>
    <row r="41" spans="2:2" hidden="1" x14ac:dyDescent="0.2">
      <c r="B41" s="44"/>
    </row>
    <row r="42" spans="2:2" hidden="1" x14ac:dyDescent="0.2">
      <c r="B42" s="44"/>
    </row>
    <row r="43" spans="2:2" hidden="1" x14ac:dyDescent="0.2">
      <c r="B43" s="44"/>
    </row>
    <row r="44" spans="2:2" hidden="1" x14ac:dyDescent="0.2">
      <c r="B44" s="44"/>
    </row>
    <row r="45" spans="2:2" hidden="1" x14ac:dyDescent="0.2">
      <c r="B45" s="44"/>
    </row>
    <row r="46" spans="2:2" hidden="1" x14ac:dyDescent="0.2">
      <c r="B46" s="44"/>
    </row>
    <row r="47" spans="2:2" hidden="1" x14ac:dyDescent="0.2">
      <c r="B47" s="44"/>
    </row>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sheetData>
  <mergeCells count="1">
    <mergeCell ref="AC7:AF9"/>
  </mergeCells>
  <conditionalFormatting sqref="U14 T15:T249">
    <cfRule type="cellIs" dxfId="0" priority="1" operator="greaterThan">
      <formula>4</formula>
    </cfRule>
  </conditionalFormatting>
  <pageMargins left="0.45" right="0.45" top="0.75" bottom="0.5" header="0.3" footer="0.3"/>
  <pageSetup scale="38" orientation="landscape" horizontalDpi="72" verticalDpi="72"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AF31"/>
  <sheetViews>
    <sheetView topLeftCell="G1" zoomScale="85" zoomScaleNormal="85" workbookViewId="0"/>
  </sheetViews>
  <sheetFormatPr defaultColWidth="12.7109375" defaultRowHeight="15" x14ac:dyDescent="0.2"/>
  <cols>
    <col min="1" max="1" width="12.7109375" style="30"/>
    <col min="2" max="2" width="12.7109375" style="30" customWidth="1"/>
    <col min="3" max="3" width="7.7109375" style="30" bestFit="1" customWidth="1"/>
    <col min="4" max="9" width="12.7109375" style="30" customWidth="1"/>
    <col min="10" max="10" width="16.85546875" style="30" bestFit="1" customWidth="1"/>
    <col min="11" max="15" width="12.7109375" style="30" customWidth="1"/>
    <col min="16" max="26" width="12.7109375" style="30"/>
    <col min="27" max="27" width="21.5703125" style="30" customWidth="1"/>
    <col min="28" max="16384" width="12.7109375" style="30"/>
  </cols>
  <sheetData>
    <row r="1" spans="1:32" s="35" customFormat="1" ht="15" customHeight="1" x14ac:dyDescent="0.3">
      <c r="A1" s="34" t="s">
        <v>43</v>
      </c>
    </row>
    <row r="2" spans="1:32" s="35" customFormat="1" ht="15" customHeight="1" x14ac:dyDescent="0.25">
      <c r="A2" s="36"/>
    </row>
    <row r="3" spans="1:32" s="35" customFormat="1" ht="15" customHeight="1" x14ac:dyDescent="0.25">
      <c r="A3" s="37" t="s">
        <v>44</v>
      </c>
    </row>
    <row r="4" spans="1:32" s="35" customFormat="1" ht="15" customHeight="1" x14ac:dyDescent="0.25">
      <c r="A4" s="37"/>
      <c r="B4" s="414">
        <v>12021</v>
      </c>
      <c r="C4" s="414">
        <f t="shared" ref="C4:E4" si="0">IF(ISERROR(MONTH(DATEVALUE("01/" &amp; C$7 &amp; "/" &amp; C8)))=FALSE,MONTH(DATEVALUE("01/" &amp; C$7 &amp; "/" &amp; C8))&amp;C8,0)</f>
        <v>0</v>
      </c>
      <c r="D4" s="414">
        <v>22021</v>
      </c>
      <c r="E4" s="414">
        <f t="shared" si="0"/>
        <v>0</v>
      </c>
      <c r="F4" s="414">
        <v>32021</v>
      </c>
      <c r="G4" s="414">
        <f t="shared" ref="G4:I4" si="1">IF(ISERROR(MONTH(DATEVALUE("01/" &amp; G$7 &amp; "/" &amp; G8)))=FALSE,MONTH(DATEVALUE("01/" &amp; G$7 &amp; "/" &amp; G8))&amp;G8,0)</f>
        <v>0</v>
      </c>
      <c r="H4" s="414">
        <v>42021</v>
      </c>
      <c r="I4" s="414">
        <f t="shared" si="1"/>
        <v>0</v>
      </c>
      <c r="J4" s="414">
        <v>52021</v>
      </c>
      <c r="K4" s="414">
        <f t="shared" ref="K4:M4" si="2">IF(ISERROR(MONTH(DATEVALUE("01/" &amp; K$7 &amp; "/" &amp; K8)))=FALSE,MONTH(DATEVALUE("01/" &amp; K$7 &amp; "/" &amp; K8))&amp;K8,0)</f>
        <v>0</v>
      </c>
      <c r="L4" s="414">
        <v>62021</v>
      </c>
      <c r="M4" s="414">
        <f t="shared" si="2"/>
        <v>0</v>
      </c>
      <c r="N4" s="414">
        <v>72021</v>
      </c>
      <c r="O4" s="414">
        <f t="shared" ref="O4:Q4" si="3">IF(ISERROR(MONTH(DATEVALUE("01/" &amp; O$7 &amp; "/" &amp; O8)))=FALSE,MONTH(DATEVALUE("01/" &amp; O$7 &amp; "/" &amp; O8))&amp;O8,0)</f>
        <v>0</v>
      </c>
      <c r="P4" s="414">
        <v>82021</v>
      </c>
      <c r="Q4" s="414">
        <f t="shared" si="3"/>
        <v>0</v>
      </c>
      <c r="R4" s="414">
        <v>92021</v>
      </c>
      <c r="S4" s="414">
        <f t="shared" ref="S4" si="4">IF(ISERROR(MONTH(DATEVALUE("01/" &amp; S$7 &amp; "/" &amp; S8)))=FALSE,MONTH(DATEVALUE("01/" &amp; S$7 &amp; "/" &amp; S8))&amp;S8,0)</f>
        <v>0</v>
      </c>
      <c r="T4" s="414">
        <v>102021</v>
      </c>
      <c r="U4" s="414"/>
      <c r="V4" s="414">
        <v>112021</v>
      </c>
      <c r="W4" s="414">
        <f t="shared" ref="W4:Y4" si="5">IF(ISERROR(MONTH(DATEVALUE("01/" &amp; W$7 &amp; "/" &amp; W8)))=FALSE,MONTH(DATEVALUE("01/" &amp; W$7 &amp; "/" &amp; W8))&amp;W8,0)</f>
        <v>0</v>
      </c>
      <c r="X4" s="414">
        <v>122021</v>
      </c>
      <c r="Y4" s="414">
        <f t="shared" si="5"/>
        <v>0</v>
      </c>
      <c r="Z4" s="414">
        <v>12022</v>
      </c>
    </row>
    <row r="5" spans="1:32" s="35" customFormat="1" ht="15" customHeight="1" x14ac:dyDescent="0.25">
      <c r="A5" s="39"/>
      <c r="B5" s="35">
        <f t="shared" ref="B5" si="6">C4</f>
        <v>0</v>
      </c>
      <c r="C5" s="340">
        <v>22021</v>
      </c>
      <c r="D5" s="35">
        <f t="shared" ref="D5" si="7">E4</f>
        <v>0</v>
      </c>
      <c r="E5" s="340">
        <v>32021</v>
      </c>
      <c r="F5" s="35">
        <f t="shared" ref="F5" si="8">G4</f>
        <v>0</v>
      </c>
      <c r="G5" s="340">
        <v>42021</v>
      </c>
      <c r="H5" s="35">
        <f t="shared" ref="H5" si="9">I4</f>
        <v>0</v>
      </c>
      <c r="I5" s="340">
        <v>52021</v>
      </c>
      <c r="J5" s="35">
        <f t="shared" ref="J5" si="10">K4</f>
        <v>0</v>
      </c>
      <c r="K5" s="340">
        <v>62021</v>
      </c>
      <c r="L5" s="35">
        <f t="shared" ref="L5" si="11">M4</f>
        <v>0</v>
      </c>
      <c r="M5" s="340">
        <v>72021</v>
      </c>
      <c r="N5" s="35">
        <f t="shared" ref="N5" si="12">O4</f>
        <v>0</v>
      </c>
      <c r="O5" s="340">
        <v>82021</v>
      </c>
      <c r="P5" s="35">
        <f t="shared" ref="P5" si="13">Q4</f>
        <v>0</v>
      </c>
      <c r="Q5" s="340">
        <v>92021</v>
      </c>
      <c r="R5" s="35">
        <f t="shared" ref="R5" si="14">S4</f>
        <v>0</v>
      </c>
      <c r="S5" s="340">
        <v>102021</v>
      </c>
      <c r="T5" s="35">
        <f t="shared" ref="T5" si="15">U4</f>
        <v>0</v>
      </c>
      <c r="U5" s="340">
        <v>112021</v>
      </c>
      <c r="V5" s="35">
        <f t="shared" ref="V5" si="16">W4</f>
        <v>0</v>
      </c>
      <c r="W5" s="340">
        <v>122021</v>
      </c>
      <c r="X5" s="35">
        <f t="shared" ref="X5" si="17">Y4</f>
        <v>0</v>
      </c>
      <c r="Y5" s="340">
        <v>1012022</v>
      </c>
      <c r="Z5" s="35">
        <f t="shared" ref="Z5" si="18">AA4</f>
        <v>0</v>
      </c>
    </row>
    <row r="6" spans="1:32" s="35" customFormat="1" ht="9.9499999999999993" customHeight="1" x14ac:dyDescent="0.25">
      <c r="A6" s="39"/>
    </row>
    <row r="7" spans="1:32" s="35" customFormat="1" ht="21.95" customHeight="1" x14ac:dyDescent="0.25">
      <c r="A7" s="40" t="s">
        <v>45</v>
      </c>
      <c r="B7" s="343" t="s">
        <v>46</v>
      </c>
      <c r="C7" s="343"/>
      <c r="D7" s="343" t="s">
        <v>47</v>
      </c>
      <c r="E7" s="343"/>
      <c r="F7" s="343" t="s">
        <v>48</v>
      </c>
      <c r="G7" s="343"/>
      <c r="H7" s="343" t="s">
        <v>49</v>
      </c>
      <c r="I7" s="343"/>
      <c r="J7" s="343" t="s">
        <v>50</v>
      </c>
      <c r="K7" s="343"/>
      <c r="L7" s="343" t="s">
        <v>223</v>
      </c>
      <c r="M7" s="343"/>
      <c r="N7" s="343" t="s">
        <v>224</v>
      </c>
      <c r="O7" s="343"/>
      <c r="P7" s="343" t="s">
        <v>180</v>
      </c>
      <c r="Q7" s="343"/>
      <c r="R7" s="343" t="s">
        <v>286</v>
      </c>
      <c r="S7" s="343"/>
      <c r="T7" s="343" t="s">
        <v>51</v>
      </c>
      <c r="U7" s="343"/>
      <c r="V7" s="343" t="s">
        <v>52</v>
      </c>
      <c r="W7" s="343"/>
      <c r="X7" s="343" t="s">
        <v>287</v>
      </c>
      <c r="Y7" s="405"/>
      <c r="Z7" s="405" t="s">
        <v>46</v>
      </c>
      <c r="AA7" s="216" t="s">
        <v>188</v>
      </c>
      <c r="AC7" s="454" t="s">
        <v>187</v>
      </c>
      <c r="AD7" s="454"/>
      <c r="AE7" s="454"/>
      <c r="AF7" s="454"/>
    </row>
    <row r="8" spans="1:32" s="35" customFormat="1" ht="21.95" customHeight="1" x14ac:dyDescent="0.25">
      <c r="A8" s="41"/>
      <c r="B8" s="350">
        <v>2021</v>
      </c>
      <c r="C8" s="350"/>
      <c r="D8" s="350">
        <v>2021</v>
      </c>
      <c r="E8" s="350"/>
      <c r="F8" s="350">
        <v>2021</v>
      </c>
      <c r="G8" s="350"/>
      <c r="H8" s="350">
        <v>2021</v>
      </c>
      <c r="I8" s="350"/>
      <c r="J8" s="350">
        <v>2021</v>
      </c>
      <c r="K8" s="350"/>
      <c r="L8" s="350">
        <v>2021</v>
      </c>
      <c r="M8" s="350"/>
      <c r="N8" s="350">
        <v>2021</v>
      </c>
      <c r="O8" s="350"/>
      <c r="P8" s="350">
        <v>2021</v>
      </c>
      <c r="Q8" s="350"/>
      <c r="R8" s="350">
        <v>2021</v>
      </c>
      <c r="S8" s="350"/>
      <c r="T8" s="350">
        <v>2021</v>
      </c>
      <c r="U8" s="350"/>
      <c r="V8" s="350">
        <v>2021</v>
      </c>
      <c r="W8" s="350"/>
      <c r="X8" s="350">
        <v>2021</v>
      </c>
      <c r="Y8" s="406"/>
      <c r="Z8" s="406">
        <v>2022</v>
      </c>
      <c r="AC8" s="454"/>
      <c r="AD8" s="454"/>
      <c r="AE8" s="454"/>
      <c r="AF8" s="454"/>
    </row>
    <row r="9" spans="1:32" s="35" customFormat="1" ht="21.95" customHeight="1" x14ac:dyDescent="0.25">
      <c r="A9" s="42" t="s">
        <v>44</v>
      </c>
      <c r="B9" s="351"/>
      <c r="C9" s="351"/>
      <c r="D9" s="351"/>
      <c r="E9" s="351"/>
      <c r="F9" s="351"/>
      <c r="G9" s="351"/>
      <c r="H9" s="351"/>
      <c r="I9" s="351"/>
      <c r="J9" s="351"/>
      <c r="K9" s="351"/>
      <c r="L9" s="351"/>
      <c r="M9" s="351"/>
      <c r="N9" s="351"/>
      <c r="O9" s="351"/>
      <c r="P9" s="351"/>
      <c r="Q9" s="351"/>
      <c r="R9" s="351"/>
      <c r="S9" s="351"/>
      <c r="T9" s="351"/>
      <c r="U9" s="351"/>
      <c r="V9" s="351"/>
      <c r="W9" s="351"/>
      <c r="X9" s="351"/>
      <c r="Y9" s="407"/>
      <c r="Z9" s="407"/>
      <c r="AC9" s="454"/>
      <c r="AD9" s="454"/>
      <c r="AE9" s="454"/>
      <c r="AF9" s="454"/>
    </row>
    <row r="10" spans="1:32" s="35" customFormat="1" ht="21.95" customHeight="1" x14ac:dyDescent="0.25">
      <c r="A10" s="30">
        <v>1</v>
      </c>
      <c r="B10" s="352">
        <v>44191</v>
      </c>
      <c r="C10" s="348">
        <f>D10-B10</f>
        <v>31</v>
      </c>
      <c r="D10" s="352">
        <v>44222</v>
      </c>
      <c r="E10" s="348">
        <f>F10-D10</f>
        <v>28</v>
      </c>
      <c r="F10" s="352">
        <v>44250</v>
      </c>
      <c r="G10" s="348">
        <f>H10-F10</f>
        <v>31</v>
      </c>
      <c r="H10" s="352">
        <v>44281</v>
      </c>
      <c r="I10" s="348">
        <f>J10-H10</f>
        <v>30</v>
      </c>
      <c r="J10" s="352">
        <v>44311</v>
      </c>
      <c r="K10" s="348">
        <f>L10-J10</f>
        <v>31</v>
      </c>
      <c r="L10" s="352">
        <v>44342</v>
      </c>
      <c r="M10" s="348">
        <f>N10-L10</f>
        <v>30</v>
      </c>
      <c r="N10" s="352">
        <v>44372</v>
      </c>
      <c r="O10" s="348">
        <f>P10-N10</f>
        <v>31</v>
      </c>
      <c r="P10" s="352">
        <v>44403</v>
      </c>
      <c r="Q10" s="348">
        <f>R10-P10</f>
        <v>31</v>
      </c>
      <c r="R10" s="352">
        <v>44434</v>
      </c>
      <c r="S10" s="348">
        <f>T10-R10</f>
        <v>30</v>
      </c>
      <c r="T10" s="352">
        <v>44464</v>
      </c>
      <c r="U10" s="348">
        <f>V10-T10</f>
        <v>31</v>
      </c>
      <c r="V10" s="352">
        <v>44495</v>
      </c>
      <c r="W10" s="348">
        <f>X10-V10</f>
        <v>29</v>
      </c>
      <c r="X10" s="352">
        <v>44524</v>
      </c>
      <c r="Y10" s="408">
        <f>Z10-X10</f>
        <v>32</v>
      </c>
      <c r="Z10" s="409">
        <v>44556</v>
      </c>
    </row>
    <row r="11" spans="1:32" s="35" customFormat="1" ht="21.95" customHeight="1" x14ac:dyDescent="0.25">
      <c r="A11" s="30">
        <v>2</v>
      </c>
      <c r="B11" s="352">
        <v>44191</v>
      </c>
      <c r="C11" s="348">
        <f t="shared" ref="C11:C28" si="19">D11-B11</f>
        <v>31</v>
      </c>
      <c r="D11" s="352">
        <v>44222</v>
      </c>
      <c r="E11" s="348">
        <f t="shared" ref="E11:E28" si="20">F11-D11</f>
        <v>28</v>
      </c>
      <c r="F11" s="352">
        <v>44250</v>
      </c>
      <c r="G11" s="348">
        <f t="shared" ref="G11:G28" si="21">H11-F11</f>
        <v>31</v>
      </c>
      <c r="H11" s="352">
        <v>44281</v>
      </c>
      <c r="I11" s="348">
        <f t="shared" ref="I11:I28" si="22">J11-H11</f>
        <v>30</v>
      </c>
      <c r="J11" s="352">
        <v>44311</v>
      </c>
      <c r="K11" s="348">
        <f t="shared" ref="K11:K28" si="23">L11-J11</f>
        <v>31</v>
      </c>
      <c r="L11" s="352">
        <v>44342</v>
      </c>
      <c r="M11" s="348">
        <f t="shared" ref="M11:M28" si="24">N11-L11</f>
        <v>30</v>
      </c>
      <c r="N11" s="352">
        <v>44372</v>
      </c>
      <c r="O11" s="348">
        <f t="shared" ref="O11:O28" si="25">P11-N11</f>
        <v>31</v>
      </c>
      <c r="P11" s="352">
        <v>44403</v>
      </c>
      <c r="Q11" s="348">
        <f t="shared" ref="Q11:Q28" si="26">R11-P11</f>
        <v>31</v>
      </c>
      <c r="R11" s="352">
        <v>44434</v>
      </c>
      <c r="S11" s="348">
        <f t="shared" ref="S11:S28" si="27">T11-R11</f>
        <v>30</v>
      </c>
      <c r="T11" s="352">
        <v>44464</v>
      </c>
      <c r="U11" s="348">
        <f t="shared" ref="U11:U28" si="28">V11-T11</f>
        <v>31</v>
      </c>
      <c r="V11" s="352">
        <v>44495</v>
      </c>
      <c r="W11" s="348">
        <f t="shared" ref="W11:W28" si="29">X11-V11</f>
        <v>29</v>
      </c>
      <c r="X11" s="352">
        <v>44524</v>
      </c>
      <c r="Y11" s="408">
        <f t="shared" ref="Y11:Y28" si="30">Z11-X11</f>
        <v>32</v>
      </c>
      <c r="Z11" s="409">
        <v>44556</v>
      </c>
    </row>
    <row r="12" spans="1:32" s="35" customFormat="1" ht="21.95" customHeight="1" x14ac:dyDescent="0.25">
      <c r="A12" s="30">
        <v>3</v>
      </c>
      <c r="B12" s="352">
        <v>44191</v>
      </c>
      <c r="C12" s="348">
        <f t="shared" si="19"/>
        <v>31</v>
      </c>
      <c r="D12" s="352">
        <v>44222</v>
      </c>
      <c r="E12" s="348">
        <f t="shared" si="20"/>
        <v>28</v>
      </c>
      <c r="F12" s="352">
        <v>44250</v>
      </c>
      <c r="G12" s="348">
        <f t="shared" si="21"/>
        <v>31</v>
      </c>
      <c r="H12" s="352">
        <v>44281</v>
      </c>
      <c r="I12" s="348">
        <f t="shared" si="22"/>
        <v>30</v>
      </c>
      <c r="J12" s="352">
        <v>44311</v>
      </c>
      <c r="K12" s="348">
        <f t="shared" si="23"/>
        <v>31</v>
      </c>
      <c r="L12" s="352">
        <v>44342</v>
      </c>
      <c r="M12" s="348">
        <f t="shared" si="24"/>
        <v>30</v>
      </c>
      <c r="N12" s="352">
        <v>44372</v>
      </c>
      <c r="O12" s="348">
        <f t="shared" si="25"/>
        <v>31</v>
      </c>
      <c r="P12" s="352">
        <v>44403</v>
      </c>
      <c r="Q12" s="348">
        <f t="shared" si="26"/>
        <v>31</v>
      </c>
      <c r="R12" s="352">
        <v>44434</v>
      </c>
      <c r="S12" s="348">
        <f t="shared" si="27"/>
        <v>30</v>
      </c>
      <c r="T12" s="352">
        <v>44464</v>
      </c>
      <c r="U12" s="348">
        <f t="shared" si="28"/>
        <v>31</v>
      </c>
      <c r="V12" s="352">
        <v>44495</v>
      </c>
      <c r="W12" s="348">
        <f t="shared" si="29"/>
        <v>29</v>
      </c>
      <c r="X12" s="352">
        <v>44524</v>
      </c>
      <c r="Y12" s="408">
        <f t="shared" si="30"/>
        <v>32</v>
      </c>
      <c r="Z12" s="409">
        <v>44556</v>
      </c>
    </row>
    <row r="13" spans="1:32" s="35" customFormat="1" ht="21.95" customHeight="1" x14ac:dyDescent="0.25">
      <c r="A13" s="30">
        <v>4</v>
      </c>
      <c r="B13" s="352">
        <v>44191</v>
      </c>
      <c r="C13" s="348">
        <f t="shared" si="19"/>
        <v>31</v>
      </c>
      <c r="D13" s="352">
        <v>44222</v>
      </c>
      <c r="E13" s="348">
        <f t="shared" si="20"/>
        <v>28</v>
      </c>
      <c r="F13" s="352">
        <v>44250</v>
      </c>
      <c r="G13" s="348">
        <f t="shared" si="21"/>
        <v>31</v>
      </c>
      <c r="H13" s="352">
        <v>44281</v>
      </c>
      <c r="I13" s="348">
        <f t="shared" si="22"/>
        <v>30</v>
      </c>
      <c r="J13" s="352">
        <v>44311</v>
      </c>
      <c r="K13" s="348">
        <f t="shared" si="23"/>
        <v>31</v>
      </c>
      <c r="L13" s="352">
        <v>44342</v>
      </c>
      <c r="M13" s="348">
        <f t="shared" si="24"/>
        <v>30</v>
      </c>
      <c r="N13" s="352">
        <v>44372</v>
      </c>
      <c r="O13" s="348">
        <f t="shared" si="25"/>
        <v>31</v>
      </c>
      <c r="P13" s="352">
        <v>44403</v>
      </c>
      <c r="Q13" s="348">
        <f t="shared" si="26"/>
        <v>31</v>
      </c>
      <c r="R13" s="352">
        <v>44434</v>
      </c>
      <c r="S13" s="348">
        <f t="shared" si="27"/>
        <v>30</v>
      </c>
      <c r="T13" s="352">
        <v>44464</v>
      </c>
      <c r="U13" s="348">
        <f t="shared" si="28"/>
        <v>31</v>
      </c>
      <c r="V13" s="352">
        <v>44495</v>
      </c>
      <c r="W13" s="348">
        <f t="shared" si="29"/>
        <v>29</v>
      </c>
      <c r="X13" s="352">
        <v>44524</v>
      </c>
      <c r="Y13" s="408">
        <f t="shared" si="30"/>
        <v>32</v>
      </c>
      <c r="Z13" s="409">
        <v>44556</v>
      </c>
    </row>
    <row r="14" spans="1:32" s="35" customFormat="1" ht="21.95" customHeight="1" x14ac:dyDescent="0.25">
      <c r="A14" s="30">
        <v>5</v>
      </c>
      <c r="B14" s="352">
        <v>44191</v>
      </c>
      <c r="C14" s="348">
        <f t="shared" si="19"/>
        <v>31</v>
      </c>
      <c r="D14" s="352">
        <v>44222</v>
      </c>
      <c r="E14" s="348">
        <f t="shared" si="20"/>
        <v>28</v>
      </c>
      <c r="F14" s="352">
        <v>44250</v>
      </c>
      <c r="G14" s="348">
        <f t="shared" si="21"/>
        <v>31</v>
      </c>
      <c r="H14" s="352">
        <v>44281</v>
      </c>
      <c r="I14" s="348">
        <f t="shared" si="22"/>
        <v>30</v>
      </c>
      <c r="J14" s="352">
        <v>44311</v>
      </c>
      <c r="K14" s="348">
        <f t="shared" si="23"/>
        <v>31</v>
      </c>
      <c r="L14" s="352">
        <v>44342</v>
      </c>
      <c r="M14" s="348">
        <f t="shared" si="24"/>
        <v>30</v>
      </c>
      <c r="N14" s="352">
        <v>44372</v>
      </c>
      <c r="O14" s="348">
        <f t="shared" si="25"/>
        <v>31</v>
      </c>
      <c r="P14" s="352">
        <v>44403</v>
      </c>
      <c r="Q14" s="348">
        <f t="shared" si="26"/>
        <v>31</v>
      </c>
      <c r="R14" s="352">
        <v>44434</v>
      </c>
      <c r="S14" s="348">
        <f t="shared" si="27"/>
        <v>30</v>
      </c>
      <c r="T14" s="352">
        <v>44464</v>
      </c>
      <c r="U14" s="348">
        <f t="shared" si="28"/>
        <v>31</v>
      </c>
      <c r="V14" s="352">
        <v>44495</v>
      </c>
      <c r="W14" s="348">
        <f t="shared" si="29"/>
        <v>29</v>
      </c>
      <c r="X14" s="352">
        <v>44524</v>
      </c>
      <c r="Y14" s="408">
        <f t="shared" si="30"/>
        <v>32</v>
      </c>
      <c r="Z14" s="409">
        <v>44556</v>
      </c>
    </row>
    <row r="15" spans="1:32" s="35" customFormat="1" ht="21.95" customHeight="1" x14ac:dyDescent="0.25">
      <c r="A15" s="30">
        <v>6</v>
      </c>
      <c r="B15" s="352">
        <v>44191</v>
      </c>
      <c r="C15" s="348">
        <f t="shared" si="19"/>
        <v>31</v>
      </c>
      <c r="D15" s="352">
        <v>44222</v>
      </c>
      <c r="E15" s="348">
        <f t="shared" si="20"/>
        <v>28</v>
      </c>
      <c r="F15" s="352">
        <v>44250</v>
      </c>
      <c r="G15" s="348">
        <f t="shared" si="21"/>
        <v>31</v>
      </c>
      <c r="H15" s="352">
        <v>44281</v>
      </c>
      <c r="I15" s="348">
        <f t="shared" si="22"/>
        <v>30</v>
      </c>
      <c r="J15" s="352">
        <v>44311</v>
      </c>
      <c r="K15" s="348">
        <f t="shared" si="23"/>
        <v>31</v>
      </c>
      <c r="L15" s="352">
        <v>44342</v>
      </c>
      <c r="M15" s="348">
        <f t="shared" si="24"/>
        <v>30</v>
      </c>
      <c r="N15" s="352">
        <v>44372</v>
      </c>
      <c r="O15" s="348">
        <f t="shared" si="25"/>
        <v>31</v>
      </c>
      <c r="P15" s="352">
        <v>44403</v>
      </c>
      <c r="Q15" s="348">
        <f t="shared" si="26"/>
        <v>31</v>
      </c>
      <c r="R15" s="352">
        <v>44434</v>
      </c>
      <c r="S15" s="348">
        <f t="shared" si="27"/>
        <v>30</v>
      </c>
      <c r="T15" s="352">
        <v>44464</v>
      </c>
      <c r="U15" s="348">
        <f t="shared" si="28"/>
        <v>31</v>
      </c>
      <c r="V15" s="352">
        <v>44495</v>
      </c>
      <c r="W15" s="348">
        <f t="shared" si="29"/>
        <v>29</v>
      </c>
      <c r="X15" s="352">
        <v>44524</v>
      </c>
      <c r="Y15" s="408">
        <f t="shared" si="30"/>
        <v>32</v>
      </c>
      <c r="Z15" s="409">
        <v>44556</v>
      </c>
    </row>
    <row r="16" spans="1:32" s="35" customFormat="1" ht="21.95" customHeight="1" x14ac:dyDescent="0.25">
      <c r="A16" s="30">
        <v>7</v>
      </c>
      <c r="B16" s="352">
        <v>44191</v>
      </c>
      <c r="C16" s="348">
        <f t="shared" si="19"/>
        <v>31</v>
      </c>
      <c r="D16" s="352">
        <v>44222</v>
      </c>
      <c r="E16" s="348">
        <f t="shared" si="20"/>
        <v>28</v>
      </c>
      <c r="F16" s="352">
        <v>44250</v>
      </c>
      <c r="G16" s="348">
        <f t="shared" si="21"/>
        <v>31</v>
      </c>
      <c r="H16" s="352">
        <v>44281</v>
      </c>
      <c r="I16" s="348">
        <f t="shared" si="22"/>
        <v>30</v>
      </c>
      <c r="J16" s="352">
        <v>44311</v>
      </c>
      <c r="K16" s="348">
        <f t="shared" si="23"/>
        <v>31</v>
      </c>
      <c r="L16" s="352">
        <v>44342</v>
      </c>
      <c r="M16" s="348">
        <f t="shared" si="24"/>
        <v>30</v>
      </c>
      <c r="N16" s="352">
        <v>44372</v>
      </c>
      <c r="O16" s="348">
        <f t="shared" si="25"/>
        <v>31</v>
      </c>
      <c r="P16" s="352">
        <v>44403</v>
      </c>
      <c r="Q16" s="348">
        <f t="shared" si="26"/>
        <v>31</v>
      </c>
      <c r="R16" s="352">
        <v>44434</v>
      </c>
      <c r="S16" s="348">
        <f t="shared" si="27"/>
        <v>30</v>
      </c>
      <c r="T16" s="352">
        <v>44464</v>
      </c>
      <c r="U16" s="348">
        <f t="shared" si="28"/>
        <v>31</v>
      </c>
      <c r="V16" s="352">
        <v>44495</v>
      </c>
      <c r="W16" s="348">
        <f t="shared" si="29"/>
        <v>29</v>
      </c>
      <c r="X16" s="352">
        <v>44524</v>
      </c>
      <c r="Y16" s="408">
        <f t="shared" si="30"/>
        <v>32</v>
      </c>
      <c r="Z16" s="409">
        <v>44556</v>
      </c>
    </row>
    <row r="17" spans="1:26" s="35" customFormat="1" ht="21.95" customHeight="1" x14ac:dyDescent="0.25">
      <c r="A17" s="30">
        <v>8</v>
      </c>
      <c r="B17" s="352">
        <v>44191</v>
      </c>
      <c r="C17" s="348">
        <f t="shared" si="19"/>
        <v>31</v>
      </c>
      <c r="D17" s="352">
        <v>44222</v>
      </c>
      <c r="E17" s="348">
        <f t="shared" si="20"/>
        <v>28</v>
      </c>
      <c r="F17" s="352">
        <v>44250</v>
      </c>
      <c r="G17" s="348">
        <f t="shared" si="21"/>
        <v>31</v>
      </c>
      <c r="H17" s="352">
        <v>44281</v>
      </c>
      <c r="I17" s="348">
        <f t="shared" si="22"/>
        <v>30</v>
      </c>
      <c r="J17" s="352">
        <v>44311</v>
      </c>
      <c r="K17" s="348">
        <f t="shared" si="23"/>
        <v>31</v>
      </c>
      <c r="L17" s="352">
        <v>44342</v>
      </c>
      <c r="M17" s="348">
        <f t="shared" si="24"/>
        <v>30</v>
      </c>
      <c r="N17" s="352">
        <v>44372</v>
      </c>
      <c r="O17" s="348">
        <f t="shared" si="25"/>
        <v>31</v>
      </c>
      <c r="P17" s="352">
        <v>44403</v>
      </c>
      <c r="Q17" s="348">
        <f t="shared" si="26"/>
        <v>31</v>
      </c>
      <c r="R17" s="352">
        <v>44434</v>
      </c>
      <c r="S17" s="348">
        <f t="shared" si="27"/>
        <v>30</v>
      </c>
      <c r="T17" s="352">
        <v>44464</v>
      </c>
      <c r="U17" s="348">
        <f t="shared" si="28"/>
        <v>31</v>
      </c>
      <c r="V17" s="352">
        <v>44495</v>
      </c>
      <c r="W17" s="348">
        <f t="shared" si="29"/>
        <v>29</v>
      </c>
      <c r="X17" s="352">
        <v>44524</v>
      </c>
      <c r="Y17" s="408">
        <f t="shared" si="30"/>
        <v>32</v>
      </c>
      <c r="Z17" s="409">
        <v>44556</v>
      </c>
    </row>
    <row r="18" spans="1:26" s="35" customFormat="1" ht="21.95" customHeight="1" x14ac:dyDescent="0.25">
      <c r="A18" s="30">
        <v>9</v>
      </c>
      <c r="B18" s="352">
        <v>44191</v>
      </c>
      <c r="C18" s="348">
        <f t="shared" si="19"/>
        <v>31</v>
      </c>
      <c r="D18" s="352">
        <v>44222</v>
      </c>
      <c r="E18" s="348">
        <f t="shared" si="20"/>
        <v>28</v>
      </c>
      <c r="F18" s="352">
        <v>44250</v>
      </c>
      <c r="G18" s="348">
        <f t="shared" si="21"/>
        <v>31</v>
      </c>
      <c r="H18" s="352">
        <v>44281</v>
      </c>
      <c r="I18" s="348">
        <f t="shared" si="22"/>
        <v>30</v>
      </c>
      <c r="J18" s="352">
        <v>44311</v>
      </c>
      <c r="K18" s="348">
        <f t="shared" si="23"/>
        <v>31</v>
      </c>
      <c r="L18" s="352">
        <v>44342</v>
      </c>
      <c r="M18" s="348">
        <f t="shared" si="24"/>
        <v>30</v>
      </c>
      <c r="N18" s="352">
        <v>44372</v>
      </c>
      <c r="O18" s="348">
        <f t="shared" si="25"/>
        <v>31</v>
      </c>
      <c r="P18" s="352">
        <v>44403</v>
      </c>
      <c r="Q18" s="348">
        <f t="shared" si="26"/>
        <v>31</v>
      </c>
      <c r="R18" s="352">
        <v>44434</v>
      </c>
      <c r="S18" s="348">
        <f t="shared" si="27"/>
        <v>30</v>
      </c>
      <c r="T18" s="352">
        <v>44464</v>
      </c>
      <c r="U18" s="348">
        <f t="shared" si="28"/>
        <v>31</v>
      </c>
      <c r="V18" s="352">
        <v>44495</v>
      </c>
      <c r="W18" s="348">
        <f t="shared" si="29"/>
        <v>29</v>
      </c>
      <c r="X18" s="352">
        <v>44524</v>
      </c>
      <c r="Y18" s="408">
        <f t="shared" si="30"/>
        <v>32</v>
      </c>
      <c r="Z18" s="409">
        <v>44556</v>
      </c>
    </row>
    <row r="19" spans="1:26" s="35" customFormat="1" ht="21.95" customHeight="1" x14ac:dyDescent="0.25">
      <c r="A19" s="30">
        <v>10</v>
      </c>
      <c r="B19" s="352">
        <v>44191</v>
      </c>
      <c r="C19" s="348">
        <f t="shared" si="19"/>
        <v>31</v>
      </c>
      <c r="D19" s="352">
        <v>44222</v>
      </c>
      <c r="E19" s="348">
        <f t="shared" si="20"/>
        <v>28</v>
      </c>
      <c r="F19" s="352">
        <v>44250</v>
      </c>
      <c r="G19" s="348">
        <f t="shared" si="21"/>
        <v>31</v>
      </c>
      <c r="H19" s="352">
        <v>44281</v>
      </c>
      <c r="I19" s="348">
        <f t="shared" si="22"/>
        <v>30</v>
      </c>
      <c r="J19" s="352">
        <v>44311</v>
      </c>
      <c r="K19" s="348">
        <f t="shared" si="23"/>
        <v>31</v>
      </c>
      <c r="L19" s="352">
        <v>44342</v>
      </c>
      <c r="M19" s="348">
        <f t="shared" si="24"/>
        <v>30</v>
      </c>
      <c r="N19" s="352">
        <v>44372</v>
      </c>
      <c r="O19" s="348">
        <f t="shared" si="25"/>
        <v>31</v>
      </c>
      <c r="P19" s="352">
        <v>44403</v>
      </c>
      <c r="Q19" s="348">
        <f t="shared" si="26"/>
        <v>31</v>
      </c>
      <c r="R19" s="352">
        <v>44434</v>
      </c>
      <c r="S19" s="348">
        <f t="shared" si="27"/>
        <v>30</v>
      </c>
      <c r="T19" s="352">
        <v>44464</v>
      </c>
      <c r="U19" s="348">
        <f t="shared" si="28"/>
        <v>31</v>
      </c>
      <c r="V19" s="352">
        <v>44495</v>
      </c>
      <c r="W19" s="348">
        <f t="shared" si="29"/>
        <v>29</v>
      </c>
      <c r="X19" s="352">
        <v>44524</v>
      </c>
      <c r="Y19" s="408">
        <f t="shared" si="30"/>
        <v>32</v>
      </c>
      <c r="Z19" s="409">
        <v>44556</v>
      </c>
    </row>
    <row r="20" spans="1:26" s="35" customFormat="1" ht="21.95" customHeight="1" x14ac:dyDescent="0.25">
      <c r="A20" s="30">
        <v>11</v>
      </c>
      <c r="B20" s="352">
        <v>44191</v>
      </c>
      <c r="C20" s="348">
        <f t="shared" si="19"/>
        <v>31</v>
      </c>
      <c r="D20" s="352">
        <v>44222</v>
      </c>
      <c r="E20" s="348">
        <f t="shared" si="20"/>
        <v>28</v>
      </c>
      <c r="F20" s="352">
        <v>44250</v>
      </c>
      <c r="G20" s="348">
        <f t="shared" si="21"/>
        <v>31</v>
      </c>
      <c r="H20" s="352">
        <v>44281</v>
      </c>
      <c r="I20" s="348">
        <f t="shared" si="22"/>
        <v>30</v>
      </c>
      <c r="J20" s="352">
        <v>44311</v>
      </c>
      <c r="K20" s="348">
        <f t="shared" si="23"/>
        <v>31</v>
      </c>
      <c r="L20" s="352">
        <v>44342</v>
      </c>
      <c r="M20" s="348">
        <f t="shared" si="24"/>
        <v>30</v>
      </c>
      <c r="N20" s="352">
        <v>44372</v>
      </c>
      <c r="O20" s="348">
        <f t="shared" si="25"/>
        <v>31</v>
      </c>
      <c r="P20" s="352">
        <v>44403</v>
      </c>
      <c r="Q20" s="348">
        <f t="shared" si="26"/>
        <v>31</v>
      </c>
      <c r="R20" s="352">
        <v>44434</v>
      </c>
      <c r="S20" s="348">
        <f t="shared" si="27"/>
        <v>30</v>
      </c>
      <c r="T20" s="352">
        <v>44464</v>
      </c>
      <c r="U20" s="348">
        <f t="shared" si="28"/>
        <v>31</v>
      </c>
      <c r="V20" s="352">
        <v>44495</v>
      </c>
      <c r="W20" s="348">
        <f t="shared" si="29"/>
        <v>29</v>
      </c>
      <c r="X20" s="352">
        <v>44524</v>
      </c>
      <c r="Y20" s="408">
        <f t="shared" si="30"/>
        <v>32</v>
      </c>
      <c r="Z20" s="409">
        <v>44556</v>
      </c>
    </row>
    <row r="21" spans="1:26" s="35" customFormat="1" ht="21.95" customHeight="1" x14ac:dyDescent="0.25">
      <c r="A21" s="30">
        <v>12</v>
      </c>
      <c r="B21" s="352">
        <v>44191</v>
      </c>
      <c r="C21" s="348">
        <f t="shared" si="19"/>
        <v>31</v>
      </c>
      <c r="D21" s="352">
        <v>44222</v>
      </c>
      <c r="E21" s="348">
        <f t="shared" si="20"/>
        <v>28</v>
      </c>
      <c r="F21" s="352">
        <v>44250</v>
      </c>
      <c r="G21" s="348">
        <f t="shared" si="21"/>
        <v>31</v>
      </c>
      <c r="H21" s="352">
        <v>44281</v>
      </c>
      <c r="I21" s="348">
        <f t="shared" si="22"/>
        <v>30</v>
      </c>
      <c r="J21" s="352">
        <v>44311</v>
      </c>
      <c r="K21" s="348">
        <f t="shared" si="23"/>
        <v>31</v>
      </c>
      <c r="L21" s="352">
        <v>44342</v>
      </c>
      <c r="M21" s="348">
        <f t="shared" si="24"/>
        <v>30</v>
      </c>
      <c r="N21" s="352">
        <v>44372</v>
      </c>
      <c r="O21" s="348">
        <f t="shared" si="25"/>
        <v>31</v>
      </c>
      <c r="P21" s="352">
        <v>44403</v>
      </c>
      <c r="Q21" s="348">
        <f t="shared" si="26"/>
        <v>31</v>
      </c>
      <c r="R21" s="352">
        <v>44434</v>
      </c>
      <c r="S21" s="348">
        <f t="shared" si="27"/>
        <v>30</v>
      </c>
      <c r="T21" s="352">
        <v>44464</v>
      </c>
      <c r="U21" s="348">
        <f t="shared" si="28"/>
        <v>31</v>
      </c>
      <c r="V21" s="352">
        <v>44495</v>
      </c>
      <c r="W21" s="348">
        <f t="shared" si="29"/>
        <v>29</v>
      </c>
      <c r="X21" s="352">
        <v>44524</v>
      </c>
      <c r="Y21" s="408">
        <f t="shared" si="30"/>
        <v>32</v>
      </c>
      <c r="Z21" s="409">
        <v>44556</v>
      </c>
    </row>
    <row r="22" spans="1:26" s="35" customFormat="1" ht="21.95" customHeight="1" x14ac:dyDescent="0.25">
      <c r="A22" s="30">
        <v>13</v>
      </c>
      <c r="B22" s="352">
        <v>44191</v>
      </c>
      <c r="C22" s="348">
        <f t="shared" si="19"/>
        <v>31</v>
      </c>
      <c r="D22" s="352">
        <v>44222</v>
      </c>
      <c r="E22" s="348">
        <f t="shared" si="20"/>
        <v>28</v>
      </c>
      <c r="F22" s="352">
        <v>44250</v>
      </c>
      <c r="G22" s="348">
        <f t="shared" si="21"/>
        <v>31</v>
      </c>
      <c r="H22" s="352">
        <v>44281</v>
      </c>
      <c r="I22" s="348">
        <f t="shared" si="22"/>
        <v>30</v>
      </c>
      <c r="J22" s="352">
        <v>44311</v>
      </c>
      <c r="K22" s="348">
        <f t="shared" si="23"/>
        <v>31</v>
      </c>
      <c r="L22" s="352">
        <v>44342</v>
      </c>
      <c r="M22" s="348">
        <f t="shared" si="24"/>
        <v>30</v>
      </c>
      <c r="N22" s="352">
        <v>44372</v>
      </c>
      <c r="O22" s="348">
        <f t="shared" si="25"/>
        <v>31</v>
      </c>
      <c r="P22" s="352">
        <v>44403</v>
      </c>
      <c r="Q22" s="348">
        <f t="shared" si="26"/>
        <v>31</v>
      </c>
      <c r="R22" s="352">
        <v>44434</v>
      </c>
      <c r="S22" s="348">
        <f t="shared" si="27"/>
        <v>30</v>
      </c>
      <c r="T22" s="352">
        <v>44464</v>
      </c>
      <c r="U22" s="348">
        <f t="shared" si="28"/>
        <v>31</v>
      </c>
      <c r="V22" s="352">
        <v>44495</v>
      </c>
      <c r="W22" s="348">
        <f t="shared" si="29"/>
        <v>29</v>
      </c>
      <c r="X22" s="352">
        <v>44524</v>
      </c>
      <c r="Y22" s="408">
        <f t="shared" si="30"/>
        <v>32</v>
      </c>
      <c r="Z22" s="409">
        <v>44556</v>
      </c>
    </row>
    <row r="23" spans="1:26" s="35" customFormat="1" ht="21.95" customHeight="1" x14ac:dyDescent="0.25">
      <c r="A23" s="30">
        <v>14</v>
      </c>
      <c r="B23" s="352">
        <v>44191</v>
      </c>
      <c r="C23" s="348">
        <f t="shared" si="19"/>
        <v>31</v>
      </c>
      <c r="D23" s="352">
        <v>44222</v>
      </c>
      <c r="E23" s="348">
        <f t="shared" si="20"/>
        <v>28</v>
      </c>
      <c r="F23" s="352">
        <v>44250</v>
      </c>
      <c r="G23" s="348">
        <f t="shared" si="21"/>
        <v>31</v>
      </c>
      <c r="H23" s="352">
        <v>44281</v>
      </c>
      <c r="I23" s="348">
        <f t="shared" si="22"/>
        <v>30</v>
      </c>
      <c r="J23" s="352">
        <v>44311</v>
      </c>
      <c r="K23" s="348">
        <f t="shared" si="23"/>
        <v>31</v>
      </c>
      <c r="L23" s="352">
        <v>44342</v>
      </c>
      <c r="M23" s="348">
        <f t="shared" si="24"/>
        <v>30</v>
      </c>
      <c r="N23" s="352">
        <v>44372</v>
      </c>
      <c r="O23" s="348">
        <f t="shared" si="25"/>
        <v>31</v>
      </c>
      <c r="P23" s="352">
        <v>44403</v>
      </c>
      <c r="Q23" s="348">
        <f t="shared" si="26"/>
        <v>31</v>
      </c>
      <c r="R23" s="352">
        <v>44434</v>
      </c>
      <c r="S23" s="348">
        <f t="shared" si="27"/>
        <v>30</v>
      </c>
      <c r="T23" s="352">
        <v>44464</v>
      </c>
      <c r="U23" s="348">
        <f t="shared" si="28"/>
        <v>31</v>
      </c>
      <c r="V23" s="352">
        <v>44495</v>
      </c>
      <c r="W23" s="348">
        <f t="shared" si="29"/>
        <v>29</v>
      </c>
      <c r="X23" s="352">
        <v>44524</v>
      </c>
      <c r="Y23" s="408">
        <f t="shared" si="30"/>
        <v>32</v>
      </c>
      <c r="Z23" s="409">
        <v>44556</v>
      </c>
    </row>
    <row r="24" spans="1:26" s="35" customFormat="1" ht="21.95" customHeight="1" x14ac:dyDescent="0.25">
      <c r="A24" s="30">
        <v>15</v>
      </c>
      <c r="B24" s="352">
        <v>44191</v>
      </c>
      <c r="C24" s="348">
        <f t="shared" si="19"/>
        <v>31</v>
      </c>
      <c r="D24" s="352">
        <v>44222</v>
      </c>
      <c r="E24" s="348">
        <f t="shared" si="20"/>
        <v>28</v>
      </c>
      <c r="F24" s="352">
        <v>44250</v>
      </c>
      <c r="G24" s="348">
        <f t="shared" si="21"/>
        <v>31</v>
      </c>
      <c r="H24" s="352">
        <v>44281</v>
      </c>
      <c r="I24" s="348">
        <f t="shared" si="22"/>
        <v>30</v>
      </c>
      <c r="J24" s="352">
        <v>44311</v>
      </c>
      <c r="K24" s="348">
        <f t="shared" si="23"/>
        <v>31</v>
      </c>
      <c r="L24" s="352">
        <v>44342</v>
      </c>
      <c r="M24" s="348">
        <f t="shared" si="24"/>
        <v>30</v>
      </c>
      <c r="N24" s="352">
        <v>44372</v>
      </c>
      <c r="O24" s="348">
        <f t="shared" si="25"/>
        <v>31</v>
      </c>
      <c r="P24" s="352">
        <v>44403</v>
      </c>
      <c r="Q24" s="348">
        <f t="shared" si="26"/>
        <v>31</v>
      </c>
      <c r="R24" s="352">
        <v>44434</v>
      </c>
      <c r="S24" s="348">
        <f t="shared" si="27"/>
        <v>30</v>
      </c>
      <c r="T24" s="352">
        <v>44464</v>
      </c>
      <c r="U24" s="348">
        <f t="shared" si="28"/>
        <v>31</v>
      </c>
      <c r="V24" s="352">
        <v>44495</v>
      </c>
      <c r="W24" s="348">
        <f t="shared" si="29"/>
        <v>29</v>
      </c>
      <c r="X24" s="352">
        <v>44524</v>
      </c>
      <c r="Y24" s="408">
        <f t="shared" si="30"/>
        <v>32</v>
      </c>
      <c r="Z24" s="409">
        <v>44556</v>
      </c>
    </row>
    <row r="25" spans="1:26" s="35" customFormat="1" ht="21.95" customHeight="1" x14ac:dyDescent="0.25">
      <c r="A25" s="30">
        <v>16</v>
      </c>
      <c r="B25" s="352">
        <v>44191</v>
      </c>
      <c r="C25" s="348">
        <f t="shared" si="19"/>
        <v>31</v>
      </c>
      <c r="D25" s="352">
        <v>44222</v>
      </c>
      <c r="E25" s="348">
        <f t="shared" si="20"/>
        <v>28</v>
      </c>
      <c r="F25" s="352">
        <v>44250</v>
      </c>
      <c r="G25" s="348">
        <f t="shared" si="21"/>
        <v>31</v>
      </c>
      <c r="H25" s="352">
        <v>44281</v>
      </c>
      <c r="I25" s="348">
        <f t="shared" si="22"/>
        <v>30</v>
      </c>
      <c r="J25" s="352">
        <v>44311</v>
      </c>
      <c r="K25" s="348">
        <f t="shared" si="23"/>
        <v>31</v>
      </c>
      <c r="L25" s="352">
        <v>44342</v>
      </c>
      <c r="M25" s="348">
        <f t="shared" si="24"/>
        <v>30</v>
      </c>
      <c r="N25" s="352">
        <v>44372</v>
      </c>
      <c r="O25" s="348">
        <f t="shared" si="25"/>
        <v>31</v>
      </c>
      <c r="P25" s="352">
        <v>44403</v>
      </c>
      <c r="Q25" s="348">
        <f t="shared" si="26"/>
        <v>31</v>
      </c>
      <c r="R25" s="352">
        <v>44434</v>
      </c>
      <c r="S25" s="348">
        <f t="shared" si="27"/>
        <v>30</v>
      </c>
      <c r="T25" s="352">
        <v>44464</v>
      </c>
      <c r="U25" s="348">
        <f t="shared" si="28"/>
        <v>31</v>
      </c>
      <c r="V25" s="352">
        <v>44495</v>
      </c>
      <c r="W25" s="348">
        <f t="shared" si="29"/>
        <v>29</v>
      </c>
      <c r="X25" s="352">
        <v>44524</v>
      </c>
      <c r="Y25" s="408">
        <f t="shared" si="30"/>
        <v>32</v>
      </c>
      <c r="Z25" s="409">
        <v>44556</v>
      </c>
    </row>
    <row r="26" spans="1:26" s="35" customFormat="1" ht="21.95" customHeight="1" x14ac:dyDescent="0.25">
      <c r="A26" s="30">
        <v>17</v>
      </c>
      <c r="B26" s="352">
        <v>44191</v>
      </c>
      <c r="C26" s="348">
        <f t="shared" si="19"/>
        <v>31</v>
      </c>
      <c r="D26" s="352">
        <v>44222</v>
      </c>
      <c r="E26" s="348">
        <f t="shared" si="20"/>
        <v>28</v>
      </c>
      <c r="F26" s="352">
        <v>44250</v>
      </c>
      <c r="G26" s="348">
        <f t="shared" si="21"/>
        <v>31</v>
      </c>
      <c r="H26" s="352">
        <v>44281</v>
      </c>
      <c r="I26" s="348">
        <f t="shared" si="22"/>
        <v>30</v>
      </c>
      <c r="J26" s="352">
        <v>44311</v>
      </c>
      <c r="K26" s="348">
        <f t="shared" si="23"/>
        <v>31</v>
      </c>
      <c r="L26" s="352">
        <v>44342</v>
      </c>
      <c r="M26" s="348">
        <f t="shared" si="24"/>
        <v>30</v>
      </c>
      <c r="N26" s="352">
        <v>44372</v>
      </c>
      <c r="O26" s="348">
        <f t="shared" si="25"/>
        <v>31</v>
      </c>
      <c r="P26" s="352">
        <v>44403</v>
      </c>
      <c r="Q26" s="348">
        <f t="shared" si="26"/>
        <v>31</v>
      </c>
      <c r="R26" s="352">
        <v>44434</v>
      </c>
      <c r="S26" s="348">
        <f t="shared" si="27"/>
        <v>30</v>
      </c>
      <c r="T26" s="352">
        <v>44464</v>
      </c>
      <c r="U26" s="348">
        <f t="shared" si="28"/>
        <v>31</v>
      </c>
      <c r="V26" s="352">
        <v>44495</v>
      </c>
      <c r="W26" s="348">
        <f t="shared" si="29"/>
        <v>29</v>
      </c>
      <c r="X26" s="352">
        <v>44524</v>
      </c>
      <c r="Y26" s="408">
        <f t="shared" si="30"/>
        <v>32</v>
      </c>
      <c r="Z26" s="409">
        <v>44556</v>
      </c>
    </row>
    <row r="27" spans="1:26" s="35" customFormat="1" ht="21.95" customHeight="1" x14ac:dyDescent="0.25">
      <c r="A27" s="30">
        <v>18</v>
      </c>
      <c r="B27" s="352">
        <v>44191</v>
      </c>
      <c r="C27" s="348">
        <f t="shared" si="19"/>
        <v>31</v>
      </c>
      <c r="D27" s="352">
        <v>44222</v>
      </c>
      <c r="E27" s="348">
        <f t="shared" si="20"/>
        <v>28</v>
      </c>
      <c r="F27" s="352">
        <v>44250</v>
      </c>
      <c r="G27" s="348">
        <f t="shared" si="21"/>
        <v>31</v>
      </c>
      <c r="H27" s="352">
        <v>44281</v>
      </c>
      <c r="I27" s="348">
        <f t="shared" si="22"/>
        <v>30</v>
      </c>
      <c r="J27" s="352">
        <v>44311</v>
      </c>
      <c r="K27" s="348">
        <f t="shared" si="23"/>
        <v>31</v>
      </c>
      <c r="L27" s="352">
        <v>44342</v>
      </c>
      <c r="M27" s="348">
        <f t="shared" si="24"/>
        <v>30</v>
      </c>
      <c r="N27" s="352">
        <v>44372</v>
      </c>
      <c r="O27" s="348">
        <f t="shared" si="25"/>
        <v>31</v>
      </c>
      <c r="P27" s="352">
        <v>44403</v>
      </c>
      <c r="Q27" s="348">
        <f t="shared" si="26"/>
        <v>31</v>
      </c>
      <c r="R27" s="352">
        <v>44434</v>
      </c>
      <c r="S27" s="348">
        <f t="shared" si="27"/>
        <v>30</v>
      </c>
      <c r="T27" s="352">
        <v>44464</v>
      </c>
      <c r="U27" s="348">
        <f t="shared" si="28"/>
        <v>31</v>
      </c>
      <c r="V27" s="352">
        <v>44495</v>
      </c>
      <c r="W27" s="348">
        <f t="shared" si="29"/>
        <v>29</v>
      </c>
      <c r="X27" s="352">
        <v>44524</v>
      </c>
      <c r="Y27" s="408">
        <f t="shared" si="30"/>
        <v>32</v>
      </c>
      <c r="Z27" s="409">
        <v>44556</v>
      </c>
    </row>
    <row r="28" spans="1:26" s="35" customFormat="1" ht="21.95" customHeight="1" x14ac:dyDescent="0.25">
      <c r="A28" s="30">
        <v>19</v>
      </c>
      <c r="B28" s="352">
        <v>44191</v>
      </c>
      <c r="C28" s="348">
        <f t="shared" si="19"/>
        <v>31</v>
      </c>
      <c r="D28" s="352">
        <v>44222</v>
      </c>
      <c r="E28" s="348">
        <f t="shared" si="20"/>
        <v>28</v>
      </c>
      <c r="F28" s="352">
        <v>44250</v>
      </c>
      <c r="G28" s="348">
        <f t="shared" si="21"/>
        <v>31</v>
      </c>
      <c r="H28" s="352">
        <v>44281</v>
      </c>
      <c r="I28" s="348">
        <f t="shared" si="22"/>
        <v>30</v>
      </c>
      <c r="J28" s="352">
        <v>44311</v>
      </c>
      <c r="K28" s="348">
        <f t="shared" si="23"/>
        <v>31</v>
      </c>
      <c r="L28" s="352">
        <v>44342</v>
      </c>
      <c r="M28" s="348">
        <f t="shared" si="24"/>
        <v>30</v>
      </c>
      <c r="N28" s="352">
        <v>44372</v>
      </c>
      <c r="O28" s="348">
        <f t="shared" si="25"/>
        <v>31</v>
      </c>
      <c r="P28" s="352">
        <v>44403</v>
      </c>
      <c r="Q28" s="348">
        <f t="shared" si="26"/>
        <v>31</v>
      </c>
      <c r="R28" s="352">
        <v>44434</v>
      </c>
      <c r="S28" s="348">
        <f t="shared" si="27"/>
        <v>30</v>
      </c>
      <c r="T28" s="352">
        <v>44464</v>
      </c>
      <c r="U28" s="348">
        <f t="shared" si="28"/>
        <v>31</v>
      </c>
      <c r="V28" s="352">
        <v>44495</v>
      </c>
      <c r="W28" s="348">
        <f t="shared" si="29"/>
        <v>29</v>
      </c>
      <c r="X28" s="352">
        <v>44524</v>
      </c>
      <c r="Y28" s="408">
        <f t="shared" si="30"/>
        <v>32</v>
      </c>
      <c r="Z28" s="409">
        <v>44556</v>
      </c>
    </row>
    <row r="29" spans="1:26" s="35" customFormat="1" ht="21.95" customHeight="1" x14ac:dyDescent="0.25">
      <c r="A29" s="30"/>
    </row>
    <row r="30" spans="1:26" x14ac:dyDescent="0.2">
      <c r="D30" s="43"/>
      <c r="E30" s="43"/>
      <c r="F30" s="44"/>
      <c r="G30" s="44"/>
    </row>
    <row r="31" spans="1:26" x14ac:dyDescent="0.2">
      <c r="D31" s="43"/>
      <c r="E31" s="43"/>
      <c r="F31" s="44"/>
      <c r="G31" s="44"/>
    </row>
  </sheetData>
  <mergeCells count="1">
    <mergeCell ref="AC7:AF9"/>
  </mergeCells>
  <pageMargins left="0.45" right="0.45" top="0.75" bottom="0.5" header="0.3" footer="0.3"/>
  <pageSetup scale="75" orientation="portrait" horizontalDpi="72" verticalDpi="72"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AF30"/>
  <sheetViews>
    <sheetView zoomScale="80" zoomScaleNormal="80" workbookViewId="0"/>
  </sheetViews>
  <sheetFormatPr defaultColWidth="12.7109375" defaultRowHeight="15" x14ac:dyDescent="0.2"/>
  <cols>
    <col min="1" max="1" width="12.7109375" style="30"/>
    <col min="2" max="15" width="12.7109375" style="30" customWidth="1"/>
    <col min="16" max="26" width="12.7109375" style="30"/>
    <col min="27" max="27" width="21.5703125" style="30" customWidth="1"/>
    <col min="28" max="16384" width="12.7109375" style="30"/>
  </cols>
  <sheetData>
    <row r="1" spans="1:32" s="35" customFormat="1" ht="15" customHeight="1" x14ac:dyDescent="0.3">
      <c r="A1" s="34" t="s">
        <v>43</v>
      </c>
    </row>
    <row r="2" spans="1:32" s="35" customFormat="1" ht="15" customHeight="1" x14ac:dyDescent="0.25">
      <c r="A2" s="36"/>
    </row>
    <row r="3" spans="1:32" s="35" customFormat="1" ht="15" customHeight="1" x14ac:dyDescent="0.25">
      <c r="A3" s="37" t="s">
        <v>44</v>
      </c>
    </row>
    <row r="4" spans="1:32" s="35" customFormat="1" ht="15" customHeight="1" x14ac:dyDescent="0.25">
      <c r="A4" s="37"/>
      <c r="B4" s="38">
        <v>12021</v>
      </c>
      <c r="C4" s="38">
        <f t="shared" ref="C4" si="0">IF(ISERROR(MONTH(DATEVALUE("01/" &amp; C$7 &amp; "/" &amp; C8)))=FALSE,MONTH(DATEVALUE("01/" &amp; C$7 &amp; "/" &amp; C8))&amp;C8,0)</f>
        <v>0</v>
      </c>
      <c r="D4" s="38">
        <v>22021</v>
      </c>
      <c r="E4" s="38">
        <f t="shared" ref="E4:G4" si="1">IF(ISERROR(MONTH(DATEVALUE("01/" &amp; E$7 &amp; "/" &amp; E8)))=FALSE,MONTH(DATEVALUE("01/" &amp; E$7 &amp; "/" &amp; E8))&amp;E8,0)</f>
        <v>0</v>
      </c>
      <c r="F4" s="38">
        <v>32021</v>
      </c>
      <c r="G4" s="38">
        <f t="shared" si="1"/>
        <v>0</v>
      </c>
      <c r="H4" s="38">
        <v>42021</v>
      </c>
      <c r="I4" s="38">
        <f t="shared" ref="I4:K4" si="2">IF(ISERROR(MONTH(DATEVALUE("01/" &amp; I$7 &amp; "/" &amp; I8)))=FALSE,MONTH(DATEVALUE("01/" &amp; I$7 &amp; "/" &amp; I8))&amp;I8,0)</f>
        <v>0</v>
      </c>
      <c r="J4" s="38">
        <v>52021</v>
      </c>
      <c r="K4" s="38">
        <f t="shared" si="2"/>
        <v>0</v>
      </c>
      <c r="L4" s="38">
        <v>62021</v>
      </c>
      <c r="M4" s="38">
        <f t="shared" ref="M4:O4" si="3">IF(ISERROR(MONTH(DATEVALUE("01/" &amp; M$7 &amp; "/" &amp; M8)))=FALSE,MONTH(DATEVALUE("01/" &amp; M$7 &amp; "/" &amp; M8))&amp;M8,0)</f>
        <v>0</v>
      </c>
      <c r="N4" s="413">
        <v>72021</v>
      </c>
      <c r="O4" s="38">
        <f t="shared" si="3"/>
        <v>0</v>
      </c>
      <c r="P4" s="413">
        <v>82021</v>
      </c>
      <c r="Q4" s="38">
        <f t="shared" ref="Q4:S4" si="4">IF(ISERROR(MONTH(DATEVALUE("01/" &amp; Q$7 &amp; "/" &amp; Q8)))=FALSE,MONTH(DATEVALUE("01/" &amp; Q$7 &amp; "/" &amp; Q8))&amp;Q8,0)</f>
        <v>0</v>
      </c>
      <c r="R4" s="38">
        <v>92021</v>
      </c>
      <c r="S4" s="38">
        <f t="shared" si="4"/>
        <v>0</v>
      </c>
      <c r="T4" s="38">
        <v>102021</v>
      </c>
      <c r="U4" s="38">
        <f t="shared" ref="U4:W4" si="5">IF(ISERROR(MONTH(DATEVALUE("01/" &amp; U$7 &amp; "/" &amp; U8)))=FALSE,MONTH(DATEVALUE("01/" &amp; U$7 &amp; "/" &amp; U8))&amp;U8,0)</f>
        <v>0</v>
      </c>
      <c r="V4" s="38">
        <v>112021</v>
      </c>
      <c r="W4" s="38">
        <f t="shared" si="5"/>
        <v>0</v>
      </c>
      <c r="X4" s="38">
        <v>122021</v>
      </c>
      <c r="Y4" s="38">
        <f t="shared" ref="Y4" si="6">IF(ISERROR(MONTH(DATEVALUE("01/" &amp; Y$7 &amp; "/" &amp; Y8)))=FALSE,MONTH(DATEVALUE("01/" &amp; Y$7 &amp; "/" &amp; Y8))&amp;Y8,0)</f>
        <v>0</v>
      </c>
      <c r="Z4" s="38">
        <v>102022</v>
      </c>
    </row>
    <row r="5" spans="1:32" s="35" customFormat="1" ht="15" customHeight="1" x14ac:dyDescent="0.25">
      <c r="A5" s="39"/>
      <c r="B5" s="35">
        <f t="shared" ref="B5" si="7">C4</f>
        <v>0</v>
      </c>
      <c r="C5" s="35">
        <f>D4</f>
        <v>22021</v>
      </c>
      <c r="D5" s="35">
        <f t="shared" ref="D5" si="8">E4</f>
        <v>0</v>
      </c>
      <c r="E5" s="35">
        <f>F4</f>
        <v>32021</v>
      </c>
      <c r="F5" s="35">
        <f t="shared" ref="F5" si="9">G4</f>
        <v>0</v>
      </c>
      <c r="G5" s="35">
        <f>H4</f>
        <v>42021</v>
      </c>
      <c r="H5" s="35">
        <f t="shared" ref="H5" si="10">I4</f>
        <v>0</v>
      </c>
      <c r="I5" s="35">
        <f>J4</f>
        <v>52021</v>
      </c>
      <c r="J5" s="35">
        <f t="shared" ref="J5" si="11">K4</f>
        <v>0</v>
      </c>
      <c r="K5" s="35">
        <f>L4</f>
        <v>62021</v>
      </c>
      <c r="L5" s="35">
        <f t="shared" ref="L5" si="12">M4</f>
        <v>0</v>
      </c>
      <c r="M5" s="35">
        <f>N4</f>
        <v>72021</v>
      </c>
      <c r="N5" s="35">
        <f t="shared" ref="N5" si="13">O4</f>
        <v>0</v>
      </c>
      <c r="O5" s="35">
        <f>P4</f>
        <v>82021</v>
      </c>
      <c r="P5" s="35">
        <f t="shared" ref="P5" si="14">Q4</f>
        <v>0</v>
      </c>
      <c r="Q5" s="35">
        <f>R4</f>
        <v>92021</v>
      </c>
      <c r="R5" s="35">
        <f t="shared" ref="R5" si="15">S4</f>
        <v>0</v>
      </c>
      <c r="S5" s="35">
        <f>T4</f>
        <v>102021</v>
      </c>
      <c r="T5" s="35">
        <f t="shared" ref="T5" si="16">U4</f>
        <v>0</v>
      </c>
      <c r="U5" s="35">
        <f>V4</f>
        <v>112021</v>
      </c>
      <c r="V5" s="35">
        <f t="shared" ref="V5" si="17">W4</f>
        <v>0</v>
      </c>
      <c r="W5" s="35">
        <f>X4</f>
        <v>122021</v>
      </c>
      <c r="X5" s="35">
        <f t="shared" ref="X5" si="18">Y4</f>
        <v>0</v>
      </c>
      <c r="Y5" s="35">
        <f>Z4</f>
        <v>102022</v>
      </c>
      <c r="Z5" s="35">
        <f t="shared" ref="Z5" si="19">AA4</f>
        <v>0</v>
      </c>
    </row>
    <row r="6" spans="1:32" s="35" customFormat="1" ht="9.9499999999999993" customHeight="1" x14ac:dyDescent="0.25">
      <c r="A6" s="39"/>
    </row>
    <row r="7" spans="1:32" s="35" customFormat="1" ht="21.95" customHeight="1" x14ac:dyDescent="0.25">
      <c r="A7" s="40" t="s">
        <v>45</v>
      </c>
      <c r="B7" s="343" t="s">
        <v>46</v>
      </c>
      <c r="C7" s="343"/>
      <c r="D7" s="343" t="s">
        <v>47</v>
      </c>
      <c r="E7" s="343"/>
      <c r="F7" s="343" t="s">
        <v>48</v>
      </c>
      <c r="G7" s="343"/>
      <c r="H7" s="343" t="s">
        <v>49</v>
      </c>
      <c r="I7" s="343"/>
      <c r="J7" s="343" t="s">
        <v>50</v>
      </c>
      <c r="K7" s="343"/>
      <c r="L7" s="343" t="s">
        <v>223</v>
      </c>
      <c r="M7" s="343"/>
      <c r="N7" s="343" t="s">
        <v>224</v>
      </c>
      <c r="O7" s="343"/>
      <c r="P7" s="343" t="s">
        <v>180</v>
      </c>
      <c r="Q7" s="343"/>
      <c r="R7" s="343" t="s">
        <v>286</v>
      </c>
      <c r="S7" s="343"/>
      <c r="T7" s="343" t="s">
        <v>51</v>
      </c>
      <c r="U7" s="343"/>
      <c r="V7" s="343" t="s">
        <v>52</v>
      </c>
      <c r="W7" s="343"/>
      <c r="X7" s="343" t="s">
        <v>287</v>
      </c>
      <c r="Y7" s="405"/>
      <c r="Z7" s="405" t="s">
        <v>46</v>
      </c>
      <c r="AA7" s="216" t="s">
        <v>188</v>
      </c>
      <c r="AC7" s="454" t="s">
        <v>189</v>
      </c>
      <c r="AD7" s="454"/>
      <c r="AE7" s="454"/>
      <c r="AF7" s="454"/>
    </row>
    <row r="8" spans="1:32" s="35" customFormat="1" ht="21.95" customHeight="1" x14ac:dyDescent="0.25">
      <c r="A8" s="41"/>
      <c r="B8" s="345">
        <v>2021</v>
      </c>
      <c r="C8" s="350"/>
      <c r="D8" s="345">
        <v>2021</v>
      </c>
      <c r="E8" s="350"/>
      <c r="F8" s="345">
        <v>2021</v>
      </c>
      <c r="G8" s="350"/>
      <c r="H8" s="345">
        <v>2021</v>
      </c>
      <c r="I8" s="350"/>
      <c r="J8" s="345">
        <v>2021</v>
      </c>
      <c r="K8" s="350"/>
      <c r="L8" s="345">
        <v>2021</v>
      </c>
      <c r="M8" s="350"/>
      <c r="N8" s="345">
        <v>2021</v>
      </c>
      <c r="O8" s="350"/>
      <c r="P8" s="345">
        <v>2021</v>
      </c>
      <c r="Q8" s="350"/>
      <c r="R8" s="345">
        <v>2021</v>
      </c>
      <c r="S8" s="350"/>
      <c r="T8" s="345">
        <v>2021</v>
      </c>
      <c r="U8" s="350"/>
      <c r="V8" s="345">
        <v>2021</v>
      </c>
      <c r="W8" s="350"/>
      <c r="X8" s="345">
        <v>2021</v>
      </c>
      <c r="Y8" s="406"/>
      <c r="Z8" s="410">
        <v>2022</v>
      </c>
      <c r="AC8" s="454"/>
      <c r="AD8" s="454"/>
      <c r="AE8" s="454"/>
      <c r="AF8" s="454"/>
    </row>
    <row r="9" spans="1:32" s="35" customFormat="1" ht="21.95" customHeight="1" x14ac:dyDescent="0.25">
      <c r="A9" s="42" t="s">
        <v>44</v>
      </c>
      <c r="B9" s="346"/>
      <c r="C9" s="351"/>
      <c r="D9" s="346"/>
      <c r="E9" s="351"/>
      <c r="F9" s="346"/>
      <c r="G9" s="351"/>
      <c r="H9" s="346"/>
      <c r="I9" s="351"/>
      <c r="J9" s="346"/>
      <c r="K9" s="351"/>
      <c r="L9" s="346"/>
      <c r="M9" s="351"/>
      <c r="N9" s="346"/>
      <c r="O9" s="351"/>
      <c r="P9" s="346"/>
      <c r="Q9" s="351"/>
      <c r="R9" s="346"/>
      <c r="S9" s="351"/>
      <c r="T9" s="346"/>
      <c r="U9" s="351"/>
      <c r="V9" s="346"/>
      <c r="W9" s="351"/>
      <c r="X9" s="346"/>
      <c r="Y9" s="407"/>
      <c r="Z9" s="411"/>
      <c r="AC9" s="454"/>
      <c r="AD9" s="454"/>
      <c r="AE9" s="454"/>
      <c r="AF9" s="454"/>
    </row>
    <row r="10" spans="1:32" s="35" customFormat="1" ht="21.95" customHeight="1" x14ac:dyDescent="0.25">
      <c r="A10" s="30">
        <v>1</v>
      </c>
      <c r="B10" s="349">
        <v>44193</v>
      </c>
      <c r="C10" s="348">
        <f>D10-B10</f>
        <v>30</v>
      </c>
      <c r="D10" s="349">
        <v>44223</v>
      </c>
      <c r="E10" s="348">
        <f>F10-D10</f>
        <v>30</v>
      </c>
      <c r="F10" s="349">
        <v>44253</v>
      </c>
      <c r="G10" s="348">
        <f>H10-F10</f>
        <v>31</v>
      </c>
      <c r="H10" s="349">
        <v>44284</v>
      </c>
      <c r="I10" s="348">
        <f>J10-H10</f>
        <v>30</v>
      </c>
      <c r="J10" s="349">
        <v>44314</v>
      </c>
      <c r="K10" s="348">
        <f>L10-J10</f>
        <v>28</v>
      </c>
      <c r="L10" s="349">
        <v>44342</v>
      </c>
      <c r="M10" s="348">
        <f>N10-L10</f>
        <v>32</v>
      </c>
      <c r="N10" s="349">
        <v>44374</v>
      </c>
      <c r="O10" s="348">
        <f>P10-N10</f>
        <v>31</v>
      </c>
      <c r="P10" s="349">
        <v>44405</v>
      </c>
      <c r="Q10" s="348">
        <f>R10-P10</f>
        <v>30</v>
      </c>
      <c r="R10" s="349">
        <v>44435</v>
      </c>
      <c r="S10" s="348">
        <f>T10-R10</f>
        <v>32</v>
      </c>
      <c r="T10" s="349">
        <v>44467</v>
      </c>
      <c r="U10" s="348">
        <f>V10-T10</f>
        <v>29</v>
      </c>
      <c r="V10" s="349">
        <v>44496</v>
      </c>
      <c r="W10" s="348">
        <f>X10-V10</f>
        <v>33</v>
      </c>
      <c r="X10" s="349">
        <v>44529</v>
      </c>
      <c r="Y10" s="408">
        <f>Z10-X10</f>
        <v>29</v>
      </c>
      <c r="Z10" s="412">
        <v>44558</v>
      </c>
    </row>
    <row r="11" spans="1:32" s="35" customFormat="1" ht="21.95" customHeight="1" x14ac:dyDescent="0.25">
      <c r="A11" s="30">
        <v>2</v>
      </c>
      <c r="B11" s="349">
        <v>44193</v>
      </c>
      <c r="C11" s="348">
        <f t="shared" ref="C11:C28" si="20">D11-B11</f>
        <v>30</v>
      </c>
      <c r="D11" s="349">
        <v>44223</v>
      </c>
      <c r="E11" s="348">
        <f t="shared" ref="E11:E28" si="21">F11-D11</f>
        <v>30</v>
      </c>
      <c r="F11" s="349">
        <v>44253</v>
      </c>
      <c r="G11" s="348">
        <f t="shared" ref="G11:G28" si="22">H11-F11</f>
        <v>31</v>
      </c>
      <c r="H11" s="349">
        <v>44284</v>
      </c>
      <c r="I11" s="348">
        <f t="shared" ref="I11:I28" si="23">J11-H11</f>
        <v>30</v>
      </c>
      <c r="J11" s="349">
        <v>44314</v>
      </c>
      <c r="K11" s="348">
        <f t="shared" ref="K11:K28" si="24">L11-J11</f>
        <v>28</v>
      </c>
      <c r="L11" s="349">
        <v>44342</v>
      </c>
      <c r="M11" s="348">
        <f t="shared" ref="M11:M28" si="25">N11-L11</f>
        <v>32</v>
      </c>
      <c r="N11" s="349">
        <v>44374</v>
      </c>
      <c r="O11" s="348">
        <f t="shared" ref="O11:O28" si="26">P11-N11</f>
        <v>31</v>
      </c>
      <c r="P11" s="349">
        <v>44405</v>
      </c>
      <c r="Q11" s="348">
        <f t="shared" ref="Q11:Q28" si="27">R11-P11</f>
        <v>30</v>
      </c>
      <c r="R11" s="349">
        <v>44435</v>
      </c>
      <c r="S11" s="348">
        <f t="shared" ref="S11:S28" si="28">T11-R11</f>
        <v>32</v>
      </c>
      <c r="T11" s="349">
        <v>44467</v>
      </c>
      <c r="U11" s="348">
        <f t="shared" ref="U11:U28" si="29">V11-T11</f>
        <v>29</v>
      </c>
      <c r="V11" s="349">
        <v>44496</v>
      </c>
      <c r="W11" s="348">
        <f t="shared" ref="W11:W28" si="30">X11-V11</f>
        <v>33</v>
      </c>
      <c r="X11" s="349">
        <v>44529</v>
      </c>
      <c r="Y11" s="408">
        <f t="shared" ref="Y11:Y28" si="31">Z11-X11</f>
        <v>29</v>
      </c>
      <c r="Z11" s="412">
        <v>44558</v>
      </c>
    </row>
    <row r="12" spans="1:32" s="35" customFormat="1" ht="21.95" customHeight="1" x14ac:dyDescent="0.25">
      <c r="A12" s="30">
        <v>3</v>
      </c>
      <c r="B12" s="349">
        <v>44193</v>
      </c>
      <c r="C12" s="348">
        <f t="shared" si="20"/>
        <v>30</v>
      </c>
      <c r="D12" s="349">
        <v>44223</v>
      </c>
      <c r="E12" s="348">
        <f t="shared" si="21"/>
        <v>30</v>
      </c>
      <c r="F12" s="349">
        <v>44253</v>
      </c>
      <c r="G12" s="348">
        <f t="shared" si="22"/>
        <v>31</v>
      </c>
      <c r="H12" s="349">
        <v>44284</v>
      </c>
      <c r="I12" s="348">
        <f t="shared" si="23"/>
        <v>30</v>
      </c>
      <c r="J12" s="349">
        <v>44314</v>
      </c>
      <c r="K12" s="348">
        <f t="shared" si="24"/>
        <v>28</v>
      </c>
      <c r="L12" s="349">
        <v>44342</v>
      </c>
      <c r="M12" s="348">
        <f t="shared" si="25"/>
        <v>32</v>
      </c>
      <c r="N12" s="349">
        <v>44374</v>
      </c>
      <c r="O12" s="348">
        <f t="shared" si="26"/>
        <v>31</v>
      </c>
      <c r="P12" s="349">
        <v>44405</v>
      </c>
      <c r="Q12" s="348">
        <f t="shared" si="27"/>
        <v>30</v>
      </c>
      <c r="R12" s="349">
        <v>44435</v>
      </c>
      <c r="S12" s="348">
        <f t="shared" si="28"/>
        <v>32</v>
      </c>
      <c r="T12" s="349">
        <v>44467</v>
      </c>
      <c r="U12" s="348">
        <f t="shared" si="29"/>
        <v>29</v>
      </c>
      <c r="V12" s="349">
        <v>44496</v>
      </c>
      <c r="W12" s="348">
        <f t="shared" si="30"/>
        <v>33</v>
      </c>
      <c r="X12" s="349">
        <v>44529</v>
      </c>
      <c r="Y12" s="408">
        <f t="shared" si="31"/>
        <v>29</v>
      </c>
      <c r="Z12" s="412">
        <v>44558</v>
      </c>
    </row>
    <row r="13" spans="1:32" s="35" customFormat="1" ht="21.95" customHeight="1" x14ac:dyDescent="0.25">
      <c r="A13" s="30">
        <v>4</v>
      </c>
      <c r="B13" s="349">
        <v>44193</v>
      </c>
      <c r="C13" s="348">
        <f t="shared" si="20"/>
        <v>30</v>
      </c>
      <c r="D13" s="349">
        <v>44223</v>
      </c>
      <c r="E13" s="348">
        <f t="shared" si="21"/>
        <v>30</v>
      </c>
      <c r="F13" s="349">
        <v>44253</v>
      </c>
      <c r="G13" s="348">
        <f t="shared" si="22"/>
        <v>31</v>
      </c>
      <c r="H13" s="349">
        <v>44284</v>
      </c>
      <c r="I13" s="348">
        <f t="shared" si="23"/>
        <v>30</v>
      </c>
      <c r="J13" s="349">
        <v>44314</v>
      </c>
      <c r="K13" s="348">
        <f t="shared" si="24"/>
        <v>28</v>
      </c>
      <c r="L13" s="349">
        <v>44342</v>
      </c>
      <c r="M13" s="348">
        <f t="shared" si="25"/>
        <v>32</v>
      </c>
      <c r="N13" s="349">
        <v>44374</v>
      </c>
      <c r="O13" s="348">
        <f t="shared" si="26"/>
        <v>31</v>
      </c>
      <c r="P13" s="349">
        <v>44405</v>
      </c>
      <c r="Q13" s="348">
        <f t="shared" si="27"/>
        <v>30</v>
      </c>
      <c r="R13" s="349">
        <v>44435</v>
      </c>
      <c r="S13" s="348">
        <f t="shared" si="28"/>
        <v>32</v>
      </c>
      <c r="T13" s="349">
        <v>44467</v>
      </c>
      <c r="U13" s="348">
        <f t="shared" si="29"/>
        <v>29</v>
      </c>
      <c r="V13" s="349">
        <v>44496</v>
      </c>
      <c r="W13" s="348">
        <f t="shared" si="30"/>
        <v>33</v>
      </c>
      <c r="X13" s="349">
        <v>44529</v>
      </c>
      <c r="Y13" s="408">
        <f t="shared" si="31"/>
        <v>29</v>
      </c>
      <c r="Z13" s="412">
        <v>44558</v>
      </c>
    </row>
    <row r="14" spans="1:32" s="35" customFormat="1" ht="21.95" customHeight="1" x14ac:dyDescent="0.25">
      <c r="A14" s="30">
        <v>5</v>
      </c>
      <c r="B14" s="349">
        <v>44193</v>
      </c>
      <c r="C14" s="348">
        <f t="shared" si="20"/>
        <v>30</v>
      </c>
      <c r="D14" s="349">
        <v>44223</v>
      </c>
      <c r="E14" s="348">
        <f t="shared" si="21"/>
        <v>30</v>
      </c>
      <c r="F14" s="349">
        <v>44253</v>
      </c>
      <c r="G14" s="348">
        <f t="shared" si="22"/>
        <v>31</v>
      </c>
      <c r="H14" s="349">
        <v>44284</v>
      </c>
      <c r="I14" s="348">
        <f t="shared" si="23"/>
        <v>30</v>
      </c>
      <c r="J14" s="349">
        <v>44314</v>
      </c>
      <c r="K14" s="348">
        <f t="shared" si="24"/>
        <v>28</v>
      </c>
      <c r="L14" s="349">
        <v>44342</v>
      </c>
      <c r="M14" s="348">
        <f t="shared" si="25"/>
        <v>32</v>
      </c>
      <c r="N14" s="349">
        <v>44374</v>
      </c>
      <c r="O14" s="348">
        <f t="shared" si="26"/>
        <v>31</v>
      </c>
      <c r="P14" s="349">
        <v>44405</v>
      </c>
      <c r="Q14" s="348">
        <f t="shared" si="27"/>
        <v>30</v>
      </c>
      <c r="R14" s="349">
        <v>44435</v>
      </c>
      <c r="S14" s="348">
        <f t="shared" si="28"/>
        <v>32</v>
      </c>
      <c r="T14" s="349">
        <v>44467</v>
      </c>
      <c r="U14" s="348">
        <f t="shared" si="29"/>
        <v>29</v>
      </c>
      <c r="V14" s="349">
        <v>44496</v>
      </c>
      <c r="W14" s="348">
        <f t="shared" si="30"/>
        <v>33</v>
      </c>
      <c r="X14" s="349">
        <v>44529</v>
      </c>
      <c r="Y14" s="408">
        <f t="shared" si="31"/>
        <v>29</v>
      </c>
      <c r="Z14" s="412">
        <v>44558</v>
      </c>
    </row>
    <row r="15" spans="1:32" s="35" customFormat="1" ht="21.95" customHeight="1" x14ac:dyDescent="0.25">
      <c r="A15" s="30">
        <v>6</v>
      </c>
      <c r="B15" s="349">
        <v>44193</v>
      </c>
      <c r="C15" s="348">
        <f t="shared" si="20"/>
        <v>30</v>
      </c>
      <c r="D15" s="349">
        <v>44223</v>
      </c>
      <c r="E15" s="348">
        <f t="shared" si="21"/>
        <v>30</v>
      </c>
      <c r="F15" s="349">
        <v>44253</v>
      </c>
      <c r="G15" s="348">
        <f t="shared" si="22"/>
        <v>31</v>
      </c>
      <c r="H15" s="349">
        <v>44284</v>
      </c>
      <c r="I15" s="348">
        <f t="shared" si="23"/>
        <v>30</v>
      </c>
      <c r="J15" s="349">
        <v>44314</v>
      </c>
      <c r="K15" s="348">
        <f t="shared" si="24"/>
        <v>28</v>
      </c>
      <c r="L15" s="349">
        <v>44342</v>
      </c>
      <c r="M15" s="348">
        <f t="shared" si="25"/>
        <v>32</v>
      </c>
      <c r="N15" s="349">
        <v>44374</v>
      </c>
      <c r="O15" s="348">
        <f t="shared" si="26"/>
        <v>31</v>
      </c>
      <c r="P15" s="349">
        <v>44405</v>
      </c>
      <c r="Q15" s="348">
        <f t="shared" si="27"/>
        <v>30</v>
      </c>
      <c r="R15" s="349">
        <v>44435</v>
      </c>
      <c r="S15" s="348">
        <f t="shared" si="28"/>
        <v>32</v>
      </c>
      <c r="T15" s="349">
        <v>44467</v>
      </c>
      <c r="U15" s="348">
        <f t="shared" si="29"/>
        <v>29</v>
      </c>
      <c r="V15" s="349">
        <v>44496</v>
      </c>
      <c r="W15" s="348">
        <f t="shared" si="30"/>
        <v>33</v>
      </c>
      <c r="X15" s="349">
        <v>44529</v>
      </c>
      <c r="Y15" s="408">
        <f t="shared" si="31"/>
        <v>29</v>
      </c>
      <c r="Z15" s="412">
        <v>44558</v>
      </c>
    </row>
    <row r="16" spans="1:32" s="35" customFormat="1" ht="21.95" customHeight="1" x14ac:dyDescent="0.25">
      <c r="A16" s="30">
        <v>7</v>
      </c>
      <c r="B16" s="349">
        <v>44193</v>
      </c>
      <c r="C16" s="348">
        <f t="shared" si="20"/>
        <v>30</v>
      </c>
      <c r="D16" s="349">
        <v>44223</v>
      </c>
      <c r="E16" s="348">
        <f t="shared" si="21"/>
        <v>30</v>
      </c>
      <c r="F16" s="349">
        <v>44253</v>
      </c>
      <c r="G16" s="348">
        <f t="shared" si="22"/>
        <v>31</v>
      </c>
      <c r="H16" s="349">
        <v>44284</v>
      </c>
      <c r="I16" s="348">
        <f t="shared" si="23"/>
        <v>30</v>
      </c>
      <c r="J16" s="349">
        <v>44314</v>
      </c>
      <c r="K16" s="348">
        <f t="shared" si="24"/>
        <v>28</v>
      </c>
      <c r="L16" s="349">
        <v>44342</v>
      </c>
      <c r="M16" s="348">
        <f t="shared" si="25"/>
        <v>32</v>
      </c>
      <c r="N16" s="349">
        <v>44374</v>
      </c>
      <c r="O16" s="348">
        <f t="shared" si="26"/>
        <v>31</v>
      </c>
      <c r="P16" s="349">
        <v>44405</v>
      </c>
      <c r="Q16" s="348">
        <f t="shared" si="27"/>
        <v>30</v>
      </c>
      <c r="R16" s="349">
        <v>44435</v>
      </c>
      <c r="S16" s="348">
        <f t="shared" si="28"/>
        <v>32</v>
      </c>
      <c r="T16" s="349">
        <v>44467</v>
      </c>
      <c r="U16" s="348">
        <f t="shared" si="29"/>
        <v>29</v>
      </c>
      <c r="V16" s="349">
        <v>44496</v>
      </c>
      <c r="W16" s="348">
        <f t="shared" si="30"/>
        <v>33</v>
      </c>
      <c r="X16" s="349">
        <v>44529</v>
      </c>
      <c r="Y16" s="408">
        <f t="shared" si="31"/>
        <v>29</v>
      </c>
      <c r="Z16" s="412">
        <v>44558</v>
      </c>
    </row>
    <row r="17" spans="1:26" s="35" customFormat="1" ht="21.95" customHeight="1" x14ac:dyDescent="0.25">
      <c r="A17" s="30">
        <v>8</v>
      </c>
      <c r="B17" s="349">
        <v>44193</v>
      </c>
      <c r="C17" s="348">
        <f t="shared" si="20"/>
        <v>30</v>
      </c>
      <c r="D17" s="349">
        <v>44223</v>
      </c>
      <c r="E17" s="348">
        <f t="shared" si="21"/>
        <v>30</v>
      </c>
      <c r="F17" s="349">
        <v>44253</v>
      </c>
      <c r="G17" s="348">
        <f t="shared" si="22"/>
        <v>31</v>
      </c>
      <c r="H17" s="349">
        <v>44284</v>
      </c>
      <c r="I17" s="348">
        <f t="shared" si="23"/>
        <v>30</v>
      </c>
      <c r="J17" s="349">
        <v>44314</v>
      </c>
      <c r="K17" s="348">
        <f t="shared" si="24"/>
        <v>28</v>
      </c>
      <c r="L17" s="349">
        <v>44342</v>
      </c>
      <c r="M17" s="348">
        <f t="shared" si="25"/>
        <v>32</v>
      </c>
      <c r="N17" s="349">
        <v>44374</v>
      </c>
      <c r="O17" s="348">
        <f t="shared" si="26"/>
        <v>31</v>
      </c>
      <c r="P17" s="349">
        <v>44405</v>
      </c>
      <c r="Q17" s="348">
        <f t="shared" si="27"/>
        <v>30</v>
      </c>
      <c r="R17" s="349">
        <v>44435</v>
      </c>
      <c r="S17" s="348">
        <f t="shared" si="28"/>
        <v>32</v>
      </c>
      <c r="T17" s="349">
        <v>44467</v>
      </c>
      <c r="U17" s="348">
        <f t="shared" si="29"/>
        <v>29</v>
      </c>
      <c r="V17" s="349">
        <v>44496</v>
      </c>
      <c r="W17" s="348">
        <f t="shared" si="30"/>
        <v>33</v>
      </c>
      <c r="X17" s="349">
        <v>44529</v>
      </c>
      <c r="Y17" s="408">
        <f t="shared" si="31"/>
        <v>29</v>
      </c>
      <c r="Z17" s="412">
        <v>44558</v>
      </c>
    </row>
    <row r="18" spans="1:26" s="35" customFormat="1" ht="21.95" customHeight="1" x14ac:dyDescent="0.25">
      <c r="A18" s="30">
        <v>9</v>
      </c>
      <c r="B18" s="349">
        <v>44193</v>
      </c>
      <c r="C18" s="348">
        <f t="shared" si="20"/>
        <v>30</v>
      </c>
      <c r="D18" s="349">
        <v>44223</v>
      </c>
      <c r="E18" s="348">
        <f t="shared" si="21"/>
        <v>30</v>
      </c>
      <c r="F18" s="349">
        <v>44253</v>
      </c>
      <c r="G18" s="348">
        <f t="shared" si="22"/>
        <v>31</v>
      </c>
      <c r="H18" s="349">
        <v>44284</v>
      </c>
      <c r="I18" s="348">
        <f t="shared" si="23"/>
        <v>30</v>
      </c>
      <c r="J18" s="349">
        <v>44314</v>
      </c>
      <c r="K18" s="348">
        <f t="shared" si="24"/>
        <v>28</v>
      </c>
      <c r="L18" s="349">
        <v>44342</v>
      </c>
      <c r="M18" s="348">
        <f t="shared" si="25"/>
        <v>32</v>
      </c>
      <c r="N18" s="349">
        <v>44374</v>
      </c>
      <c r="O18" s="348">
        <f t="shared" si="26"/>
        <v>31</v>
      </c>
      <c r="P18" s="349">
        <v>44405</v>
      </c>
      <c r="Q18" s="348">
        <f t="shared" si="27"/>
        <v>30</v>
      </c>
      <c r="R18" s="349">
        <v>44435</v>
      </c>
      <c r="S18" s="348">
        <f t="shared" si="28"/>
        <v>32</v>
      </c>
      <c r="T18" s="349">
        <v>44467</v>
      </c>
      <c r="U18" s="348">
        <f t="shared" si="29"/>
        <v>29</v>
      </c>
      <c r="V18" s="349">
        <v>44496</v>
      </c>
      <c r="W18" s="348">
        <f t="shared" si="30"/>
        <v>33</v>
      </c>
      <c r="X18" s="349">
        <v>44529</v>
      </c>
      <c r="Y18" s="408">
        <f t="shared" si="31"/>
        <v>29</v>
      </c>
      <c r="Z18" s="412">
        <v>44558</v>
      </c>
    </row>
    <row r="19" spans="1:26" s="35" customFormat="1" ht="21.95" customHeight="1" x14ac:dyDescent="0.25">
      <c r="A19" s="30">
        <v>10</v>
      </c>
      <c r="B19" s="349">
        <v>44193</v>
      </c>
      <c r="C19" s="348">
        <f t="shared" si="20"/>
        <v>30</v>
      </c>
      <c r="D19" s="349">
        <v>44223</v>
      </c>
      <c r="E19" s="348">
        <f t="shared" si="21"/>
        <v>30</v>
      </c>
      <c r="F19" s="349">
        <v>44253</v>
      </c>
      <c r="G19" s="348">
        <f t="shared" si="22"/>
        <v>31</v>
      </c>
      <c r="H19" s="349">
        <v>44284</v>
      </c>
      <c r="I19" s="348">
        <f t="shared" si="23"/>
        <v>30</v>
      </c>
      <c r="J19" s="349">
        <v>44314</v>
      </c>
      <c r="K19" s="348">
        <f t="shared" si="24"/>
        <v>28</v>
      </c>
      <c r="L19" s="349">
        <v>44342</v>
      </c>
      <c r="M19" s="348">
        <f t="shared" si="25"/>
        <v>32</v>
      </c>
      <c r="N19" s="349">
        <v>44374</v>
      </c>
      <c r="O19" s="348">
        <f t="shared" si="26"/>
        <v>31</v>
      </c>
      <c r="P19" s="349">
        <v>44405</v>
      </c>
      <c r="Q19" s="348">
        <f t="shared" si="27"/>
        <v>30</v>
      </c>
      <c r="R19" s="349">
        <v>44435</v>
      </c>
      <c r="S19" s="348">
        <f t="shared" si="28"/>
        <v>32</v>
      </c>
      <c r="T19" s="349">
        <v>44467</v>
      </c>
      <c r="U19" s="348">
        <f t="shared" si="29"/>
        <v>29</v>
      </c>
      <c r="V19" s="349">
        <v>44496</v>
      </c>
      <c r="W19" s="348">
        <f t="shared" si="30"/>
        <v>33</v>
      </c>
      <c r="X19" s="349">
        <v>44529</v>
      </c>
      <c r="Y19" s="408">
        <f t="shared" si="31"/>
        <v>29</v>
      </c>
      <c r="Z19" s="412">
        <v>44558</v>
      </c>
    </row>
    <row r="20" spans="1:26" s="35" customFormat="1" ht="21.95" customHeight="1" x14ac:dyDescent="0.25">
      <c r="A20" s="30">
        <v>11</v>
      </c>
      <c r="B20" s="349">
        <v>44193</v>
      </c>
      <c r="C20" s="348">
        <f t="shared" si="20"/>
        <v>30</v>
      </c>
      <c r="D20" s="349">
        <v>44223</v>
      </c>
      <c r="E20" s="348">
        <f t="shared" si="21"/>
        <v>30</v>
      </c>
      <c r="F20" s="349">
        <v>44253</v>
      </c>
      <c r="G20" s="348">
        <f t="shared" si="22"/>
        <v>31</v>
      </c>
      <c r="H20" s="349">
        <v>44284</v>
      </c>
      <c r="I20" s="348">
        <f t="shared" si="23"/>
        <v>30</v>
      </c>
      <c r="J20" s="349">
        <v>44314</v>
      </c>
      <c r="K20" s="348">
        <f t="shared" si="24"/>
        <v>28</v>
      </c>
      <c r="L20" s="349">
        <v>44342</v>
      </c>
      <c r="M20" s="348">
        <f t="shared" si="25"/>
        <v>32</v>
      </c>
      <c r="N20" s="349">
        <v>44374</v>
      </c>
      <c r="O20" s="348">
        <f t="shared" si="26"/>
        <v>31</v>
      </c>
      <c r="P20" s="349">
        <v>44405</v>
      </c>
      <c r="Q20" s="348">
        <f t="shared" si="27"/>
        <v>30</v>
      </c>
      <c r="R20" s="349">
        <v>44435</v>
      </c>
      <c r="S20" s="348">
        <f t="shared" si="28"/>
        <v>32</v>
      </c>
      <c r="T20" s="349">
        <v>44467</v>
      </c>
      <c r="U20" s="348">
        <f t="shared" si="29"/>
        <v>29</v>
      </c>
      <c r="V20" s="349">
        <v>44496</v>
      </c>
      <c r="W20" s="348">
        <f t="shared" si="30"/>
        <v>33</v>
      </c>
      <c r="X20" s="349">
        <v>44529</v>
      </c>
      <c r="Y20" s="408">
        <f t="shared" si="31"/>
        <v>29</v>
      </c>
      <c r="Z20" s="412">
        <v>44558</v>
      </c>
    </row>
    <row r="21" spans="1:26" s="35" customFormat="1" ht="21.95" customHeight="1" x14ac:dyDescent="0.25">
      <c r="A21" s="30">
        <v>12</v>
      </c>
      <c r="B21" s="349">
        <v>44193</v>
      </c>
      <c r="C21" s="348">
        <f t="shared" si="20"/>
        <v>30</v>
      </c>
      <c r="D21" s="349">
        <v>44223</v>
      </c>
      <c r="E21" s="348">
        <f t="shared" si="21"/>
        <v>30</v>
      </c>
      <c r="F21" s="349">
        <v>44253</v>
      </c>
      <c r="G21" s="348">
        <f t="shared" si="22"/>
        <v>31</v>
      </c>
      <c r="H21" s="349">
        <v>44284</v>
      </c>
      <c r="I21" s="348">
        <f t="shared" si="23"/>
        <v>30</v>
      </c>
      <c r="J21" s="349">
        <v>44314</v>
      </c>
      <c r="K21" s="348">
        <f t="shared" si="24"/>
        <v>28</v>
      </c>
      <c r="L21" s="349">
        <v>44342</v>
      </c>
      <c r="M21" s="348">
        <f t="shared" si="25"/>
        <v>32</v>
      </c>
      <c r="N21" s="349">
        <v>44374</v>
      </c>
      <c r="O21" s="348">
        <f t="shared" si="26"/>
        <v>31</v>
      </c>
      <c r="P21" s="349">
        <v>44405</v>
      </c>
      <c r="Q21" s="348">
        <f t="shared" si="27"/>
        <v>30</v>
      </c>
      <c r="R21" s="349">
        <v>44435</v>
      </c>
      <c r="S21" s="348">
        <f t="shared" si="28"/>
        <v>32</v>
      </c>
      <c r="T21" s="349">
        <v>44467</v>
      </c>
      <c r="U21" s="348">
        <f t="shared" si="29"/>
        <v>29</v>
      </c>
      <c r="V21" s="349">
        <v>44496</v>
      </c>
      <c r="W21" s="348">
        <f t="shared" si="30"/>
        <v>33</v>
      </c>
      <c r="X21" s="349">
        <v>44529</v>
      </c>
      <c r="Y21" s="408">
        <f t="shared" si="31"/>
        <v>29</v>
      </c>
      <c r="Z21" s="412">
        <v>44558</v>
      </c>
    </row>
    <row r="22" spans="1:26" s="35" customFormat="1" ht="21.95" customHeight="1" x14ac:dyDescent="0.25">
      <c r="A22" s="30">
        <v>13</v>
      </c>
      <c r="B22" s="349">
        <v>44193</v>
      </c>
      <c r="C22" s="348">
        <f t="shared" si="20"/>
        <v>30</v>
      </c>
      <c r="D22" s="349">
        <v>44223</v>
      </c>
      <c r="E22" s="348">
        <f t="shared" si="21"/>
        <v>30</v>
      </c>
      <c r="F22" s="349">
        <v>44253</v>
      </c>
      <c r="G22" s="348">
        <f t="shared" si="22"/>
        <v>31</v>
      </c>
      <c r="H22" s="349">
        <v>44284</v>
      </c>
      <c r="I22" s="348">
        <f t="shared" si="23"/>
        <v>30</v>
      </c>
      <c r="J22" s="349">
        <v>44314</v>
      </c>
      <c r="K22" s="348">
        <f t="shared" si="24"/>
        <v>28</v>
      </c>
      <c r="L22" s="349">
        <v>44342</v>
      </c>
      <c r="M22" s="348">
        <f t="shared" si="25"/>
        <v>32</v>
      </c>
      <c r="N22" s="349">
        <v>44374</v>
      </c>
      <c r="O22" s="348">
        <f t="shared" si="26"/>
        <v>31</v>
      </c>
      <c r="P22" s="349">
        <v>44405</v>
      </c>
      <c r="Q22" s="348">
        <f t="shared" si="27"/>
        <v>30</v>
      </c>
      <c r="R22" s="349">
        <v>44435</v>
      </c>
      <c r="S22" s="348">
        <f t="shared" si="28"/>
        <v>32</v>
      </c>
      <c r="T22" s="349">
        <v>44467</v>
      </c>
      <c r="U22" s="348">
        <f t="shared" si="29"/>
        <v>29</v>
      </c>
      <c r="V22" s="349">
        <v>44496</v>
      </c>
      <c r="W22" s="348">
        <f t="shared" si="30"/>
        <v>33</v>
      </c>
      <c r="X22" s="349">
        <v>44529</v>
      </c>
      <c r="Y22" s="408">
        <f t="shared" si="31"/>
        <v>29</v>
      </c>
      <c r="Z22" s="412">
        <v>44558</v>
      </c>
    </row>
    <row r="23" spans="1:26" s="35" customFormat="1" ht="21.95" customHeight="1" x14ac:dyDescent="0.25">
      <c r="A23" s="30">
        <v>14</v>
      </c>
      <c r="B23" s="349">
        <v>44193</v>
      </c>
      <c r="C23" s="348">
        <f t="shared" si="20"/>
        <v>30</v>
      </c>
      <c r="D23" s="349">
        <v>44223</v>
      </c>
      <c r="E23" s="348">
        <f t="shared" si="21"/>
        <v>30</v>
      </c>
      <c r="F23" s="349">
        <v>44253</v>
      </c>
      <c r="G23" s="348">
        <f t="shared" si="22"/>
        <v>31</v>
      </c>
      <c r="H23" s="349">
        <v>44284</v>
      </c>
      <c r="I23" s="348">
        <f t="shared" si="23"/>
        <v>30</v>
      </c>
      <c r="J23" s="349">
        <v>44314</v>
      </c>
      <c r="K23" s="348">
        <f t="shared" si="24"/>
        <v>28</v>
      </c>
      <c r="L23" s="349">
        <v>44342</v>
      </c>
      <c r="M23" s="348">
        <f t="shared" si="25"/>
        <v>32</v>
      </c>
      <c r="N23" s="349">
        <v>44374</v>
      </c>
      <c r="O23" s="348">
        <f t="shared" si="26"/>
        <v>31</v>
      </c>
      <c r="P23" s="349">
        <v>44405</v>
      </c>
      <c r="Q23" s="348">
        <f t="shared" si="27"/>
        <v>30</v>
      </c>
      <c r="R23" s="349">
        <v>44435</v>
      </c>
      <c r="S23" s="348">
        <f t="shared" si="28"/>
        <v>32</v>
      </c>
      <c r="T23" s="349">
        <v>44467</v>
      </c>
      <c r="U23" s="348">
        <f t="shared" si="29"/>
        <v>29</v>
      </c>
      <c r="V23" s="349">
        <v>44496</v>
      </c>
      <c r="W23" s="348">
        <f t="shared" si="30"/>
        <v>33</v>
      </c>
      <c r="X23" s="349">
        <v>44529</v>
      </c>
      <c r="Y23" s="408">
        <f t="shared" si="31"/>
        <v>29</v>
      </c>
      <c r="Z23" s="412">
        <v>44558</v>
      </c>
    </row>
    <row r="24" spans="1:26" s="35" customFormat="1" ht="21.95" customHeight="1" x14ac:dyDescent="0.25">
      <c r="A24" s="30">
        <v>15</v>
      </c>
      <c r="B24" s="349">
        <v>44193</v>
      </c>
      <c r="C24" s="348">
        <f t="shared" si="20"/>
        <v>30</v>
      </c>
      <c r="D24" s="349">
        <v>44223</v>
      </c>
      <c r="E24" s="348">
        <f t="shared" si="21"/>
        <v>30</v>
      </c>
      <c r="F24" s="349">
        <v>44253</v>
      </c>
      <c r="G24" s="348">
        <f t="shared" si="22"/>
        <v>31</v>
      </c>
      <c r="H24" s="349">
        <v>44284</v>
      </c>
      <c r="I24" s="348">
        <f t="shared" si="23"/>
        <v>30</v>
      </c>
      <c r="J24" s="349">
        <v>44314</v>
      </c>
      <c r="K24" s="348">
        <f t="shared" si="24"/>
        <v>28</v>
      </c>
      <c r="L24" s="349">
        <v>44342</v>
      </c>
      <c r="M24" s="348">
        <f t="shared" si="25"/>
        <v>32</v>
      </c>
      <c r="N24" s="349">
        <v>44374</v>
      </c>
      <c r="O24" s="348">
        <f t="shared" si="26"/>
        <v>31</v>
      </c>
      <c r="P24" s="349">
        <v>44405</v>
      </c>
      <c r="Q24" s="348">
        <f t="shared" si="27"/>
        <v>30</v>
      </c>
      <c r="R24" s="349">
        <v>44435</v>
      </c>
      <c r="S24" s="348">
        <f t="shared" si="28"/>
        <v>32</v>
      </c>
      <c r="T24" s="349">
        <v>44467</v>
      </c>
      <c r="U24" s="348">
        <f t="shared" si="29"/>
        <v>29</v>
      </c>
      <c r="V24" s="349">
        <v>44496</v>
      </c>
      <c r="W24" s="348">
        <f t="shared" si="30"/>
        <v>33</v>
      </c>
      <c r="X24" s="349">
        <v>44529</v>
      </c>
      <c r="Y24" s="408">
        <f t="shared" si="31"/>
        <v>29</v>
      </c>
      <c r="Z24" s="412">
        <v>44558</v>
      </c>
    </row>
    <row r="25" spans="1:26" s="35" customFormat="1" ht="21.95" customHeight="1" x14ac:dyDescent="0.25">
      <c r="A25" s="30">
        <v>16</v>
      </c>
      <c r="B25" s="349">
        <v>44193</v>
      </c>
      <c r="C25" s="348">
        <f t="shared" si="20"/>
        <v>30</v>
      </c>
      <c r="D25" s="349">
        <v>44223</v>
      </c>
      <c r="E25" s="348">
        <f t="shared" si="21"/>
        <v>30</v>
      </c>
      <c r="F25" s="349">
        <v>44253</v>
      </c>
      <c r="G25" s="348">
        <f t="shared" si="22"/>
        <v>31</v>
      </c>
      <c r="H25" s="349">
        <v>44284</v>
      </c>
      <c r="I25" s="348">
        <f t="shared" si="23"/>
        <v>30</v>
      </c>
      <c r="J25" s="349">
        <v>44314</v>
      </c>
      <c r="K25" s="348">
        <f t="shared" si="24"/>
        <v>28</v>
      </c>
      <c r="L25" s="349">
        <v>44342</v>
      </c>
      <c r="M25" s="348">
        <f t="shared" si="25"/>
        <v>32</v>
      </c>
      <c r="N25" s="349">
        <v>44374</v>
      </c>
      <c r="O25" s="348">
        <f t="shared" si="26"/>
        <v>31</v>
      </c>
      <c r="P25" s="349">
        <v>44405</v>
      </c>
      <c r="Q25" s="348">
        <f t="shared" si="27"/>
        <v>30</v>
      </c>
      <c r="R25" s="349">
        <v>44435</v>
      </c>
      <c r="S25" s="348">
        <f t="shared" si="28"/>
        <v>32</v>
      </c>
      <c r="T25" s="349">
        <v>44467</v>
      </c>
      <c r="U25" s="348">
        <f t="shared" si="29"/>
        <v>29</v>
      </c>
      <c r="V25" s="349">
        <v>44496</v>
      </c>
      <c r="W25" s="348">
        <f t="shared" si="30"/>
        <v>33</v>
      </c>
      <c r="X25" s="349">
        <v>44529</v>
      </c>
      <c r="Y25" s="408">
        <f t="shared" si="31"/>
        <v>29</v>
      </c>
      <c r="Z25" s="412">
        <v>44558</v>
      </c>
    </row>
    <row r="26" spans="1:26" s="35" customFormat="1" ht="21.95" customHeight="1" x14ac:dyDescent="0.25">
      <c r="A26" s="30">
        <v>17</v>
      </c>
      <c r="B26" s="349">
        <v>44193</v>
      </c>
      <c r="C26" s="348">
        <f t="shared" si="20"/>
        <v>30</v>
      </c>
      <c r="D26" s="349">
        <v>44223</v>
      </c>
      <c r="E26" s="348">
        <f t="shared" si="21"/>
        <v>30</v>
      </c>
      <c r="F26" s="349">
        <v>44253</v>
      </c>
      <c r="G26" s="348">
        <f t="shared" si="22"/>
        <v>31</v>
      </c>
      <c r="H26" s="349">
        <v>44284</v>
      </c>
      <c r="I26" s="348">
        <f t="shared" si="23"/>
        <v>30</v>
      </c>
      <c r="J26" s="349">
        <v>44314</v>
      </c>
      <c r="K26" s="348">
        <f t="shared" si="24"/>
        <v>28</v>
      </c>
      <c r="L26" s="349">
        <v>44342</v>
      </c>
      <c r="M26" s="348">
        <f t="shared" si="25"/>
        <v>32</v>
      </c>
      <c r="N26" s="349">
        <v>44374</v>
      </c>
      <c r="O26" s="348">
        <f t="shared" si="26"/>
        <v>31</v>
      </c>
      <c r="P26" s="349">
        <v>44405</v>
      </c>
      <c r="Q26" s="348">
        <f t="shared" si="27"/>
        <v>30</v>
      </c>
      <c r="R26" s="349">
        <v>44435</v>
      </c>
      <c r="S26" s="348">
        <f t="shared" si="28"/>
        <v>32</v>
      </c>
      <c r="T26" s="349">
        <v>44467</v>
      </c>
      <c r="U26" s="348">
        <f t="shared" si="29"/>
        <v>29</v>
      </c>
      <c r="V26" s="349">
        <v>44496</v>
      </c>
      <c r="W26" s="348">
        <f t="shared" si="30"/>
        <v>33</v>
      </c>
      <c r="X26" s="349">
        <v>44529</v>
      </c>
      <c r="Y26" s="408">
        <f t="shared" si="31"/>
        <v>29</v>
      </c>
      <c r="Z26" s="412">
        <v>44558</v>
      </c>
    </row>
    <row r="27" spans="1:26" s="35" customFormat="1" ht="21.95" customHeight="1" x14ac:dyDescent="0.25">
      <c r="A27" s="30">
        <v>18</v>
      </c>
      <c r="B27" s="349">
        <v>44193</v>
      </c>
      <c r="C27" s="348">
        <f t="shared" si="20"/>
        <v>30</v>
      </c>
      <c r="D27" s="349">
        <v>44223</v>
      </c>
      <c r="E27" s="348">
        <f t="shared" si="21"/>
        <v>30</v>
      </c>
      <c r="F27" s="349">
        <v>44253</v>
      </c>
      <c r="G27" s="348">
        <f t="shared" si="22"/>
        <v>31</v>
      </c>
      <c r="H27" s="349">
        <v>44284</v>
      </c>
      <c r="I27" s="348">
        <f t="shared" si="23"/>
        <v>30</v>
      </c>
      <c r="J27" s="349">
        <v>44314</v>
      </c>
      <c r="K27" s="348">
        <f t="shared" si="24"/>
        <v>28</v>
      </c>
      <c r="L27" s="349">
        <v>44342</v>
      </c>
      <c r="M27" s="348">
        <f t="shared" si="25"/>
        <v>32</v>
      </c>
      <c r="N27" s="349">
        <v>44374</v>
      </c>
      <c r="O27" s="348">
        <f t="shared" si="26"/>
        <v>31</v>
      </c>
      <c r="P27" s="349">
        <v>44405</v>
      </c>
      <c r="Q27" s="348">
        <f t="shared" si="27"/>
        <v>30</v>
      </c>
      <c r="R27" s="349">
        <v>44435</v>
      </c>
      <c r="S27" s="348">
        <f t="shared" si="28"/>
        <v>32</v>
      </c>
      <c r="T27" s="349">
        <v>44467</v>
      </c>
      <c r="U27" s="348">
        <f t="shared" si="29"/>
        <v>29</v>
      </c>
      <c r="V27" s="349">
        <v>44496</v>
      </c>
      <c r="W27" s="348">
        <f t="shared" si="30"/>
        <v>33</v>
      </c>
      <c r="X27" s="349">
        <v>44529</v>
      </c>
      <c r="Y27" s="408">
        <f t="shared" si="31"/>
        <v>29</v>
      </c>
      <c r="Z27" s="412">
        <v>44558</v>
      </c>
    </row>
    <row r="28" spans="1:26" s="35" customFormat="1" ht="21.95" customHeight="1" x14ac:dyDescent="0.25">
      <c r="A28" s="30">
        <v>19</v>
      </c>
      <c r="B28" s="349">
        <v>44193</v>
      </c>
      <c r="C28" s="348">
        <f t="shared" si="20"/>
        <v>30</v>
      </c>
      <c r="D28" s="349">
        <v>44223</v>
      </c>
      <c r="E28" s="348">
        <f t="shared" si="21"/>
        <v>30</v>
      </c>
      <c r="F28" s="349">
        <v>44253</v>
      </c>
      <c r="G28" s="348">
        <f t="shared" si="22"/>
        <v>31</v>
      </c>
      <c r="H28" s="349">
        <v>44284</v>
      </c>
      <c r="I28" s="348">
        <f t="shared" si="23"/>
        <v>30</v>
      </c>
      <c r="J28" s="349">
        <v>44314</v>
      </c>
      <c r="K28" s="348">
        <f t="shared" si="24"/>
        <v>28</v>
      </c>
      <c r="L28" s="349">
        <v>44342</v>
      </c>
      <c r="M28" s="348">
        <f t="shared" si="25"/>
        <v>32</v>
      </c>
      <c r="N28" s="349">
        <v>44374</v>
      </c>
      <c r="O28" s="348">
        <f t="shared" si="26"/>
        <v>31</v>
      </c>
      <c r="P28" s="349">
        <v>44405</v>
      </c>
      <c r="Q28" s="348">
        <f t="shared" si="27"/>
        <v>30</v>
      </c>
      <c r="R28" s="349">
        <v>44435</v>
      </c>
      <c r="S28" s="348">
        <f t="shared" si="28"/>
        <v>32</v>
      </c>
      <c r="T28" s="349">
        <v>44467</v>
      </c>
      <c r="U28" s="348">
        <f t="shared" si="29"/>
        <v>29</v>
      </c>
      <c r="V28" s="349">
        <v>44496</v>
      </c>
      <c r="W28" s="348">
        <f t="shared" si="30"/>
        <v>33</v>
      </c>
      <c r="X28" s="349">
        <v>44529</v>
      </c>
      <c r="Y28" s="408">
        <f t="shared" si="31"/>
        <v>29</v>
      </c>
      <c r="Z28" s="412">
        <v>44558</v>
      </c>
    </row>
    <row r="29" spans="1:26" s="35" customFormat="1" ht="21.95" customHeight="1" x14ac:dyDescent="0.25">
      <c r="A29" s="30"/>
    </row>
    <row r="30" spans="1:26" ht="21.95" customHeight="1" x14ac:dyDescent="0.2"/>
  </sheetData>
  <mergeCells count="1">
    <mergeCell ref="AC7:AF9"/>
  </mergeCells>
  <pageMargins left="0.45" right="0.45" top="0.75" bottom="0.5" header="0.3" footer="0.3"/>
  <pageSetup scale="75" orientation="portrait" horizontalDpi="72" verticalDpi="7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64"/>
  <sheetViews>
    <sheetView workbookViewId="0"/>
  </sheetViews>
  <sheetFormatPr defaultRowHeight="15" x14ac:dyDescent="0.25"/>
  <cols>
    <col min="1" max="1" width="9.140625" style="292"/>
    <col min="2" max="2" width="3.7109375" style="292" customWidth="1"/>
    <col min="3" max="3" width="25.85546875" customWidth="1"/>
    <col min="4" max="4" width="16.42578125" customWidth="1"/>
    <col min="5" max="5" width="13.7109375" bestFit="1" customWidth="1"/>
    <col min="6" max="10" width="11.85546875" customWidth="1"/>
    <col min="12" max="12" width="9.140625" style="288"/>
  </cols>
  <sheetData>
    <row r="1" spans="1:12" s="292" customFormat="1" x14ac:dyDescent="0.25">
      <c r="A1" s="441" t="s">
        <v>250</v>
      </c>
      <c r="B1" s="441"/>
      <c r="C1" s="441"/>
      <c r="D1" s="68"/>
      <c r="L1" s="288"/>
    </row>
    <row r="2" spans="1:12" ht="2.25" customHeight="1" x14ac:dyDescent="0.25">
      <c r="A2"/>
      <c r="B2"/>
    </row>
    <row r="3" spans="1:12" s="292" customFormat="1" x14ac:dyDescent="0.25">
      <c r="A3" s="325" t="s">
        <v>260</v>
      </c>
      <c r="B3" s="184"/>
      <c r="C3" s="184"/>
      <c r="D3" s="184"/>
      <c r="E3" s="324">
        <v>44470</v>
      </c>
      <c r="F3" s="324">
        <f>EDATE(E3,1)</f>
        <v>44501</v>
      </c>
      <c r="G3" s="324">
        <f>EDATE(F3,1)</f>
        <v>44531</v>
      </c>
      <c r="H3" s="324">
        <f>EDATE(G3,1)</f>
        <v>44562</v>
      </c>
      <c r="I3" s="324">
        <f>EDATE(H3,1)</f>
        <v>44593</v>
      </c>
      <c r="J3" s="324">
        <f>EDATE(I3,1)</f>
        <v>44621</v>
      </c>
      <c r="K3" s="232" t="s">
        <v>17</v>
      </c>
      <c r="L3" s="322"/>
    </row>
    <row r="4" spans="1:12" s="292" customFormat="1" ht="0.75" customHeight="1" x14ac:dyDescent="0.25">
      <c r="L4" s="288"/>
    </row>
    <row r="5" spans="1:12" s="292" customFormat="1" x14ac:dyDescent="0.25">
      <c r="A5" s="321">
        <v>1</v>
      </c>
      <c r="B5" s="292" t="s">
        <v>247</v>
      </c>
      <c r="L5" s="288"/>
    </row>
    <row r="6" spans="1:12" x14ac:dyDescent="0.25">
      <c r="A6" s="321">
        <f>A5+1</f>
        <v>2</v>
      </c>
      <c r="C6" s="274" t="s">
        <v>149</v>
      </c>
      <c r="D6" s="321" t="s">
        <v>254</v>
      </c>
      <c r="E6" s="176">
        <v>0</v>
      </c>
      <c r="F6" s="299"/>
      <c r="G6" s="299"/>
      <c r="H6" s="299"/>
      <c r="I6" s="299"/>
      <c r="J6" s="299"/>
      <c r="K6" s="292"/>
    </row>
    <row r="7" spans="1:12" x14ac:dyDescent="0.25">
      <c r="A7" s="321">
        <f t="shared" ref="A7:A59" si="0">A6+1</f>
        <v>3</v>
      </c>
      <c r="C7" s="91" t="s">
        <v>152</v>
      </c>
      <c r="D7" s="321" t="s">
        <v>254</v>
      </c>
      <c r="E7" s="70">
        <v>0</v>
      </c>
      <c r="F7" s="201"/>
      <c r="G7" s="201"/>
      <c r="H7" s="201"/>
      <c r="I7" s="201"/>
      <c r="J7" s="201"/>
      <c r="K7" s="70">
        <f>SUM(E7:J7)</f>
        <v>0</v>
      </c>
      <c r="L7" s="316"/>
    </row>
    <row r="8" spans="1:12" x14ac:dyDescent="0.25">
      <c r="A8" s="321">
        <f t="shared" si="0"/>
        <v>4</v>
      </c>
      <c r="C8" s="91" t="s">
        <v>163</v>
      </c>
      <c r="D8" s="321" t="s">
        <v>261</v>
      </c>
      <c r="E8" s="203">
        <f>E6+E7</f>
        <v>0</v>
      </c>
      <c r="F8" s="203">
        <f ca="1">E16</f>
        <v>0</v>
      </c>
      <c r="G8" s="203">
        <f ca="1">F16</f>
        <v>0</v>
      </c>
      <c r="H8" s="203">
        <f ca="1">G16</f>
        <v>0</v>
      </c>
      <c r="I8" s="203">
        <f ca="1">H16</f>
        <v>0</v>
      </c>
      <c r="J8" s="203">
        <f ca="1">I16</f>
        <v>0</v>
      </c>
      <c r="K8" s="70"/>
      <c r="L8" s="316"/>
    </row>
    <row r="9" spans="1:12" x14ac:dyDescent="0.25">
      <c r="A9" s="321">
        <f t="shared" si="0"/>
        <v>5</v>
      </c>
      <c r="C9" s="91" t="s">
        <v>240</v>
      </c>
      <c r="D9" s="321" t="s">
        <v>27</v>
      </c>
      <c r="E9" s="207">
        <f ca="1">'CSWNA Summary'!E36</f>
        <v>0</v>
      </c>
      <c r="F9" s="314"/>
      <c r="G9" s="314"/>
      <c r="H9" s="314"/>
      <c r="I9" s="314"/>
      <c r="J9" s="314"/>
      <c r="K9" s="70">
        <f ca="1">SUM(E9:J9)</f>
        <v>0</v>
      </c>
      <c r="L9" s="316"/>
    </row>
    <row r="10" spans="1:12" x14ac:dyDescent="0.25">
      <c r="A10" s="321">
        <f t="shared" si="0"/>
        <v>6</v>
      </c>
      <c r="C10" s="91" t="s">
        <v>150</v>
      </c>
      <c r="D10" s="321" t="s">
        <v>262</v>
      </c>
      <c r="E10" s="205">
        <f ca="1">E6+E7+E8+E9</f>
        <v>0</v>
      </c>
      <c r="F10" s="205">
        <f ca="1">F8+F9</f>
        <v>0</v>
      </c>
      <c r="G10" s="205">
        <f ca="1">G8+G9</f>
        <v>0</v>
      </c>
      <c r="H10" s="205">
        <f ca="1">H8+H9</f>
        <v>0</v>
      </c>
      <c r="I10" s="205">
        <f ca="1">I8+I9</f>
        <v>0</v>
      </c>
      <c r="J10" s="205">
        <f ca="1">J8+J9</f>
        <v>0</v>
      </c>
      <c r="K10" s="70"/>
      <c r="L10" s="316"/>
    </row>
    <row r="11" spans="1:12" x14ac:dyDescent="0.25">
      <c r="A11" s="321">
        <f t="shared" si="0"/>
        <v>7</v>
      </c>
      <c r="C11" s="91"/>
      <c r="D11" s="321"/>
      <c r="E11" s="143"/>
      <c r="F11" s="143"/>
      <c r="G11" s="143"/>
      <c r="H11" s="143"/>
      <c r="I11" s="143"/>
      <c r="J11" s="143"/>
      <c r="K11" s="70"/>
      <c r="L11" s="316"/>
    </row>
    <row r="12" spans="1:12" x14ac:dyDescent="0.25">
      <c r="A12" s="321">
        <f t="shared" si="0"/>
        <v>8</v>
      </c>
      <c r="C12" s="91" t="s">
        <v>153</v>
      </c>
      <c r="D12" s="321" t="s">
        <v>263</v>
      </c>
      <c r="E12" s="207">
        <f t="shared" ref="E12:J12" ca="1" si="1">AVERAGE(E8,E10)</f>
        <v>0</v>
      </c>
      <c r="F12" s="207">
        <f t="shared" ca="1" si="1"/>
        <v>0</v>
      </c>
      <c r="G12" s="207">
        <f t="shared" ca="1" si="1"/>
        <v>0</v>
      </c>
      <c r="H12" s="207">
        <f t="shared" ca="1" si="1"/>
        <v>0</v>
      </c>
      <c r="I12" s="207">
        <f t="shared" ca="1" si="1"/>
        <v>0</v>
      </c>
      <c r="J12" s="207">
        <f t="shared" ca="1" si="1"/>
        <v>0</v>
      </c>
      <c r="K12" s="70"/>
      <c r="L12" s="316"/>
    </row>
    <row r="13" spans="1:12" x14ac:dyDescent="0.25">
      <c r="A13" s="321">
        <f t="shared" si="0"/>
        <v>9</v>
      </c>
      <c r="C13" s="91"/>
      <c r="D13" s="321"/>
      <c r="E13" s="143"/>
      <c r="F13" s="143"/>
      <c r="G13" s="143"/>
      <c r="H13" s="143"/>
      <c r="I13" s="143"/>
      <c r="J13" s="143"/>
      <c r="K13" s="70"/>
      <c r="L13" s="316"/>
    </row>
    <row r="14" spans="1:12" x14ac:dyDescent="0.25">
      <c r="A14" s="321">
        <f t="shared" si="0"/>
        <v>10</v>
      </c>
      <c r="C14" s="91" t="s">
        <v>259</v>
      </c>
      <c r="D14" s="321"/>
      <c r="E14" s="177">
        <f t="shared" ref="E14:J14" si="2">E$59</f>
        <v>1.042E-3</v>
      </c>
      <c r="F14" s="177">
        <f t="shared" si="2"/>
        <v>1.042E-3</v>
      </c>
      <c r="G14" s="177">
        <f t="shared" si="2"/>
        <v>1.042E-3</v>
      </c>
      <c r="H14" s="177">
        <f t="shared" si="2"/>
        <v>1.042E-3</v>
      </c>
      <c r="I14" s="177">
        <f t="shared" si="2"/>
        <v>1.042E-3</v>
      </c>
      <c r="J14" s="177">
        <f t="shared" si="2"/>
        <v>1.042E-3</v>
      </c>
      <c r="K14" s="70"/>
      <c r="L14" s="316"/>
    </row>
    <row r="15" spans="1:12" x14ac:dyDescent="0.25">
      <c r="A15" s="321">
        <f t="shared" si="0"/>
        <v>11</v>
      </c>
      <c r="C15" s="185" t="s">
        <v>154</v>
      </c>
      <c r="D15" s="232" t="s">
        <v>264</v>
      </c>
      <c r="E15" s="202">
        <f t="shared" ref="E15:J15" ca="1" si="3">ROUND(E12*E14,0)</f>
        <v>0</v>
      </c>
      <c r="F15" s="202">
        <f t="shared" ca="1" si="3"/>
        <v>0</v>
      </c>
      <c r="G15" s="202">
        <f t="shared" ca="1" si="3"/>
        <v>0</v>
      </c>
      <c r="H15" s="202">
        <f t="shared" ca="1" si="3"/>
        <v>0</v>
      </c>
      <c r="I15" s="202">
        <f t="shared" ca="1" si="3"/>
        <v>0</v>
      </c>
      <c r="J15" s="202">
        <f t="shared" ca="1" si="3"/>
        <v>0</v>
      </c>
      <c r="K15" s="326">
        <f ca="1">SUM(E15:J15)</f>
        <v>0</v>
      </c>
      <c r="L15" s="316"/>
    </row>
    <row r="16" spans="1:12" ht="15.75" thickBot="1" x14ac:dyDescent="0.3">
      <c r="A16" s="321">
        <f t="shared" si="0"/>
        <v>12</v>
      </c>
      <c r="C16" s="185" t="s">
        <v>155</v>
      </c>
      <c r="D16" s="232" t="s">
        <v>265</v>
      </c>
      <c r="E16" s="206">
        <f t="shared" ref="E16:J16" ca="1" si="4">E10+E15</f>
        <v>0</v>
      </c>
      <c r="F16" s="206">
        <f t="shared" ca="1" si="4"/>
        <v>0</v>
      </c>
      <c r="G16" s="206">
        <f t="shared" ca="1" si="4"/>
        <v>0</v>
      </c>
      <c r="H16" s="206">
        <f t="shared" ca="1" si="4"/>
        <v>0</v>
      </c>
      <c r="I16" s="206">
        <f t="shared" ca="1" si="4"/>
        <v>0</v>
      </c>
      <c r="J16" s="206">
        <f t="shared" ca="1" si="4"/>
        <v>0</v>
      </c>
      <c r="K16" s="327">
        <f ca="1">K7+K9+K15</f>
        <v>0</v>
      </c>
      <c r="L16" s="307"/>
    </row>
    <row r="17" spans="1:12" s="288" customFormat="1" ht="15.75" thickTop="1" x14ac:dyDescent="0.25">
      <c r="A17" s="321">
        <f t="shared" si="0"/>
        <v>13</v>
      </c>
      <c r="C17" s="305"/>
      <c r="D17" s="322"/>
      <c r="E17" s="306"/>
      <c r="F17" s="306"/>
      <c r="G17" s="306"/>
      <c r="H17" s="306"/>
      <c r="I17" s="306"/>
      <c r="J17" s="306"/>
      <c r="K17" s="307"/>
      <c r="L17" s="307"/>
    </row>
    <row r="18" spans="1:12" s="288" customFormat="1" x14ac:dyDescent="0.25">
      <c r="A18" s="321">
        <f t="shared" si="0"/>
        <v>14</v>
      </c>
      <c r="B18" s="292" t="s">
        <v>248</v>
      </c>
      <c r="C18" s="292"/>
      <c r="D18" s="321"/>
      <c r="E18" s="292"/>
      <c r="F18" s="292"/>
      <c r="G18" s="292"/>
      <c r="H18" s="292"/>
      <c r="I18" s="292"/>
      <c r="J18" s="292"/>
      <c r="K18" s="292"/>
    </row>
    <row r="19" spans="1:12" s="288" customFormat="1" ht="15" customHeight="1" x14ac:dyDescent="0.25">
      <c r="A19" s="321">
        <f t="shared" si="0"/>
        <v>15</v>
      </c>
      <c r="B19" s="292"/>
      <c r="C19" s="274" t="s">
        <v>149</v>
      </c>
      <c r="D19" s="321" t="s">
        <v>254</v>
      </c>
      <c r="E19" s="176">
        <v>0</v>
      </c>
      <c r="F19" s="299"/>
      <c r="G19" s="299"/>
      <c r="H19" s="299"/>
      <c r="I19" s="299"/>
      <c r="J19" s="299"/>
      <c r="K19" s="292"/>
    </row>
    <row r="20" spans="1:12" s="288" customFormat="1" x14ac:dyDescent="0.25">
      <c r="A20" s="321">
        <f t="shared" si="0"/>
        <v>16</v>
      </c>
      <c r="B20" s="292"/>
      <c r="C20" s="91" t="s">
        <v>152</v>
      </c>
      <c r="D20" s="321" t="s">
        <v>254</v>
      </c>
      <c r="E20" s="316">
        <v>0</v>
      </c>
      <c r="F20" s="201"/>
      <c r="G20" s="201"/>
      <c r="H20" s="201"/>
      <c r="I20" s="201"/>
      <c r="J20" s="201"/>
      <c r="K20" s="70">
        <f>SUM(E20:J20)</f>
        <v>0</v>
      </c>
      <c r="L20" s="316"/>
    </row>
    <row r="21" spans="1:12" s="288" customFormat="1" x14ac:dyDescent="0.25">
      <c r="A21" s="321">
        <f t="shared" si="0"/>
        <v>17</v>
      </c>
      <c r="B21" s="292"/>
      <c r="C21" s="91" t="s">
        <v>163</v>
      </c>
      <c r="D21" s="321" t="s">
        <v>266</v>
      </c>
      <c r="E21" s="203">
        <f>E19+E20</f>
        <v>0</v>
      </c>
      <c r="F21" s="203">
        <f ca="1">E29</f>
        <v>0</v>
      </c>
      <c r="G21" s="203">
        <f ca="1">F29</f>
        <v>0</v>
      </c>
      <c r="H21" s="203">
        <f ca="1">G29</f>
        <v>0</v>
      </c>
      <c r="I21" s="203">
        <f ca="1">H29</f>
        <v>0</v>
      </c>
      <c r="J21" s="203">
        <f ca="1">I29</f>
        <v>0</v>
      </c>
      <c r="K21" s="70"/>
      <c r="L21" s="316"/>
    </row>
    <row r="22" spans="1:12" s="288" customFormat="1" x14ac:dyDescent="0.25">
      <c r="A22" s="321">
        <f t="shared" si="0"/>
        <v>18</v>
      </c>
      <c r="B22" s="292"/>
      <c r="C22" s="91" t="s">
        <v>240</v>
      </c>
      <c r="D22" s="321" t="s">
        <v>27</v>
      </c>
      <c r="E22" s="207">
        <f ca="1">'CSWNA Summary'!I36</f>
        <v>0</v>
      </c>
      <c r="F22" s="314"/>
      <c r="G22" s="314"/>
      <c r="H22" s="314"/>
      <c r="I22" s="314"/>
      <c r="J22" s="314"/>
      <c r="K22" s="70">
        <f ca="1">SUM(E22:J22)</f>
        <v>0</v>
      </c>
      <c r="L22" s="316"/>
    </row>
    <row r="23" spans="1:12" s="288" customFormat="1" x14ac:dyDescent="0.25">
      <c r="A23" s="321">
        <f t="shared" si="0"/>
        <v>19</v>
      </c>
      <c r="B23" s="292"/>
      <c r="C23" s="91" t="s">
        <v>150</v>
      </c>
      <c r="D23" s="321" t="s">
        <v>267</v>
      </c>
      <c r="E23" s="205">
        <f ca="1">E19+E20+E21+E22</f>
        <v>0</v>
      </c>
      <c r="F23" s="205">
        <f ca="1">F21+F22</f>
        <v>0</v>
      </c>
      <c r="G23" s="205">
        <f ca="1">G21+G22</f>
        <v>0</v>
      </c>
      <c r="H23" s="205">
        <f ca="1">H21+H22</f>
        <v>0</v>
      </c>
      <c r="I23" s="205">
        <f ca="1">I21+I22</f>
        <v>0</v>
      </c>
      <c r="J23" s="205">
        <f ca="1">J21+J22</f>
        <v>0</v>
      </c>
      <c r="K23" s="70"/>
      <c r="L23" s="316"/>
    </row>
    <row r="24" spans="1:12" s="288" customFormat="1" x14ac:dyDescent="0.25">
      <c r="A24" s="321">
        <f t="shared" si="0"/>
        <v>20</v>
      </c>
      <c r="B24" s="292"/>
      <c r="C24" s="91"/>
      <c r="D24" s="321"/>
      <c r="E24" s="143"/>
      <c r="F24" s="143"/>
      <c r="G24" s="143"/>
      <c r="H24" s="143"/>
      <c r="I24" s="143"/>
      <c r="J24" s="143"/>
      <c r="K24" s="70"/>
      <c r="L24" s="316"/>
    </row>
    <row r="25" spans="1:12" s="288" customFormat="1" x14ac:dyDescent="0.25">
      <c r="A25" s="321">
        <f t="shared" si="0"/>
        <v>21</v>
      </c>
      <c r="B25" s="292"/>
      <c r="C25" s="91" t="s">
        <v>153</v>
      </c>
      <c r="D25" s="321" t="s">
        <v>268</v>
      </c>
      <c r="E25" s="207">
        <f t="shared" ref="E25:J25" ca="1" si="5">AVERAGE(E21,E23)</f>
        <v>0</v>
      </c>
      <c r="F25" s="207">
        <f t="shared" ca="1" si="5"/>
        <v>0</v>
      </c>
      <c r="G25" s="207">
        <f t="shared" ca="1" si="5"/>
        <v>0</v>
      </c>
      <c r="H25" s="207">
        <f t="shared" ca="1" si="5"/>
        <v>0</v>
      </c>
      <c r="I25" s="207">
        <f t="shared" ca="1" si="5"/>
        <v>0</v>
      </c>
      <c r="J25" s="207">
        <f t="shared" ca="1" si="5"/>
        <v>0</v>
      </c>
      <c r="K25" s="70"/>
      <c r="L25" s="316"/>
    </row>
    <row r="26" spans="1:12" s="288" customFormat="1" x14ac:dyDescent="0.25">
      <c r="A26" s="321">
        <f t="shared" si="0"/>
        <v>22</v>
      </c>
      <c r="B26" s="292"/>
      <c r="C26" s="91"/>
      <c r="D26" s="321"/>
      <c r="E26" s="143"/>
      <c r="F26" s="143"/>
      <c r="G26" s="143"/>
      <c r="H26" s="143"/>
      <c r="I26" s="143"/>
      <c r="J26" s="143"/>
      <c r="K26" s="70"/>
      <c r="L26" s="316"/>
    </row>
    <row r="27" spans="1:12" s="288" customFormat="1" x14ac:dyDescent="0.25">
      <c r="A27" s="321">
        <f t="shared" si="0"/>
        <v>23</v>
      </c>
      <c r="B27" s="292"/>
      <c r="C27" s="91" t="s">
        <v>259</v>
      </c>
      <c r="D27" s="321"/>
      <c r="E27" s="177">
        <f t="shared" ref="E27:J27" si="6">E$59</f>
        <v>1.042E-3</v>
      </c>
      <c r="F27" s="177">
        <f t="shared" si="6"/>
        <v>1.042E-3</v>
      </c>
      <c r="G27" s="177">
        <f t="shared" si="6"/>
        <v>1.042E-3</v>
      </c>
      <c r="H27" s="177">
        <f t="shared" si="6"/>
        <v>1.042E-3</v>
      </c>
      <c r="I27" s="177">
        <f t="shared" si="6"/>
        <v>1.042E-3</v>
      </c>
      <c r="J27" s="177">
        <f t="shared" si="6"/>
        <v>1.042E-3</v>
      </c>
      <c r="K27" s="70"/>
      <c r="L27" s="316"/>
    </row>
    <row r="28" spans="1:12" s="288" customFormat="1" x14ac:dyDescent="0.25">
      <c r="A28" s="321">
        <f t="shared" si="0"/>
        <v>24</v>
      </c>
      <c r="B28" s="292"/>
      <c r="C28" s="185" t="s">
        <v>154</v>
      </c>
      <c r="D28" s="232"/>
      <c r="E28" s="202">
        <f t="shared" ref="E28:J28" ca="1" si="7">ROUND(E25*E27,0)</f>
        <v>0</v>
      </c>
      <c r="F28" s="202">
        <f t="shared" ca="1" si="7"/>
        <v>0</v>
      </c>
      <c r="G28" s="202">
        <f t="shared" ca="1" si="7"/>
        <v>0</v>
      </c>
      <c r="H28" s="202">
        <f t="shared" ca="1" si="7"/>
        <v>0</v>
      </c>
      <c r="I28" s="202">
        <f t="shared" ca="1" si="7"/>
        <v>0</v>
      </c>
      <c r="J28" s="202">
        <f t="shared" ca="1" si="7"/>
        <v>0</v>
      </c>
      <c r="K28" s="326">
        <f ca="1">SUM(E28:J28)</f>
        <v>0</v>
      </c>
      <c r="L28" s="316"/>
    </row>
    <row r="29" spans="1:12" s="288" customFormat="1" ht="15.75" thickBot="1" x14ac:dyDescent="0.3">
      <c r="A29" s="321">
        <f t="shared" si="0"/>
        <v>25</v>
      </c>
      <c r="B29" s="292"/>
      <c r="C29" s="185" t="s">
        <v>155</v>
      </c>
      <c r="D29" s="232"/>
      <c r="E29" s="206">
        <f t="shared" ref="E29:J29" ca="1" si="8">E23+E28</f>
        <v>0</v>
      </c>
      <c r="F29" s="206">
        <f t="shared" ca="1" si="8"/>
        <v>0</v>
      </c>
      <c r="G29" s="206">
        <f t="shared" ca="1" si="8"/>
        <v>0</v>
      </c>
      <c r="H29" s="206">
        <f t="shared" ca="1" si="8"/>
        <v>0</v>
      </c>
      <c r="I29" s="206">
        <f t="shared" ca="1" si="8"/>
        <v>0</v>
      </c>
      <c r="J29" s="206">
        <f t="shared" ca="1" si="8"/>
        <v>0</v>
      </c>
      <c r="K29" s="327">
        <f ca="1">K20+K22+K28</f>
        <v>0</v>
      </c>
      <c r="L29" s="307"/>
    </row>
    <row r="30" spans="1:12" s="288" customFormat="1" ht="15.75" thickTop="1" x14ac:dyDescent="0.25">
      <c r="A30" s="321">
        <f t="shared" si="0"/>
        <v>26</v>
      </c>
      <c r="C30" s="305"/>
      <c r="D30" s="322"/>
      <c r="E30" s="306"/>
      <c r="F30" s="306"/>
      <c r="G30" s="306"/>
      <c r="H30" s="306"/>
      <c r="I30" s="306"/>
      <c r="J30" s="306"/>
      <c r="K30" s="307"/>
      <c r="L30" s="307"/>
    </row>
    <row r="31" spans="1:12" s="292" customFormat="1" x14ac:dyDescent="0.25">
      <c r="A31" s="321">
        <f t="shared" si="0"/>
        <v>27</v>
      </c>
      <c r="B31" s="292" t="s">
        <v>93</v>
      </c>
      <c r="D31" s="321"/>
      <c r="L31" s="288"/>
    </row>
    <row r="32" spans="1:12" s="292" customFormat="1" ht="15" customHeight="1" x14ac:dyDescent="0.25">
      <c r="A32" s="321">
        <f t="shared" si="0"/>
        <v>28</v>
      </c>
      <c r="C32" s="274" t="s">
        <v>149</v>
      </c>
      <c r="D32" s="321" t="s">
        <v>254</v>
      </c>
      <c r="E32" s="176">
        <v>0</v>
      </c>
      <c r="F32" s="299"/>
      <c r="G32" s="299"/>
      <c r="H32" s="299"/>
      <c r="I32" s="299"/>
      <c r="J32" s="299"/>
      <c r="L32" s="288"/>
    </row>
    <row r="33" spans="1:12" s="292" customFormat="1" x14ac:dyDescent="0.25">
      <c r="A33" s="321">
        <f t="shared" si="0"/>
        <v>29</v>
      </c>
      <c r="C33" s="91" t="s">
        <v>152</v>
      </c>
      <c r="D33" s="321" t="s">
        <v>254</v>
      </c>
      <c r="E33" s="316">
        <v>0</v>
      </c>
      <c r="F33" s="201"/>
      <c r="G33" s="201"/>
      <c r="H33" s="201"/>
      <c r="I33" s="201"/>
      <c r="J33" s="201"/>
      <c r="K33" s="70">
        <f>SUM(E33:J33)</f>
        <v>0</v>
      </c>
      <c r="L33" s="316"/>
    </row>
    <row r="34" spans="1:12" s="292" customFormat="1" x14ac:dyDescent="0.25">
      <c r="A34" s="321">
        <f t="shared" si="0"/>
        <v>30</v>
      </c>
      <c r="C34" s="91" t="s">
        <v>163</v>
      </c>
      <c r="D34" s="321" t="s">
        <v>269</v>
      </c>
      <c r="E34" s="203">
        <f>E32+E33</f>
        <v>0</v>
      </c>
      <c r="F34" s="203">
        <f ca="1">E42</f>
        <v>0</v>
      </c>
      <c r="G34" s="203">
        <f ca="1">F42</f>
        <v>0</v>
      </c>
      <c r="H34" s="203">
        <f ca="1">G42</f>
        <v>0</v>
      </c>
      <c r="I34" s="203">
        <f ca="1">H42</f>
        <v>0</v>
      </c>
      <c r="J34" s="203">
        <f ca="1">I42</f>
        <v>0</v>
      </c>
      <c r="K34" s="70"/>
      <c r="L34" s="316"/>
    </row>
    <row r="35" spans="1:12" s="292" customFormat="1" x14ac:dyDescent="0.25">
      <c r="A35" s="321">
        <f t="shared" si="0"/>
        <v>31</v>
      </c>
      <c r="C35" s="91" t="s">
        <v>240</v>
      </c>
      <c r="D35" s="321" t="s">
        <v>27</v>
      </c>
      <c r="E35" s="207">
        <f ca="1">'CSWNA Summary'!K36</f>
        <v>0</v>
      </c>
      <c r="F35" s="314"/>
      <c r="G35" s="314"/>
      <c r="H35" s="314"/>
      <c r="I35" s="314"/>
      <c r="J35" s="314"/>
      <c r="K35" s="70">
        <f ca="1">SUM(E35:J35)</f>
        <v>0</v>
      </c>
      <c r="L35" s="316"/>
    </row>
    <row r="36" spans="1:12" s="292" customFormat="1" x14ac:dyDescent="0.25">
      <c r="A36" s="321">
        <f t="shared" si="0"/>
        <v>32</v>
      </c>
      <c r="C36" s="91" t="s">
        <v>150</v>
      </c>
      <c r="D36" s="321" t="s">
        <v>270</v>
      </c>
      <c r="E36" s="205">
        <f ca="1">E32+E33+E34+E35</f>
        <v>0</v>
      </c>
      <c r="F36" s="205">
        <f ca="1">F34+F35</f>
        <v>0</v>
      </c>
      <c r="G36" s="205">
        <f ca="1">G34+G35</f>
        <v>0</v>
      </c>
      <c r="H36" s="205">
        <f ca="1">H34+H35</f>
        <v>0</v>
      </c>
      <c r="I36" s="205">
        <f ca="1">I34+I35</f>
        <v>0</v>
      </c>
      <c r="J36" s="205">
        <f ca="1">J34+J35</f>
        <v>0</v>
      </c>
      <c r="K36" s="70"/>
      <c r="L36" s="316"/>
    </row>
    <row r="37" spans="1:12" s="292" customFormat="1" x14ac:dyDescent="0.25">
      <c r="A37" s="321">
        <f t="shared" si="0"/>
        <v>33</v>
      </c>
      <c r="C37" s="91"/>
      <c r="D37" s="321"/>
      <c r="E37" s="143"/>
      <c r="F37" s="143"/>
      <c r="G37" s="143"/>
      <c r="H37" s="143"/>
      <c r="I37" s="143"/>
      <c r="J37" s="143"/>
      <c r="K37" s="70"/>
      <c r="L37" s="316"/>
    </row>
    <row r="38" spans="1:12" s="292" customFormat="1" x14ac:dyDescent="0.25">
      <c r="A38" s="321">
        <f t="shared" si="0"/>
        <v>34</v>
      </c>
      <c r="C38" s="91" t="s">
        <v>153</v>
      </c>
      <c r="D38" s="321" t="s">
        <v>271</v>
      </c>
      <c r="E38" s="207">
        <f t="shared" ref="E38:J38" ca="1" si="9">AVERAGE(E34,E36)</f>
        <v>0</v>
      </c>
      <c r="F38" s="207">
        <f t="shared" ca="1" si="9"/>
        <v>0</v>
      </c>
      <c r="G38" s="207">
        <f t="shared" ca="1" si="9"/>
        <v>0</v>
      </c>
      <c r="H38" s="207">
        <f t="shared" ca="1" si="9"/>
        <v>0</v>
      </c>
      <c r="I38" s="207">
        <f t="shared" ca="1" si="9"/>
        <v>0</v>
      </c>
      <c r="J38" s="207">
        <f t="shared" ca="1" si="9"/>
        <v>0</v>
      </c>
      <c r="K38" s="70"/>
      <c r="L38" s="316"/>
    </row>
    <row r="39" spans="1:12" s="292" customFormat="1" x14ac:dyDescent="0.25">
      <c r="A39" s="321">
        <f t="shared" si="0"/>
        <v>35</v>
      </c>
      <c r="C39" s="91"/>
      <c r="D39" s="321"/>
      <c r="E39" s="143"/>
      <c r="F39" s="143"/>
      <c r="G39" s="143"/>
      <c r="H39" s="143"/>
      <c r="I39" s="143"/>
      <c r="J39" s="143"/>
      <c r="K39" s="70"/>
      <c r="L39" s="316"/>
    </row>
    <row r="40" spans="1:12" s="292" customFormat="1" x14ac:dyDescent="0.25">
      <c r="A40" s="321">
        <f t="shared" si="0"/>
        <v>36</v>
      </c>
      <c r="C40" s="91" t="s">
        <v>259</v>
      </c>
      <c r="D40" s="321"/>
      <c r="E40" s="177">
        <f t="shared" ref="E40:J40" si="10">E$59</f>
        <v>1.042E-3</v>
      </c>
      <c r="F40" s="177">
        <f t="shared" si="10"/>
        <v>1.042E-3</v>
      </c>
      <c r="G40" s="177">
        <f>G$59</f>
        <v>1.042E-3</v>
      </c>
      <c r="H40" s="177">
        <f t="shared" si="10"/>
        <v>1.042E-3</v>
      </c>
      <c r="I40" s="177">
        <f>I$59</f>
        <v>1.042E-3</v>
      </c>
      <c r="J40" s="177">
        <f t="shared" si="10"/>
        <v>1.042E-3</v>
      </c>
      <c r="K40" s="70"/>
      <c r="L40" s="316"/>
    </row>
    <row r="41" spans="1:12" s="292" customFormat="1" x14ac:dyDescent="0.25">
      <c r="A41" s="321">
        <f t="shared" si="0"/>
        <v>37</v>
      </c>
      <c r="C41" s="185" t="s">
        <v>154</v>
      </c>
      <c r="D41" s="232"/>
      <c r="E41" s="330">
        <f t="shared" ref="E41:J41" ca="1" si="11">ROUND(E38*E40,0)</f>
        <v>0</v>
      </c>
      <c r="F41" s="330">
        <f t="shared" ca="1" si="11"/>
        <v>0</v>
      </c>
      <c r="G41" s="330">
        <f t="shared" ca="1" si="11"/>
        <v>0</v>
      </c>
      <c r="H41" s="330">
        <f t="shared" ca="1" si="11"/>
        <v>0</v>
      </c>
      <c r="I41" s="330">
        <f t="shared" ca="1" si="11"/>
        <v>0</v>
      </c>
      <c r="J41" s="330">
        <f t="shared" ca="1" si="11"/>
        <v>0</v>
      </c>
      <c r="K41" s="326">
        <f ca="1">SUM(E41:J41)</f>
        <v>0</v>
      </c>
      <c r="L41" s="316"/>
    </row>
    <row r="42" spans="1:12" s="292" customFormat="1" ht="15.75" thickBot="1" x14ac:dyDescent="0.3">
      <c r="A42" s="321">
        <f t="shared" si="0"/>
        <v>38</v>
      </c>
      <c r="C42" s="185" t="s">
        <v>155</v>
      </c>
      <c r="D42" s="232"/>
      <c r="E42" s="206">
        <f t="shared" ref="E42:J42" ca="1" si="12">E36+E41</f>
        <v>0</v>
      </c>
      <c r="F42" s="206">
        <f t="shared" ca="1" si="12"/>
        <v>0</v>
      </c>
      <c r="G42" s="206">
        <f t="shared" ca="1" si="12"/>
        <v>0</v>
      </c>
      <c r="H42" s="206">
        <f t="shared" ca="1" si="12"/>
        <v>0</v>
      </c>
      <c r="I42" s="206">
        <f t="shared" ca="1" si="12"/>
        <v>0</v>
      </c>
      <c r="J42" s="206">
        <f t="shared" ca="1" si="12"/>
        <v>0</v>
      </c>
      <c r="K42" s="327">
        <f ca="1">K33+K35+K41</f>
        <v>0</v>
      </c>
      <c r="L42" s="307"/>
    </row>
    <row r="43" spans="1:12" s="288" customFormat="1" ht="15.75" thickTop="1" x14ac:dyDescent="0.25">
      <c r="A43" s="321">
        <f t="shared" si="0"/>
        <v>39</v>
      </c>
      <c r="C43" s="305"/>
      <c r="D43" s="322"/>
      <c r="E43" s="306"/>
      <c r="F43" s="306"/>
      <c r="G43" s="306"/>
      <c r="H43" s="306"/>
      <c r="I43" s="306"/>
      <c r="J43" s="306"/>
      <c r="K43" s="307"/>
      <c r="L43" s="307"/>
    </row>
    <row r="44" spans="1:12" s="288" customFormat="1" x14ac:dyDescent="0.25">
      <c r="A44" s="321">
        <f t="shared" si="0"/>
        <v>40</v>
      </c>
      <c r="B44" s="292" t="s">
        <v>276</v>
      </c>
      <c r="C44" s="292"/>
      <c r="D44" s="321"/>
      <c r="E44" s="292"/>
      <c r="F44" s="292"/>
      <c r="G44" s="292"/>
      <c r="H44" s="292"/>
      <c r="I44" s="292"/>
      <c r="J44" s="292"/>
      <c r="K44" s="292"/>
    </row>
    <row r="45" spans="1:12" s="288" customFormat="1" ht="15" customHeight="1" x14ac:dyDescent="0.25">
      <c r="A45" s="321">
        <f t="shared" si="0"/>
        <v>41</v>
      </c>
      <c r="B45" s="292"/>
      <c r="C45" s="274" t="s">
        <v>149</v>
      </c>
      <c r="D45" s="321" t="s">
        <v>254</v>
      </c>
      <c r="E45" s="176">
        <v>0</v>
      </c>
      <c r="F45" s="299"/>
      <c r="G45" s="299"/>
      <c r="H45" s="299"/>
      <c r="I45" s="299"/>
      <c r="J45" s="299"/>
      <c r="K45" s="292"/>
    </row>
    <row r="46" spans="1:12" s="288" customFormat="1" x14ac:dyDescent="0.25">
      <c r="A46" s="321">
        <f t="shared" si="0"/>
        <v>42</v>
      </c>
      <c r="B46" s="292"/>
      <c r="C46" s="91" t="s">
        <v>152</v>
      </c>
      <c r="D46" s="321" t="s">
        <v>254</v>
      </c>
      <c r="E46" s="316">
        <v>0</v>
      </c>
      <c r="F46" s="201"/>
      <c r="G46" s="201"/>
      <c r="H46" s="201"/>
      <c r="I46" s="201"/>
      <c r="J46" s="201"/>
      <c r="K46" s="70">
        <f>SUM(E46:J46)</f>
        <v>0</v>
      </c>
      <c r="L46" s="316"/>
    </row>
    <row r="47" spans="1:12" s="288" customFormat="1" x14ac:dyDescent="0.25">
      <c r="A47" s="321">
        <f t="shared" si="0"/>
        <v>43</v>
      </c>
      <c r="B47" s="292"/>
      <c r="C47" s="91" t="s">
        <v>163</v>
      </c>
      <c r="D47" s="321" t="s">
        <v>272</v>
      </c>
      <c r="E47" s="203">
        <f>E45+E46</f>
        <v>0</v>
      </c>
      <c r="F47" s="203">
        <f ca="1">E55</f>
        <v>0</v>
      </c>
      <c r="G47" s="203">
        <f ca="1">F55</f>
        <v>0</v>
      </c>
      <c r="H47" s="203">
        <f ca="1">G55</f>
        <v>0</v>
      </c>
      <c r="I47" s="203">
        <f ca="1">H55</f>
        <v>0</v>
      </c>
      <c r="J47" s="203">
        <f ca="1">I55</f>
        <v>0</v>
      </c>
      <c r="K47" s="70"/>
      <c r="L47" s="316"/>
    </row>
    <row r="48" spans="1:12" s="288" customFormat="1" x14ac:dyDescent="0.25">
      <c r="A48" s="321">
        <f t="shared" si="0"/>
        <v>44</v>
      </c>
      <c r="B48" s="292"/>
      <c r="C48" s="91" t="s">
        <v>240</v>
      </c>
      <c r="D48" s="321" t="s">
        <v>27</v>
      </c>
      <c r="E48" s="207">
        <f ca="1">'CSWNA Summary'!M36</f>
        <v>0</v>
      </c>
      <c r="F48" s="314"/>
      <c r="G48" s="314"/>
      <c r="H48" s="314"/>
      <c r="I48" s="314"/>
      <c r="J48" s="314"/>
      <c r="K48" s="70">
        <f ca="1">SUM(E48:J48)</f>
        <v>0</v>
      </c>
      <c r="L48" s="316"/>
    </row>
    <row r="49" spans="1:12" s="288" customFormat="1" x14ac:dyDescent="0.25">
      <c r="A49" s="321">
        <f t="shared" si="0"/>
        <v>45</v>
      </c>
      <c r="B49" s="292"/>
      <c r="C49" s="91" t="s">
        <v>150</v>
      </c>
      <c r="D49" s="321" t="s">
        <v>273</v>
      </c>
      <c r="E49" s="205">
        <f ca="1">E45+E46+E47+E48</f>
        <v>0</v>
      </c>
      <c r="F49" s="205">
        <f ca="1">F47+F48</f>
        <v>0</v>
      </c>
      <c r="G49" s="205">
        <f ca="1">G47+G48</f>
        <v>0</v>
      </c>
      <c r="H49" s="205">
        <f ca="1">H47+H48</f>
        <v>0</v>
      </c>
      <c r="I49" s="205">
        <f ca="1">I47+I48</f>
        <v>0</v>
      </c>
      <c r="J49" s="205">
        <f ca="1">J47+J48</f>
        <v>0</v>
      </c>
      <c r="K49" s="70"/>
      <c r="L49" s="316"/>
    </row>
    <row r="50" spans="1:12" s="288" customFormat="1" x14ac:dyDescent="0.25">
      <c r="A50" s="321">
        <f t="shared" si="0"/>
        <v>46</v>
      </c>
      <c r="B50" s="292"/>
      <c r="C50" s="91"/>
      <c r="D50" s="321"/>
      <c r="E50" s="143"/>
      <c r="F50" s="143"/>
      <c r="G50" s="143"/>
      <c r="H50" s="143"/>
      <c r="I50" s="143"/>
      <c r="J50" s="143"/>
      <c r="K50" s="70"/>
      <c r="L50" s="316"/>
    </row>
    <row r="51" spans="1:12" s="288" customFormat="1" x14ac:dyDescent="0.25">
      <c r="A51" s="321">
        <f t="shared" si="0"/>
        <v>47</v>
      </c>
      <c r="B51" s="292"/>
      <c r="C51" s="91" t="s">
        <v>153</v>
      </c>
      <c r="D51" s="321" t="s">
        <v>274</v>
      </c>
      <c r="E51" s="207">
        <f t="shared" ref="E51:J51" ca="1" si="13">AVERAGE(E47,E49)</f>
        <v>0</v>
      </c>
      <c r="F51" s="207">
        <f t="shared" ca="1" si="13"/>
        <v>0</v>
      </c>
      <c r="G51" s="207">
        <f t="shared" ca="1" si="13"/>
        <v>0</v>
      </c>
      <c r="H51" s="207">
        <f t="shared" ca="1" si="13"/>
        <v>0</v>
      </c>
      <c r="I51" s="207">
        <f t="shared" ca="1" si="13"/>
        <v>0</v>
      </c>
      <c r="J51" s="207">
        <f t="shared" ca="1" si="13"/>
        <v>0</v>
      </c>
      <c r="K51" s="70"/>
      <c r="L51" s="316"/>
    </row>
    <row r="52" spans="1:12" s="288" customFormat="1" x14ac:dyDescent="0.25">
      <c r="A52" s="321">
        <f t="shared" si="0"/>
        <v>48</v>
      </c>
      <c r="B52" s="292"/>
      <c r="C52" s="91"/>
      <c r="D52" s="292"/>
      <c r="E52" s="143"/>
      <c r="F52" s="143"/>
      <c r="G52" s="143"/>
      <c r="H52" s="143"/>
      <c r="I52" s="143"/>
      <c r="J52" s="143"/>
      <c r="K52" s="70"/>
      <c r="L52" s="316"/>
    </row>
    <row r="53" spans="1:12" s="288" customFormat="1" x14ac:dyDescent="0.25">
      <c r="A53" s="321">
        <f t="shared" si="0"/>
        <v>49</v>
      </c>
      <c r="B53" s="292"/>
      <c r="C53" s="91" t="s">
        <v>259</v>
      </c>
      <c r="D53" s="292"/>
      <c r="E53" s="177">
        <f t="shared" ref="E53:J53" si="14">E$59</f>
        <v>1.042E-3</v>
      </c>
      <c r="F53" s="177">
        <f t="shared" si="14"/>
        <v>1.042E-3</v>
      </c>
      <c r="G53" s="177">
        <f t="shared" si="14"/>
        <v>1.042E-3</v>
      </c>
      <c r="H53" s="177">
        <f t="shared" si="14"/>
        <v>1.042E-3</v>
      </c>
      <c r="I53" s="177">
        <f t="shared" si="14"/>
        <v>1.042E-3</v>
      </c>
      <c r="J53" s="177">
        <f t="shared" si="14"/>
        <v>1.042E-3</v>
      </c>
      <c r="K53" s="70"/>
      <c r="L53" s="316"/>
    </row>
    <row r="54" spans="1:12" s="288" customFormat="1" x14ac:dyDescent="0.25">
      <c r="A54" s="321">
        <f t="shared" si="0"/>
        <v>50</v>
      </c>
      <c r="B54" s="292"/>
      <c r="C54" s="185" t="s">
        <v>154</v>
      </c>
      <c r="D54" s="184"/>
      <c r="E54" s="202">
        <f t="shared" ref="E54:J54" ca="1" si="15">ROUND(E51*E53,0)</f>
        <v>0</v>
      </c>
      <c r="F54" s="202">
        <f t="shared" ca="1" si="15"/>
        <v>0</v>
      </c>
      <c r="G54" s="202">
        <f t="shared" ca="1" si="15"/>
        <v>0</v>
      </c>
      <c r="H54" s="202">
        <f t="shared" ca="1" si="15"/>
        <v>0</v>
      </c>
      <c r="I54" s="202">
        <f t="shared" ca="1" si="15"/>
        <v>0</v>
      </c>
      <c r="J54" s="202">
        <f t="shared" ca="1" si="15"/>
        <v>0</v>
      </c>
      <c r="K54" s="326">
        <f ca="1">SUM(E54:J54)</f>
        <v>0</v>
      </c>
      <c r="L54" s="316"/>
    </row>
    <row r="55" spans="1:12" s="288" customFormat="1" ht="15.75" thickBot="1" x14ac:dyDescent="0.3">
      <c r="A55" s="321">
        <f t="shared" si="0"/>
        <v>51</v>
      </c>
      <c r="B55" s="292"/>
      <c r="C55" s="185" t="s">
        <v>155</v>
      </c>
      <c r="D55" s="184"/>
      <c r="E55" s="206">
        <f t="shared" ref="E55:J55" ca="1" si="16">E49+E54</f>
        <v>0</v>
      </c>
      <c r="F55" s="206">
        <f t="shared" ca="1" si="16"/>
        <v>0</v>
      </c>
      <c r="G55" s="206">
        <f t="shared" ca="1" si="16"/>
        <v>0</v>
      </c>
      <c r="H55" s="206">
        <f t="shared" ca="1" si="16"/>
        <v>0</v>
      </c>
      <c r="I55" s="206">
        <f t="shared" ca="1" si="16"/>
        <v>0</v>
      </c>
      <c r="J55" s="206">
        <f t="shared" ca="1" si="16"/>
        <v>0</v>
      </c>
      <c r="K55" s="327">
        <f ca="1">K46+K48+K54</f>
        <v>0</v>
      </c>
      <c r="L55" s="307"/>
    </row>
    <row r="56" spans="1:12" s="292" customFormat="1" ht="15.75" thickTop="1" x14ac:dyDescent="0.25">
      <c r="A56" s="321">
        <f t="shared" si="0"/>
        <v>52</v>
      </c>
      <c r="E56" s="299"/>
      <c r="F56" s="299"/>
      <c r="G56" s="299"/>
      <c r="H56" s="299"/>
      <c r="I56" s="299"/>
      <c r="J56" s="299"/>
      <c r="L56" s="288"/>
    </row>
    <row r="57" spans="1:12" x14ac:dyDescent="0.25">
      <c r="A57" s="321">
        <f t="shared" si="0"/>
        <v>53</v>
      </c>
      <c r="C57" s="91" t="s">
        <v>255</v>
      </c>
      <c r="D57" s="292"/>
      <c r="E57" s="177">
        <v>3.2500000000000001E-2</v>
      </c>
      <c r="F57" s="177">
        <v>3.2500000000000001E-2</v>
      </c>
      <c r="G57" s="177">
        <v>3.2500000000000001E-2</v>
      </c>
      <c r="H57" s="177">
        <v>3.2500000000000001E-2</v>
      </c>
      <c r="I57" s="177">
        <v>3.2500000000000001E-2</v>
      </c>
      <c r="J57" s="177">
        <v>3.2500000000000001E-2</v>
      </c>
      <c r="K57" s="292"/>
    </row>
    <row r="58" spans="1:12" x14ac:dyDescent="0.25">
      <c r="A58" s="321">
        <f t="shared" si="0"/>
        <v>54</v>
      </c>
      <c r="C58" s="91" t="s">
        <v>257</v>
      </c>
      <c r="D58" s="272"/>
      <c r="E58" s="177">
        <v>1.2500000000000001E-2</v>
      </c>
      <c r="F58" s="177">
        <v>1.2500000000000001E-2</v>
      </c>
      <c r="G58" s="177">
        <v>1.2500000000000001E-2</v>
      </c>
      <c r="H58" s="177">
        <v>1.2500000000000001E-2</v>
      </c>
      <c r="I58" s="177">
        <v>1.2500000000000001E-2</v>
      </c>
      <c r="J58" s="177">
        <v>1.2500000000000001E-2</v>
      </c>
      <c r="K58" s="292"/>
    </row>
    <row r="59" spans="1:12" s="292" customFormat="1" x14ac:dyDescent="0.25">
      <c r="A59" s="321">
        <f t="shared" si="0"/>
        <v>55</v>
      </c>
      <c r="C59" s="91" t="s">
        <v>258</v>
      </c>
      <c r="E59" s="177">
        <f t="shared" ref="E59:J59" si="17">ROUND(E$58/12,6)</f>
        <v>1.042E-3</v>
      </c>
      <c r="F59" s="177">
        <f t="shared" si="17"/>
        <v>1.042E-3</v>
      </c>
      <c r="G59" s="177">
        <f t="shared" si="17"/>
        <v>1.042E-3</v>
      </c>
      <c r="H59" s="177">
        <f t="shared" si="17"/>
        <v>1.042E-3</v>
      </c>
      <c r="I59" s="177">
        <f t="shared" si="17"/>
        <v>1.042E-3</v>
      </c>
      <c r="J59" s="177">
        <f t="shared" si="17"/>
        <v>1.042E-3</v>
      </c>
      <c r="L59" s="288"/>
    </row>
    <row r="60" spans="1:12" s="292" customFormat="1" x14ac:dyDescent="0.25">
      <c r="C60" s="91"/>
      <c r="E60" s="177"/>
      <c r="F60" s="177"/>
      <c r="G60" s="177"/>
      <c r="H60" s="177"/>
      <c r="I60" s="177"/>
      <c r="J60" s="177"/>
      <c r="L60" s="288"/>
    </row>
    <row r="61" spans="1:12" x14ac:dyDescent="0.25">
      <c r="C61" s="91" t="s">
        <v>256</v>
      </c>
      <c r="D61" s="292"/>
      <c r="E61" s="299"/>
      <c r="F61" s="299"/>
      <c r="G61" s="299"/>
      <c r="H61" s="299"/>
      <c r="I61" s="299"/>
      <c r="J61" s="299"/>
      <c r="K61" s="292"/>
    </row>
    <row r="62" spans="1:12" x14ac:dyDescent="0.25">
      <c r="C62" s="91" t="s">
        <v>314</v>
      </c>
      <c r="D62" s="292"/>
      <c r="E62" s="299"/>
      <c r="F62" s="299"/>
      <c r="G62" s="299"/>
      <c r="H62" s="299"/>
      <c r="I62" s="299"/>
      <c r="J62" s="299"/>
      <c r="K62" s="292"/>
    </row>
    <row r="63" spans="1:12" x14ac:dyDescent="0.25">
      <c r="D63" s="292"/>
      <c r="E63" s="299"/>
      <c r="F63" s="299"/>
      <c r="G63" s="299"/>
      <c r="H63" s="299"/>
      <c r="I63" s="299"/>
      <c r="J63" s="299"/>
      <c r="K63" s="292"/>
    </row>
    <row r="64" spans="1:12" x14ac:dyDescent="0.25">
      <c r="D64" s="292"/>
      <c r="E64" s="299"/>
      <c r="F64" s="299"/>
      <c r="G64" s="299"/>
      <c r="H64" s="299"/>
      <c r="I64" s="299"/>
      <c r="J64" s="299"/>
      <c r="K64" s="292"/>
    </row>
  </sheetData>
  <mergeCells count="1">
    <mergeCell ref="A1:C1"/>
  </mergeCells>
  <printOptions horizontalCentered="1"/>
  <pageMargins left="0.2" right="0.2" top="0.5" bottom="0.5" header="0.3" footer="0.3"/>
  <pageSetup scale="6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V110"/>
  <sheetViews>
    <sheetView zoomScale="90" zoomScaleNormal="90" workbookViewId="0"/>
  </sheetViews>
  <sheetFormatPr defaultRowHeight="15" x14ac:dyDescent="0.25"/>
  <cols>
    <col min="2" max="2" width="15" customWidth="1"/>
    <col min="3" max="3" width="3" style="246" customWidth="1"/>
    <col min="4" max="16" width="13.28515625" customWidth="1"/>
    <col min="17" max="17" width="15.85546875" customWidth="1"/>
    <col min="18" max="18" width="23.5703125" style="292" customWidth="1"/>
    <col min="19" max="19" width="12.140625" bestFit="1" customWidth="1"/>
  </cols>
  <sheetData>
    <row r="1" spans="1:22" s="244" customFormat="1" ht="18.75" customHeight="1" x14ac:dyDescent="0.3">
      <c r="C1" s="246"/>
      <c r="I1" s="247" t="s">
        <v>142</v>
      </c>
      <c r="R1" s="457" t="s">
        <v>206</v>
      </c>
      <c r="S1" s="458"/>
      <c r="T1" s="458"/>
      <c r="U1" s="459"/>
    </row>
    <row r="2" spans="1:22" s="244" customFormat="1" x14ac:dyDescent="0.25">
      <c r="C2" s="246"/>
      <c r="I2" s="248" t="s">
        <v>121</v>
      </c>
      <c r="R2" s="460"/>
      <c r="S2" s="461"/>
      <c r="T2" s="461"/>
      <c r="U2" s="462"/>
    </row>
    <row r="3" spans="1:22" s="244" customFormat="1" ht="15" customHeight="1" x14ac:dyDescent="0.25">
      <c r="C3" s="246"/>
      <c r="I3" s="248" t="s">
        <v>122</v>
      </c>
      <c r="R3" s="463" t="s">
        <v>207</v>
      </c>
      <c r="S3" s="464"/>
      <c r="T3" s="464"/>
      <c r="U3" s="464"/>
      <c r="V3" s="465"/>
    </row>
    <row r="4" spans="1:22" s="244" customFormat="1" x14ac:dyDescent="0.25">
      <c r="C4" s="246"/>
      <c r="I4" s="248" t="s">
        <v>205</v>
      </c>
      <c r="R4" s="466"/>
      <c r="S4" s="467"/>
      <c r="T4" s="467"/>
      <c r="U4" s="467"/>
      <c r="V4" s="468"/>
    </row>
    <row r="5" spans="1:22" s="244" customFormat="1" x14ac:dyDescent="0.25">
      <c r="C5" s="246"/>
      <c r="I5" s="248" t="s">
        <v>334</v>
      </c>
      <c r="R5" s="466"/>
      <c r="S5" s="467"/>
      <c r="T5" s="467"/>
      <c r="U5" s="467"/>
      <c r="V5" s="468"/>
    </row>
    <row r="6" spans="1:22" s="244" customFormat="1" x14ac:dyDescent="0.25">
      <c r="C6" s="246"/>
      <c r="R6" s="466"/>
      <c r="S6" s="467"/>
      <c r="T6" s="467"/>
      <c r="U6" s="467"/>
      <c r="V6" s="468"/>
    </row>
    <row r="7" spans="1:22" s="244" customFormat="1" x14ac:dyDescent="0.25">
      <c r="C7" s="246"/>
      <c r="R7" s="469"/>
      <c r="S7" s="470"/>
      <c r="T7" s="470"/>
      <c r="U7" s="470"/>
      <c r="V7" s="471"/>
    </row>
    <row r="8" spans="1:22" ht="18.75" x14ac:dyDescent="0.3">
      <c r="A8" s="455"/>
      <c r="B8" s="455"/>
      <c r="C8" s="455"/>
      <c r="D8" s="455"/>
      <c r="E8" s="455"/>
      <c r="F8" s="455"/>
      <c r="G8" s="455"/>
      <c r="H8" s="455"/>
      <c r="I8" s="455"/>
      <c r="J8" s="455"/>
      <c r="K8" s="455"/>
      <c r="L8" s="455"/>
      <c r="M8" s="455"/>
      <c r="N8" s="455"/>
      <c r="O8" s="455"/>
      <c r="P8" s="237"/>
    </row>
    <row r="9" spans="1:22" x14ac:dyDescent="0.25">
      <c r="A9" s="237"/>
      <c r="B9" s="237"/>
      <c r="C9" s="239"/>
      <c r="D9" s="238"/>
      <c r="E9" s="238"/>
      <c r="F9" s="238"/>
      <c r="G9" s="238"/>
      <c r="H9" s="238"/>
      <c r="I9" s="238"/>
      <c r="J9" s="238"/>
      <c r="K9" s="238"/>
      <c r="L9" s="238"/>
      <c r="M9" s="456" t="s">
        <v>203</v>
      </c>
      <c r="N9" s="456"/>
      <c r="O9" s="456"/>
      <c r="P9" s="237"/>
    </row>
    <row r="10" spans="1:22" x14ac:dyDescent="0.25">
      <c r="B10" s="237"/>
      <c r="C10" s="248"/>
      <c r="D10" s="240">
        <v>44287</v>
      </c>
      <c r="E10" s="240">
        <f>EDATE(D10,1)</f>
        <v>44317</v>
      </c>
      <c r="F10" s="240">
        <f t="shared" ref="F10:O10" si="0">EDATE(E10,1)</f>
        <v>44348</v>
      </c>
      <c r="G10" s="240">
        <f t="shared" si="0"/>
        <v>44378</v>
      </c>
      <c r="H10" s="240">
        <f t="shared" si="0"/>
        <v>44409</v>
      </c>
      <c r="I10" s="240">
        <f t="shared" si="0"/>
        <v>44440</v>
      </c>
      <c r="J10" s="240">
        <f t="shared" si="0"/>
        <v>44470</v>
      </c>
      <c r="K10" s="240">
        <f t="shared" si="0"/>
        <v>44501</v>
      </c>
      <c r="L10" s="240">
        <f t="shared" si="0"/>
        <v>44531</v>
      </c>
      <c r="M10" s="240">
        <f t="shared" si="0"/>
        <v>44562</v>
      </c>
      <c r="N10" s="240">
        <f t="shared" si="0"/>
        <v>44593</v>
      </c>
      <c r="O10" s="240">
        <f t="shared" si="0"/>
        <v>44621</v>
      </c>
      <c r="P10" s="239" t="s">
        <v>17</v>
      </c>
    </row>
    <row r="11" spans="1:22" x14ac:dyDescent="0.25">
      <c r="A11" s="444" t="s">
        <v>103</v>
      </c>
      <c r="B11" s="445"/>
    </row>
    <row r="12" spans="1:22" x14ac:dyDescent="0.25">
      <c r="A12" s="472" t="s">
        <v>18</v>
      </c>
      <c r="B12" s="472"/>
      <c r="I12" s="231"/>
    </row>
    <row r="13" spans="1:22" x14ac:dyDescent="0.25">
      <c r="A13" t="s">
        <v>25</v>
      </c>
      <c r="B13" t="s">
        <v>202</v>
      </c>
      <c r="D13" s="70"/>
      <c r="S13" s="244"/>
    </row>
    <row r="14" spans="1:22" x14ac:dyDescent="0.25">
      <c r="B14" s="236" t="s">
        <v>208</v>
      </c>
      <c r="D14" s="249">
        <v>11358.020280709134</v>
      </c>
      <c r="E14" s="249">
        <v>3947.9096913988992</v>
      </c>
      <c r="F14" s="249">
        <v>2141.6077165497331</v>
      </c>
      <c r="G14" s="249">
        <v>1545.2676337673213</v>
      </c>
      <c r="H14" s="249">
        <v>1532.2957691799004</v>
      </c>
      <c r="I14" s="249">
        <v>1696.2259033775115</v>
      </c>
      <c r="J14" s="249">
        <v>3376.8815665358743</v>
      </c>
      <c r="K14" s="249">
        <v>13079.143666206568</v>
      </c>
      <c r="L14" s="249">
        <v>17750.20440889306</v>
      </c>
      <c r="M14" s="242">
        <v>0</v>
      </c>
      <c r="N14" s="242">
        <v>0</v>
      </c>
      <c r="O14" s="242">
        <v>0</v>
      </c>
      <c r="P14" s="70">
        <f>SUM(D14:O14)</f>
        <v>56427.556636617999</v>
      </c>
      <c r="R14" s="91" t="s">
        <v>322</v>
      </c>
      <c r="S14" s="244" t="s">
        <v>212</v>
      </c>
    </row>
    <row r="15" spans="1:22" x14ac:dyDescent="0.25">
      <c r="B15" s="236" t="s">
        <v>210</v>
      </c>
      <c r="D15" s="3">
        <f>'SRR Res NEMO'!G21</f>
        <v>11358.020280709134</v>
      </c>
      <c r="E15" s="245">
        <f>'SRR Res NEMO'!H21</f>
        <v>3947.9096913988992</v>
      </c>
      <c r="F15" s="245">
        <f>'SRR Res NEMO'!I21</f>
        <v>2141.6077165497331</v>
      </c>
      <c r="G15" s="245">
        <f>'SRR Res NEMO'!J21</f>
        <v>1545.2676337673213</v>
      </c>
      <c r="H15" s="245">
        <f>'SRR Res NEMO'!K21</f>
        <v>1532.2957691799004</v>
      </c>
      <c r="I15" s="245">
        <f>'SRR Res NEMO'!L21</f>
        <v>1696.2259033775115</v>
      </c>
      <c r="J15" s="245">
        <f>'SRR Res NEMO'!M21</f>
        <v>3376.8815665358743</v>
      </c>
      <c r="K15" s="245">
        <f>'SRR Res NEMO'!N21</f>
        <v>13079.143666206568</v>
      </c>
      <c r="L15" s="245">
        <f>'SRR Res NEMO'!O21</f>
        <v>17750.20440889306</v>
      </c>
      <c r="M15" s="241">
        <v>0</v>
      </c>
      <c r="N15" s="241">
        <v>0</v>
      </c>
      <c r="O15" s="241">
        <v>0</v>
      </c>
      <c r="P15" s="245">
        <f>SUM(D15:O15)</f>
        <v>56427.556636617999</v>
      </c>
      <c r="S15" t="s">
        <v>213</v>
      </c>
    </row>
    <row r="16" spans="1:22" x14ac:dyDescent="0.25">
      <c r="B16" s="234" t="s">
        <v>201</v>
      </c>
      <c r="D16" s="156">
        <f t="shared" ref="D16:L16" si="1">D14-D15</f>
        <v>0</v>
      </c>
      <c r="E16" s="156">
        <f t="shared" si="1"/>
        <v>0</v>
      </c>
      <c r="F16" s="156">
        <f t="shared" si="1"/>
        <v>0</v>
      </c>
      <c r="G16" s="156">
        <f t="shared" si="1"/>
        <v>0</v>
      </c>
      <c r="H16" s="156">
        <f t="shared" si="1"/>
        <v>0</v>
      </c>
      <c r="I16" s="156">
        <f t="shared" si="1"/>
        <v>0</v>
      </c>
      <c r="J16" s="156">
        <f t="shared" si="1"/>
        <v>0</v>
      </c>
      <c r="K16" s="156">
        <f t="shared" si="1"/>
        <v>0</v>
      </c>
      <c r="L16" s="156">
        <f t="shared" si="1"/>
        <v>0</v>
      </c>
      <c r="M16" s="243">
        <f>SUM(M14:M15)</f>
        <v>0</v>
      </c>
      <c r="N16" s="243">
        <f>SUM(N14:N15)</f>
        <v>0</v>
      </c>
      <c r="O16" s="243">
        <f>SUM(O14:O15)</f>
        <v>0</v>
      </c>
      <c r="P16" s="156">
        <f>SUM(D16:O16)</f>
        <v>0</v>
      </c>
    </row>
    <row r="17" spans="1:19" s="244" customFormat="1" x14ac:dyDescent="0.25">
      <c r="C17" s="250"/>
      <c r="D17" s="245"/>
      <c r="R17" s="292"/>
    </row>
    <row r="18" spans="1:19" s="292" customFormat="1" x14ac:dyDescent="0.25">
      <c r="A18" s="292" t="s">
        <v>107</v>
      </c>
      <c r="B18" s="292" t="s">
        <v>202</v>
      </c>
      <c r="C18" s="328"/>
      <c r="D18" s="278"/>
    </row>
    <row r="19" spans="1:19" s="292" customFormat="1" x14ac:dyDescent="0.25">
      <c r="B19" s="236" t="s">
        <v>208</v>
      </c>
      <c r="C19" s="328"/>
      <c r="D19" s="249">
        <v>-1738.2543908338002</v>
      </c>
      <c r="E19" s="249">
        <v>-653.62743235081109</v>
      </c>
      <c r="F19" s="249">
        <v>-354.5708139983002</v>
      </c>
      <c r="G19" s="249">
        <v>-255.83901221313263</v>
      </c>
      <c r="H19" s="249">
        <v>-253.69135251322851</v>
      </c>
      <c r="I19" s="249">
        <v>-280.83210320819728</v>
      </c>
      <c r="J19" s="249">
        <v>-559.08635207547582</v>
      </c>
      <c r="K19" s="249">
        <v>-2165.4211367891667</v>
      </c>
      <c r="L19" s="249">
        <v>-2938.7755643862679</v>
      </c>
      <c r="M19" s="242">
        <v>0</v>
      </c>
      <c r="N19" s="242">
        <v>0</v>
      </c>
      <c r="O19" s="242">
        <v>0</v>
      </c>
      <c r="P19" s="70">
        <f>SUM(D19:O19)</f>
        <v>-9200.0981583683806</v>
      </c>
      <c r="R19" s="91" t="s">
        <v>323</v>
      </c>
    </row>
    <row r="20" spans="1:19" s="292" customFormat="1" x14ac:dyDescent="0.25">
      <c r="B20" s="236" t="s">
        <v>210</v>
      </c>
      <c r="C20" s="328"/>
      <c r="D20" s="278">
        <f>'SRR Res NEMO'!G22</f>
        <v>-1738.2543908338002</v>
      </c>
      <c r="E20" s="278">
        <f>'SRR Res NEMO'!H22</f>
        <v>-653.62743235081109</v>
      </c>
      <c r="F20" s="278">
        <f>'SRR Res NEMO'!I22</f>
        <v>-354.5708139983002</v>
      </c>
      <c r="G20" s="278">
        <f>'SRR Res NEMO'!J22</f>
        <v>-255.83901221313263</v>
      </c>
      <c r="H20" s="278">
        <f>'SRR Res NEMO'!K22</f>
        <v>-253.69135251322851</v>
      </c>
      <c r="I20" s="278">
        <f>'SRR Res NEMO'!L22</f>
        <v>-280.83210320819728</v>
      </c>
      <c r="J20" s="278">
        <f>'SRR Res NEMO'!M22</f>
        <v>-559.08635207547582</v>
      </c>
      <c r="K20" s="278">
        <f>'SRR Res NEMO'!N22</f>
        <v>-2165.4211367891667</v>
      </c>
      <c r="L20" s="278">
        <f>'SRR Res NEMO'!O22</f>
        <v>-2938.7755643862679</v>
      </c>
      <c r="M20" s="241">
        <v>0</v>
      </c>
      <c r="N20" s="241">
        <v>0</v>
      </c>
      <c r="O20" s="241">
        <v>0</v>
      </c>
      <c r="P20" s="278">
        <f>SUM(D20:O20)</f>
        <v>-9200.0981583683806</v>
      </c>
    </row>
    <row r="21" spans="1:19" s="292" customFormat="1" x14ac:dyDescent="0.25">
      <c r="B21" s="328" t="s">
        <v>201</v>
      </c>
      <c r="C21" s="328"/>
      <c r="D21" s="156">
        <f t="shared" ref="D21:L21" si="2">D19-D20</f>
        <v>0</v>
      </c>
      <c r="E21" s="156">
        <f t="shared" si="2"/>
        <v>0</v>
      </c>
      <c r="F21" s="156">
        <f t="shared" si="2"/>
        <v>0</v>
      </c>
      <c r="G21" s="156">
        <f t="shared" si="2"/>
        <v>0</v>
      </c>
      <c r="H21" s="156">
        <f t="shared" si="2"/>
        <v>0</v>
      </c>
      <c r="I21" s="156">
        <f t="shared" si="2"/>
        <v>0</v>
      </c>
      <c r="J21" s="156">
        <f t="shared" si="2"/>
        <v>0</v>
      </c>
      <c r="K21" s="156">
        <f t="shared" si="2"/>
        <v>0</v>
      </c>
      <c r="L21" s="156">
        <f t="shared" si="2"/>
        <v>0</v>
      </c>
      <c r="M21" s="243">
        <f>SUM(M19:M20)</f>
        <v>0</v>
      </c>
      <c r="N21" s="243">
        <f>SUM(N19:N20)</f>
        <v>0</v>
      </c>
      <c r="O21" s="243">
        <f>SUM(O19:O20)</f>
        <v>0</v>
      </c>
      <c r="P21" s="156">
        <f>SUM(D21:O21)</f>
        <v>0</v>
      </c>
    </row>
    <row r="22" spans="1:19" s="292" customFormat="1" x14ac:dyDescent="0.25">
      <c r="B22" s="292" t="s">
        <v>302</v>
      </c>
      <c r="C22" s="328"/>
      <c r="D22" s="278">
        <v>-1229.1709331527745</v>
      </c>
      <c r="E22" s="278">
        <v>-427.92852799462253</v>
      </c>
      <c r="F22" s="278">
        <v>-289.69110864923323</v>
      </c>
      <c r="G22" s="278">
        <v>-233.52434749672329</v>
      </c>
      <c r="H22" s="278">
        <v>-232.37993504468955</v>
      </c>
      <c r="I22" s="278">
        <v>-255.16317537081773</v>
      </c>
      <c r="J22" s="278">
        <v>-352.21737482960089</v>
      </c>
      <c r="K22" s="278">
        <v>-1457.9463902727239</v>
      </c>
      <c r="L22" s="278">
        <v>-2069.6655621232148</v>
      </c>
    </row>
    <row r="23" spans="1:19" x14ac:dyDescent="0.25">
      <c r="A23" s="473" t="s">
        <v>63</v>
      </c>
      <c r="B23" s="473"/>
    </row>
    <row r="24" spans="1:19" x14ac:dyDescent="0.25">
      <c r="A24" s="292" t="s">
        <v>25</v>
      </c>
      <c r="B24" t="s">
        <v>202</v>
      </c>
      <c r="D24" s="70"/>
      <c r="S24" s="244"/>
    </row>
    <row r="25" spans="1:19" x14ac:dyDescent="0.25">
      <c r="B25" s="236" t="s">
        <v>208</v>
      </c>
      <c r="D25" s="249">
        <v>1245.6835980234614</v>
      </c>
      <c r="E25" s="249">
        <v>441.55682506451529</v>
      </c>
      <c r="F25" s="249">
        <v>298.91694013487779</v>
      </c>
      <c r="G25" s="249">
        <v>240.96142862719222</v>
      </c>
      <c r="H25" s="249">
        <v>239.78056991872435</v>
      </c>
      <c r="I25" s="249">
        <v>263.28939114695839</v>
      </c>
      <c r="J25" s="249">
        <v>363.43448867767762</v>
      </c>
      <c r="K25" s="249">
        <v>1504.3778039756771</v>
      </c>
      <c r="L25" s="249">
        <v>2135.5784781144002</v>
      </c>
      <c r="M25" s="242">
        <v>0</v>
      </c>
      <c r="N25" s="242">
        <v>0</v>
      </c>
      <c r="O25" s="242">
        <v>0</v>
      </c>
      <c r="P25" s="70">
        <f>SUM(D25:O25)</f>
        <v>6733.5795236834847</v>
      </c>
      <c r="R25" s="91" t="s">
        <v>326</v>
      </c>
      <c r="S25" s="244" t="s">
        <v>212</v>
      </c>
    </row>
    <row r="26" spans="1:19" x14ac:dyDescent="0.25">
      <c r="B26" s="236" t="s">
        <v>209</v>
      </c>
      <c r="D26" s="3">
        <f>'SRR SGS NEMO'!G21</f>
        <v>1245.6835980234614</v>
      </c>
      <c r="E26" s="245">
        <f>'SRR SGS NEMO'!H21</f>
        <v>441.55682506451529</v>
      </c>
      <c r="F26" s="245">
        <f>'SRR SGS NEMO'!I21</f>
        <v>298.91694013487779</v>
      </c>
      <c r="G26" s="245">
        <f>'SRR SGS NEMO'!J21</f>
        <v>240.96142862719222</v>
      </c>
      <c r="H26" s="245">
        <f>'SRR SGS NEMO'!K21</f>
        <v>239.78056991872435</v>
      </c>
      <c r="I26" s="245">
        <f>'SRR SGS NEMO'!L21</f>
        <v>263.28939114695839</v>
      </c>
      <c r="J26" s="245">
        <f>'SRR SGS NEMO'!M21</f>
        <v>363.43448867767762</v>
      </c>
      <c r="K26" s="245">
        <f>'SRR SGS NEMO'!N21</f>
        <v>1504.3778039756771</v>
      </c>
      <c r="L26" s="245">
        <f>'SRR SGS NEMO'!O21</f>
        <v>2135.5784781144002</v>
      </c>
      <c r="M26" s="241">
        <v>0</v>
      </c>
      <c r="N26" s="241">
        <v>0</v>
      </c>
      <c r="O26" s="241">
        <v>0</v>
      </c>
      <c r="P26" s="245">
        <f>SUM(D26:O26)</f>
        <v>6733.5795236834847</v>
      </c>
      <c r="S26" s="244" t="s">
        <v>218</v>
      </c>
    </row>
    <row r="27" spans="1:19" x14ac:dyDescent="0.25">
      <c r="B27" s="234" t="s">
        <v>201</v>
      </c>
      <c r="D27" s="156">
        <f t="shared" ref="D27:L27" si="3">D25-D26</f>
        <v>0</v>
      </c>
      <c r="E27" s="156">
        <f t="shared" si="3"/>
        <v>0</v>
      </c>
      <c r="F27" s="156">
        <f t="shared" si="3"/>
        <v>0</v>
      </c>
      <c r="G27" s="156">
        <f t="shared" si="3"/>
        <v>0</v>
      </c>
      <c r="H27" s="156">
        <f t="shared" si="3"/>
        <v>0</v>
      </c>
      <c r="I27" s="156">
        <f t="shared" si="3"/>
        <v>0</v>
      </c>
      <c r="J27" s="156">
        <f t="shared" si="3"/>
        <v>0</v>
      </c>
      <c r="K27" s="156">
        <f t="shared" si="3"/>
        <v>0</v>
      </c>
      <c r="L27" s="156">
        <f t="shared" si="3"/>
        <v>0</v>
      </c>
      <c r="M27" s="243">
        <f>SUM(M25:M26)</f>
        <v>0</v>
      </c>
      <c r="N27" s="243">
        <f>SUM(N25:N26)</f>
        <v>0</v>
      </c>
      <c r="O27" s="243">
        <f>SUM(O25:O26)</f>
        <v>0</v>
      </c>
      <c r="P27" s="156">
        <f>SUM(D27:O27)</f>
        <v>0</v>
      </c>
    </row>
    <row r="28" spans="1:19" s="292" customFormat="1" x14ac:dyDescent="0.25">
      <c r="B28" s="328"/>
      <c r="C28" s="328"/>
      <c r="D28" s="153"/>
      <c r="E28" s="153"/>
      <c r="F28" s="153"/>
      <c r="G28" s="153"/>
      <c r="H28" s="153"/>
      <c r="I28" s="153"/>
      <c r="J28" s="153"/>
      <c r="K28" s="153"/>
      <c r="L28" s="153"/>
      <c r="M28" s="252"/>
      <c r="N28" s="252"/>
      <c r="O28" s="252"/>
      <c r="P28" s="153"/>
    </row>
    <row r="29" spans="1:19" s="292" customFormat="1" x14ac:dyDescent="0.25">
      <c r="A29" s="292" t="s">
        <v>107</v>
      </c>
      <c r="B29" s="292" t="s">
        <v>202</v>
      </c>
      <c r="C29" s="328"/>
      <c r="D29" s="70"/>
    </row>
    <row r="30" spans="1:19" s="292" customFormat="1" x14ac:dyDescent="0.25">
      <c r="B30" s="236" t="s">
        <v>208</v>
      </c>
      <c r="C30" s="328"/>
      <c r="D30" s="249">
        <v>-16.512664870686958</v>
      </c>
      <c r="E30" s="249">
        <v>-13.628297069892447</v>
      </c>
      <c r="F30" s="249">
        <v>-9.2258314856443757</v>
      </c>
      <c r="G30" s="249">
        <v>-7.4370811304688953</v>
      </c>
      <c r="H30" s="249">
        <v>-7.4006348740347008</v>
      </c>
      <c r="I30" s="249">
        <v>-8.1262157761406897</v>
      </c>
      <c r="J30" s="249">
        <v>-11.217113848076469</v>
      </c>
      <c r="K30" s="249">
        <v>-46.431413702953002</v>
      </c>
      <c r="L30" s="249">
        <v>-65.912915991185187</v>
      </c>
      <c r="M30" s="242">
        <v>0</v>
      </c>
      <c r="N30" s="242">
        <v>0</v>
      </c>
      <c r="O30" s="242">
        <v>0</v>
      </c>
      <c r="P30" s="70">
        <f>SUM(D30:O30)</f>
        <v>-185.89216874908271</v>
      </c>
      <c r="R30" s="91" t="s">
        <v>327</v>
      </c>
    </row>
    <row r="31" spans="1:19" s="292" customFormat="1" x14ac:dyDescent="0.25">
      <c r="B31" s="236" t="s">
        <v>209</v>
      </c>
      <c r="C31" s="328"/>
      <c r="D31" s="278">
        <f>'SRR SGS NEMO'!G22</f>
        <v>-16.512664870686958</v>
      </c>
      <c r="E31" s="278">
        <f>'SRR SGS NEMO'!H22</f>
        <v>-13.628297069892447</v>
      </c>
      <c r="F31" s="278">
        <f>'SRR SGS NEMO'!I22</f>
        <v>-9.2258314856443757</v>
      </c>
      <c r="G31" s="278">
        <f>'SRR SGS NEMO'!J22</f>
        <v>-7.4370811304688953</v>
      </c>
      <c r="H31" s="278">
        <f>'SRR SGS NEMO'!K22</f>
        <v>-7.4006348740347008</v>
      </c>
      <c r="I31" s="278">
        <f>'SRR SGS NEMO'!L22</f>
        <v>-8.1262157761406897</v>
      </c>
      <c r="J31" s="278">
        <f>'SRR SGS NEMO'!M22</f>
        <v>-11.217113848076469</v>
      </c>
      <c r="K31" s="278">
        <f>'SRR SGS NEMO'!N22</f>
        <v>-46.431413702953002</v>
      </c>
      <c r="L31" s="278">
        <f>'SRR SGS NEMO'!O22</f>
        <v>-65.912915991185187</v>
      </c>
      <c r="M31" s="241">
        <v>0</v>
      </c>
      <c r="N31" s="241">
        <v>0</v>
      </c>
      <c r="O31" s="241">
        <v>0</v>
      </c>
      <c r="P31" s="278">
        <f>SUM(D31:O31)</f>
        <v>-185.89216874908271</v>
      </c>
    </row>
    <row r="32" spans="1:19" s="292" customFormat="1" x14ac:dyDescent="0.25">
      <c r="B32" s="328" t="s">
        <v>201</v>
      </c>
      <c r="C32" s="328"/>
      <c r="D32" s="156">
        <f t="shared" ref="D32:L32" si="4">D30-D31</f>
        <v>0</v>
      </c>
      <c r="E32" s="156">
        <f t="shared" si="4"/>
        <v>0</v>
      </c>
      <c r="F32" s="156">
        <f t="shared" si="4"/>
        <v>0</v>
      </c>
      <c r="G32" s="156">
        <f t="shared" si="4"/>
        <v>0</v>
      </c>
      <c r="H32" s="156">
        <f t="shared" si="4"/>
        <v>0</v>
      </c>
      <c r="I32" s="156">
        <f t="shared" si="4"/>
        <v>0</v>
      </c>
      <c r="J32" s="156">
        <f t="shared" si="4"/>
        <v>0</v>
      </c>
      <c r="K32" s="156">
        <f t="shared" si="4"/>
        <v>0</v>
      </c>
      <c r="L32" s="156">
        <f t="shared" si="4"/>
        <v>0</v>
      </c>
      <c r="M32" s="243">
        <f>SUM(M30:M31)</f>
        <v>0</v>
      </c>
      <c r="N32" s="243">
        <f>SUM(N30:N31)</f>
        <v>0</v>
      </c>
      <c r="O32" s="243">
        <f>SUM(O30:O31)</f>
        <v>0</v>
      </c>
      <c r="P32" s="156">
        <f>SUM(D32:O32)</f>
        <v>0</v>
      </c>
    </row>
    <row r="33" spans="1:19" s="244" customFormat="1" x14ac:dyDescent="0.25">
      <c r="B33" s="292" t="s">
        <v>302</v>
      </c>
      <c r="C33" s="250"/>
      <c r="D33" s="279">
        <v>8.1712414612411521E-14</v>
      </c>
      <c r="E33" s="279">
        <v>2.1316282072803006E-14</v>
      </c>
      <c r="F33" s="279">
        <v>-1.5987211554602254E-14</v>
      </c>
      <c r="G33" s="279">
        <v>0</v>
      </c>
      <c r="H33" s="279">
        <v>7.1054273576010019E-15</v>
      </c>
      <c r="I33" s="279">
        <v>0</v>
      </c>
      <c r="J33" s="279">
        <v>1.7763568394002505E-14</v>
      </c>
      <c r="K33" s="279">
        <v>0</v>
      </c>
      <c r="L33" s="279">
        <v>-2.1316282072803006E-13</v>
      </c>
      <c r="R33" s="292"/>
    </row>
    <row r="34" spans="1:19" s="292" customFormat="1" x14ac:dyDescent="0.25">
      <c r="A34" s="444" t="s">
        <v>19</v>
      </c>
      <c r="B34" s="445"/>
      <c r="C34" s="328"/>
    </row>
    <row r="35" spans="1:19" x14ac:dyDescent="0.25">
      <c r="A35" s="474" t="s">
        <v>18</v>
      </c>
      <c r="B35" s="474"/>
    </row>
    <row r="36" spans="1:19" x14ac:dyDescent="0.25">
      <c r="A36" t="s">
        <v>25</v>
      </c>
      <c r="B36" t="s">
        <v>202</v>
      </c>
      <c r="D36" s="70"/>
      <c r="S36" s="244"/>
    </row>
    <row r="37" spans="1:19" x14ac:dyDescent="0.25">
      <c r="B37" s="236" t="s">
        <v>208</v>
      </c>
      <c r="D37" s="249">
        <v>13219.742238014143</v>
      </c>
      <c r="E37" s="249">
        <v>5779.8085980072874</v>
      </c>
      <c r="F37" s="249">
        <v>3664.9957292456043</v>
      </c>
      <c r="G37" s="249">
        <v>3077.4937551899643</v>
      </c>
      <c r="H37" s="249">
        <v>3091.5406032438391</v>
      </c>
      <c r="I37" s="249">
        <v>3267.6050326647714</v>
      </c>
      <c r="J37" s="249">
        <v>3729.5058085306541</v>
      </c>
      <c r="K37" s="249">
        <v>19691.426979072843</v>
      </c>
      <c r="L37" s="249">
        <v>25151.576474211921</v>
      </c>
      <c r="M37" s="242">
        <v>0</v>
      </c>
      <c r="N37" s="242">
        <v>0</v>
      </c>
      <c r="O37" s="242">
        <v>0</v>
      </c>
      <c r="P37" s="70">
        <f>SUM(D37:O37)</f>
        <v>80673.695218181034</v>
      </c>
      <c r="R37" s="91" t="s">
        <v>330</v>
      </c>
      <c r="S37" s="244" t="s">
        <v>212</v>
      </c>
    </row>
    <row r="38" spans="1:19" x14ac:dyDescent="0.25">
      <c r="B38" s="236" t="s">
        <v>209</v>
      </c>
      <c r="D38" s="3">
        <f>'SRR Res SEMO'!G21</f>
        <v>13219.742238014143</v>
      </c>
      <c r="E38" s="245">
        <f>'SRR Res SEMO'!H21</f>
        <v>5779.8085980072874</v>
      </c>
      <c r="F38" s="245">
        <f>'SRR Res SEMO'!I21</f>
        <v>3664.9957292456043</v>
      </c>
      <c r="G38" s="245">
        <f>'SRR Res SEMO'!J21</f>
        <v>3077.4937551899643</v>
      </c>
      <c r="H38" s="245">
        <f>'SRR Res SEMO'!K21</f>
        <v>3091.5406032438391</v>
      </c>
      <c r="I38" s="245">
        <f>'SRR Res SEMO'!L21</f>
        <v>3267.6050326647714</v>
      </c>
      <c r="J38" s="245">
        <f>'SRR Res SEMO'!M21</f>
        <v>3729.5058085306541</v>
      </c>
      <c r="K38" s="245">
        <f>'SRR Res SEMO'!N21</f>
        <v>19691.426979072843</v>
      </c>
      <c r="L38" s="245">
        <f>'SRR Res SEMO'!O21</f>
        <v>25151.576474211921</v>
      </c>
      <c r="M38" s="241">
        <v>0</v>
      </c>
      <c r="N38" s="241">
        <v>0</v>
      </c>
      <c r="O38" s="241">
        <v>0</v>
      </c>
      <c r="P38" s="245">
        <f>SUM(D38:O38)</f>
        <v>80673.695218181034</v>
      </c>
      <c r="S38" s="244" t="s">
        <v>217</v>
      </c>
    </row>
    <row r="39" spans="1:19" x14ac:dyDescent="0.25">
      <c r="B39" s="234" t="s">
        <v>201</v>
      </c>
      <c r="D39" s="156">
        <f t="shared" ref="D39:L39" si="5">D37-D38</f>
        <v>0</v>
      </c>
      <c r="E39" s="156">
        <f t="shared" si="5"/>
        <v>0</v>
      </c>
      <c r="F39" s="156">
        <f t="shared" si="5"/>
        <v>0</v>
      </c>
      <c r="G39" s="156">
        <f t="shared" si="5"/>
        <v>0</v>
      </c>
      <c r="H39" s="156">
        <f t="shared" si="5"/>
        <v>0</v>
      </c>
      <c r="I39" s="156">
        <f t="shared" si="5"/>
        <v>0</v>
      </c>
      <c r="J39" s="156">
        <f t="shared" si="5"/>
        <v>0</v>
      </c>
      <c r="K39" s="156">
        <f t="shared" si="5"/>
        <v>0</v>
      </c>
      <c r="L39" s="156">
        <f t="shared" si="5"/>
        <v>0</v>
      </c>
      <c r="M39" s="243">
        <f>SUM(M37:M38)</f>
        <v>0</v>
      </c>
      <c r="N39" s="243">
        <f>SUM(N37:N38)</f>
        <v>0</v>
      </c>
      <c r="O39" s="243">
        <f>SUM(O37:O38)</f>
        <v>0</v>
      </c>
      <c r="P39" s="156">
        <f>SUM(D39:O39)</f>
        <v>0</v>
      </c>
    </row>
    <row r="40" spans="1:19" s="244" customFormat="1" x14ac:dyDescent="0.25">
      <c r="B40" s="292" t="s">
        <v>302</v>
      </c>
      <c r="C40" s="250"/>
      <c r="D40" s="279">
        <v>0</v>
      </c>
      <c r="E40" s="279">
        <v>0</v>
      </c>
      <c r="F40" s="279">
        <v>0</v>
      </c>
      <c r="G40" s="279">
        <v>0</v>
      </c>
      <c r="H40" s="279">
        <v>0</v>
      </c>
      <c r="I40" s="279">
        <v>0</v>
      </c>
      <c r="J40" s="279">
        <v>0</v>
      </c>
      <c r="K40" s="279">
        <v>0</v>
      </c>
      <c r="L40" s="279">
        <v>0</v>
      </c>
      <c r="M40" s="279">
        <v>0</v>
      </c>
      <c r="N40" s="279">
        <v>0</v>
      </c>
      <c r="O40" s="279">
        <v>0</v>
      </c>
      <c r="P40" s="392"/>
      <c r="R40" s="292"/>
    </row>
    <row r="41" spans="1:19" s="292" customFormat="1" x14ac:dyDescent="0.25">
      <c r="A41" s="292" t="s">
        <v>107</v>
      </c>
      <c r="B41" s="292" t="s">
        <v>202</v>
      </c>
      <c r="C41" s="328"/>
      <c r="D41" s="70"/>
    </row>
    <row r="42" spans="1:19" s="292" customFormat="1" x14ac:dyDescent="0.25">
      <c r="B42" s="236" t="s">
        <v>208</v>
      </c>
      <c r="C42" s="328"/>
      <c r="D42" s="249">
        <v>-44.744994136721651</v>
      </c>
      <c r="E42" s="249">
        <v>-27.414111927307292</v>
      </c>
      <c r="F42" s="249">
        <v>-17.383378952943577</v>
      </c>
      <c r="G42" s="249">
        <v>-14.59680832501169</v>
      </c>
      <c r="H42" s="249">
        <v>-14.663433691275126</v>
      </c>
      <c r="I42" s="249">
        <v>-15.498521894062156</v>
      </c>
      <c r="J42" s="249">
        <v>-17.689355613584127</v>
      </c>
      <c r="K42" s="249">
        <v>-93.39807262801348</v>
      </c>
      <c r="L42" s="249">
        <v>-119.29601489744786</v>
      </c>
      <c r="M42" s="242">
        <v>0</v>
      </c>
      <c r="N42" s="242">
        <v>0</v>
      </c>
      <c r="O42" s="242">
        <v>0</v>
      </c>
      <c r="P42" s="70">
        <f>SUM(D42:O42)</f>
        <v>-364.68469206636701</v>
      </c>
      <c r="R42" s="91" t="s">
        <v>331</v>
      </c>
      <c r="S42" s="292" t="s">
        <v>212</v>
      </c>
    </row>
    <row r="43" spans="1:19" s="292" customFormat="1" x14ac:dyDescent="0.25">
      <c r="B43" s="236" t="s">
        <v>209</v>
      </c>
      <c r="C43" s="328"/>
      <c r="D43" s="278">
        <f>'SRR Res SEMO'!G22</f>
        <v>-44.744994136721651</v>
      </c>
      <c r="E43" s="278">
        <f>'SRR Res SEMO'!H22</f>
        <v>-27.414111927307292</v>
      </c>
      <c r="F43" s="278">
        <f>'SRR Res SEMO'!I22</f>
        <v>-17.383378952943577</v>
      </c>
      <c r="G43" s="278">
        <f>'SRR Res SEMO'!J22</f>
        <v>-14.59680832501169</v>
      </c>
      <c r="H43" s="278">
        <f>'SRR Res SEMO'!K22</f>
        <v>-14.663433691275126</v>
      </c>
      <c r="I43" s="278">
        <f>'SRR Res SEMO'!L22</f>
        <v>-15.498521894062156</v>
      </c>
      <c r="J43" s="278">
        <f>'SRR Res SEMO'!M22</f>
        <v>-17.689355613584127</v>
      </c>
      <c r="K43" s="278">
        <f>'SRR Res SEMO'!N22</f>
        <v>-93.39807262801348</v>
      </c>
      <c r="L43" s="278">
        <f>'SRR Res SEMO'!O22</f>
        <v>-119.29601489744786</v>
      </c>
      <c r="M43" s="241">
        <v>0</v>
      </c>
      <c r="N43" s="241">
        <v>0</v>
      </c>
      <c r="O43" s="241">
        <v>0</v>
      </c>
      <c r="P43" s="278">
        <f>SUM(D43:O43)</f>
        <v>-364.68469206636701</v>
      </c>
      <c r="S43" s="292" t="s">
        <v>217</v>
      </c>
    </row>
    <row r="44" spans="1:19" s="292" customFormat="1" x14ac:dyDescent="0.25">
      <c r="B44" s="328" t="s">
        <v>201</v>
      </c>
      <c r="C44" s="328"/>
      <c r="D44" s="156">
        <f t="shared" ref="D44:L44" si="6">D42-D43</f>
        <v>0</v>
      </c>
      <c r="E44" s="156">
        <f t="shared" si="6"/>
        <v>0</v>
      </c>
      <c r="F44" s="156">
        <f t="shared" si="6"/>
        <v>0</v>
      </c>
      <c r="G44" s="156">
        <f t="shared" si="6"/>
        <v>0</v>
      </c>
      <c r="H44" s="156">
        <f t="shared" si="6"/>
        <v>0</v>
      </c>
      <c r="I44" s="156">
        <f t="shared" si="6"/>
        <v>0</v>
      </c>
      <c r="J44" s="156">
        <f t="shared" si="6"/>
        <v>0</v>
      </c>
      <c r="K44" s="156">
        <f t="shared" si="6"/>
        <v>0</v>
      </c>
      <c r="L44" s="156">
        <f t="shared" si="6"/>
        <v>0</v>
      </c>
      <c r="M44" s="243">
        <f>SUM(M42:M43)</f>
        <v>0</v>
      </c>
      <c r="N44" s="243">
        <f>SUM(N42:N43)</f>
        <v>0</v>
      </c>
      <c r="O44" s="243">
        <f>SUM(O42:O43)</f>
        <v>0</v>
      </c>
      <c r="P44" s="156">
        <f>SUM(D44:O44)</f>
        <v>0</v>
      </c>
    </row>
    <row r="45" spans="1:19" s="292" customFormat="1" x14ac:dyDescent="0.25">
      <c r="B45" s="292" t="s">
        <v>302</v>
      </c>
      <c r="C45" s="328"/>
      <c r="D45" s="287">
        <v>3.6237679523765109E-13</v>
      </c>
      <c r="E45" s="279">
        <v>8.8817841970012523E-14</v>
      </c>
      <c r="F45" s="279">
        <v>4.6185277824406512E-14</v>
      </c>
      <c r="G45" s="279">
        <v>-1.1723955140041653E-13</v>
      </c>
      <c r="H45" s="279">
        <v>-1.3322676295501878E-13</v>
      </c>
      <c r="I45" s="279">
        <v>-2.2204460492503131E-13</v>
      </c>
      <c r="J45" s="279">
        <v>-8.5265128291212022E-14</v>
      </c>
      <c r="K45" s="279">
        <v>1.5631940186722204E-13</v>
      </c>
      <c r="L45" s="279">
        <v>-1.0516032489249483E-12</v>
      </c>
      <c r="M45" s="279">
        <v>0</v>
      </c>
      <c r="N45" s="279">
        <v>0</v>
      </c>
      <c r="O45" s="279">
        <v>0</v>
      </c>
    </row>
    <row r="46" spans="1:19" x14ac:dyDescent="0.25">
      <c r="B46" s="110" t="s">
        <v>63</v>
      </c>
    </row>
    <row r="47" spans="1:19" x14ac:dyDescent="0.25">
      <c r="A47" t="s">
        <v>25</v>
      </c>
      <c r="B47" t="s">
        <v>202</v>
      </c>
      <c r="D47" s="70"/>
      <c r="S47" s="244"/>
    </row>
    <row r="48" spans="1:19" x14ac:dyDescent="0.25">
      <c r="B48" s="236" t="s">
        <v>208</v>
      </c>
      <c r="D48" s="249">
        <v>1090.5319020967054</v>
      </c>
      <c r="E48" s="249">
        <v>506.07813895254685</v>
      </c>
      <c r="F48" s="249">
        <v>367.01261175830382</v>
      </c>
      <c r="G48" s="249">
        <v>328.30529847661313</v>
      </c>
      <c r="H48" s="249">
        <v>333.46909197074228</v>
      </c>
      <c r="I48" s="249">
        <v>340.22435174755293</v>
      </c>
      <c r="J48" s="249">
        <v>357.97649641167732</v>
      </c>
      <c r="K48" s="249">
        <v>1602.7238100512277</v>
      </c>
      <c r="L48" s="249">
        <v>2362.2685763724653</v>
      </c>
      <c r="M48" s="242">
        <v>0</v>
      </c>
      <c r="N48" s="242">
        <v>0</v>
      </c>
      <c r="O48" s="242">
        <v>0</v>
      </c>
      <c r="P48" s="70">
        <f>SUM(D48:O48)</f>
        <v>7288.5902778378349</v>
      </c>
      <c r="R48" s="91" t="s">
        <v>332</v>
      </c>
      <c r="S48" s="244" t="s">
        <v>212</v>
      </c>
    </row>
    <row r="49" spans="1:19" x14ac:dyDescent="0.25">
      <c r="B49" s="236" t="s">
        <v>209</v>
      </c>
      <c r="D49" s="3">
        <f>'SRR SGS SEMO'!G21</f>
        <v>1090.5319020967054</v>
      </c>
      <c r="E49" s="245">
        <f>'SRR SGS SEMO'!H21</f>
        <v>506.07813895254685</v>
      </c>
      <c r="F49" s="245">
        <f>'SRR SGS SEMO'!I21</f>
        <v>367.01261175830382</v>
      </c>
      <c r="G49" s="245">
        <f>'SRR SGS SEMO'!J21</f>
        <v>328.30529847661313</v>
      </c>
      <c r="H49" s="245">
        <f>'SRR SGS SEMO'!K21</f>
        <v>333.46909197074228</v>
      </c>
      <c r="I49" s="245">
        <f>'SRR SGS SEMO'!L21</f>
        <v>340.22435174755293</v>
      </c>
      <c r="J49" s="245">
        <f>'SRR SGS SEMO'!M21</f>
        <v>357.97649641167732</v>
      </c>
      <c r="K49" s="245">
        <f>'SRR SGS SEMO'!N21</f>
        <v>1602.7238100512277</v>
      </c>
      <c r="L49" s="245">
        <f>'SRR SGS SEMO'!O21</f>
        <v>2362.2685763724653</v>
      </c>
      <c r="M49" s="241">
        <v>0</v>
      </c>
      <c r="N49" s="241">
        <v>0</v>
      </c>
      <c r="O49" s="241">
        <v>0</v>
      </c>
      <c r="P49" s="245">
        <f>SUM(D49:O49)</f>
        <v>7288.5902778378349</v>
      </c>
      <c r="S49" s="244" t="s">
        <v>216</v>
      </c>
    </row>
    <row r="50" spans="1:19" x14ac:dyDescent="0.25">
      <c r="B50" s="234" t="s">
        <v>201</v>
      </c>
      <c r="D50" s="156">
        <f t="shared" ref="D50:L50" si="7">D48-D49</f>
        <v>0</v>
      </c>
      <c r="E50" s="156">
        <f t="shared" si="7"/>
        <v>0</v>
      </c>
      <c r="F50" s="156">
        <f t="shared" si="7"/>
        <v>0</v>
      </c>
      <c r="G50" s="156">
        <f t="shared" si="7"/>
        <v>0</v>
      </c>
      <c r="H50" s="156">
        <f t="shared" si="7"/>
        <v>0</v>
      </c>
      <c r="I50" s="156">
        <f t="shared" si="7"/>
        <v>0</v>
      </c>
      <c r="J50" s="156">
        <f t="shared" si="7"/>
        <v>0</v>
      </c>
      <c r="K50" s="156">
        <f t="shared" si="7"/>
        <v>0</v>
      </c>
      <c r="L50" s="156">
        <f t="shared" si="7"/>
        <v>0</v>
      </c>
      <c r="M50" s="243">
        <f>SUM(M48:M49)</f>
        <v>0</v>
      </c>
      <c r="N50" s="243">
        <f>SUM(N48:N49)</f>
        <v>0</v>
      </c>
      <c r="O50" s="243">
        <f>SUM(O48:O49)</f>
        <v>0</v>
      </c>
      <c r="P50" s="156">
        <f>SUM(D50:O50)</f>
        <v>0</v>
      </c>
    </row>
    <row r="51" spans="1:19" s="288" customFormat="1" x14ac:dyDescent="0.25">
      <c r="B51" s="298"/>
      <c r="C51" s="298"/>
      <c r="D51" s="129"/>
      <c r="E51" s="129"/>
      <c r="F51" s="129"/>
      <c r="G51" s="129"/>
      <c r="H51" s="129"/>
      <c r="I51" s="129"/>
      <c r="J51" s="129"/>
      <c r="K51" s="129"/>
      <c r="L51" s="129"/>
      <c r="M51" s="129"/>
      <c r="N51" s="129"/>
      <c r="O51" s="129"/>
      <c r="P51" s="129"/>
    </row>
    <row r="52" spans="1:19" s="292" customFormat="1" x14ac:dyDescent="0.25">
      <c r="A52" s="292" t="s">
        <v>107</v>
      </c>
      <c r="B52" s="292" t="s">
        <v>202</v>
      </c>
      <c r="C52" s="328"/>
      <c r="D52" s="70"/>
    </row>
    <row r="53" spans="1:19" s="292" customFormat="1" x14ac:dyDescent="0.25">
      <c r="B53" s="236" t="s">
        <v>208</v>
      </c>
      <c r="C53" s="328"/>
      <c r="D53" s="249">
        <v>-79.484485855716002</v>
      </c>
      <c r="E53" s="249">
        <v>-45.372522802642138</v>
      </c>
      <c r="F53" s="249">
        <v>-32.904578985227239</v>
      </c>
      <c r="G53" s="249">
        <v>-29.434268139282558</v>
      </c>
      <c r="H53" s="249">
        <v>-29.897228935307933</v>
      </c>
      <c r="I53" s="249">
        <v>-30.50287291529785</v>
      </c>
      <c r="J53" s="249">
        <v>-32.09444450587452</v>
      </c>
      <c r="K53" s="249">
        <v>-143.69247952183423</v>
      </c>
      <c r="L53" s="249">
        <v>-211.78959650235899</v>
      </c>
      <c r="M53" s="242">
        <v>0</v>
      </c>
      <c r="N53" s="242">
        <v>0</v>
      </c>
      <c r="O53" s="242">
        <v>0</v>
      </c>
      <c r="P53" s="70">
        <f>SUM(D53:O53)</f>
        <v>-635.17247816354143</v>
      </c>
      <c r="R53" s="91" t="s">
        <v>333</v>
      </c>
      <c r="S53" s="292" t="s">
        <v>212</v>
      </c>
    </row>
    <row r="54" spans="1:19" s="292" customFormat="1" x14ac:dyDescent="0.25">
      <c r="B54" s="236" t="s">
        <v>209</v>
      </c>
      <c r="C54" s="328"/>
      <c r="D54" s="278">
        <f>'SRR SGS SEMO'!G22</f>
        <v>-79.484485855716002</v>
      </c>
      <c r="E54" s="278">
        <f>'SRR SGS SEMO'!H22</f>
        <v>-45.372522802642138</v>
      </c>
      <c r="F54" s="278">
        <f>'SRR SGS SEMO'!I22</f>
        <v>-32.904578985227239</v>
      </c>
      <c r="G54" s="278">
        <f>'SRR SGS SEMO'!J22</f>
        <v>-29.434268139282558</v>
      </c>
      <c r="H54" s="278">
        <f>'SRR SGS SEMO'!K22</f>
        <v>-29.897228935307933</v>
      </c>
      <c r="I54" s="278">
        <f>'SRR SGS SEMO'!L22</f>
        <v>-30.50287291529785</v>
      </c>
      <c r="J54" s="278">
        <f>'SRR SGS SEMO'!M22</f>
        <v>-32.09444450587452</v>
      </c>
      <c r="K54" s="278">
        <f>'SRR SGS SEMO'!N22</f>
        <v>-143.69247952183423</v>
      </c>
      <c r="L54" s="278">
        <f>'SRR SGS SEMO'!O22</f>
        <v>-211.78959650235899</v>
      </c>
      <c r="M54" s="241">
        <v>0</v>
      </c>
      <c r="N54" s="241">
        <v>0</v>
      </c>
      <c r="O54" s="241">
        <v>0</v>
      </c>
      <c r="P54" s="278">
        <f>SUM(D54:O54)</f>
        <v>-635.17247816354143</v>
      </c>
      <c r="S54" s="292" t="s">
        <v>216</v>
      </c>
    </row>
    <row r="55" spans="1:19" s="292" customFormat="1" x14ac:dyDescent="0.25">
      <c r="B55" s="328" t="s">
        <v>201</v>
      </c>
      <c r="C55" s="328"/>
      <c r="D55" s="156">
        <f t="shared" ref="D55:L55" si="8">D53-D54</f>
        <v>0</v>
      </c>
      <c r="E55" s="156">
        <f t="shared" si="8"/>
        <v>0</v>
      </c>
      <c r="F55" s="156">
        <f t="shared" si="8"/>
        <v>0</v>
      </c>
      <c r="G55" s="156">
        <f t="shared" si="8"/>
        <v>0</v>
      </c>
      <c r="H55" s="156">
        <f t="shared" si="8"/>
        <v>0</v>
      </c>
      <c r="I55" s="156">
        <f t="shared" si="8"/>
        <v>0</v>
      </c>
      <c r="J55" s="156">
        <f t="shared" si="8"/>
        <v>0</v>
      </c>
      <c r="K55" s="156">
        <f t="shared" si="8"/>
        <v>0</v>
      </c>
      <c r="L55" s="156">
        <f t="shared" si="8"/>
        <v>0</v>
      </c>
      <c r="M55" s="243">
        <f>SUM(M53:M54)</f>
        <v>0</v>
      </c>
      <c r="N55" s="243">
        <f>SUM(N53:N54)</f>
        <v>0</v>
      </c>
      <c r="O55" s="243">
        <f>SUM(O53:O54)</f>
        <v>0</v>
      </c>
      <c r="P55" s="156">
        <f>SUM(D55:O55)</f>
        <v>0</v>
      </c>
    </row>
    <row r="56" spans="1:19" s="288" customFormat="1" x14ac:dyDescent="0.25">
      <c r="B56" s="292" t="s">
        <v>302</v>
      </c>
      <c r="C56" s="298"/>
      <c r="D56" s="129">
        <v>0</v>
      </c>
      <c r="E56" s="129">
        <v>0</v>
      </c>
      <c r="F56" s="129">
        <v>0</v>
      </c>
      <c r="G56" s="129">
        <v>0</v>
      </c>
      <c r="H56" s="129">
        <v>0</v>
      </c>
      <c r="I56" s="129">
        <v>0</v>
      </c>
      <c r="J56" s="129">
        <v>0</v>
      </c>
      <c r="K56" s="129">
        <v>0</v>
      </c>
      <c r="L56" s="129">
        <v>0</v>
      </c>
      <c r="M56" s="129"/>
      <c r="N56" s="129"/>
      <c r="O56" s="129"/>
      <c r="P56" s="129"/>
    </row>
    <row r="57" spans="1:19" s="288" customFormat="1" x14ac:dyDescent="0.25">
      <c r="B57" s="298"/>
      <c r="C57" s="298"/>
      <c r="D57" s="129"/>
      <c r="E57" s="129"/>
      <c r="F57" s="129"/>
      <c r="G57" s="129"/>
      <c r="H57" s="129"/>
      <c r="I57" s="129"/>
      <c r="J57" s="129"/>
      <c r="K57" s="129"/>
      <c r="L57" s="129"/>
      <c r="M57" s="129"/>
      <c r="N57" s="129"/>
      <c r="O57" s="129"/>
      <c r="P57" s="129"/>
    </row>
    <row r="58" spans="1:19" s="288" customFormat="1" x14ac:dyDescent="0.25">
      <c r="B58" s="298"/>
      <c r="C58" s="298"/>
      <c r="D58" s="129"/>
      <c r="E58" s="129"/>
      <c r="F58" s="129"/>
      <c r="G58" s="129"/>
      <c r="H58" s="129"/>
      <c r="I58" s="129"/>
      <c r="J58" s="129"/>
      <c r="K58" s="129"/>
      <c r="L58" s="129"/>
      <c r="M58" s="129"/>
      <c r="N58" s="129"/>
      <c r="O58" s="129"/>
      <c r="P58" s="129"/>
    </row>
    <row r="59" spans="1:19" s="244" customFormat="1" x14ac:dyDescent="0.25">
      <c r="A59" s="444" t="s">
        <v>104</v>
      </c>
      <c r="B59" s="445"/>
      <c r="C59" s="250"/>
      <c r="R59" s="292"/>
    </row>
    <row r="60" spans="1:19" ht="14.25" customHeight="1" x14ac:dyDescent="0.25">
      <c r="A60" s="474" t="s">
        <v>18</v>
      </c>
      <c r="B60" s="474"/>
    </row>
    <row r="61" spans="1:19" ht="15.75" customHeight="1" x14ac:dyDescent="0.25">
      <c r="A61" t="s">
        <v>25</v>
      </c>
      <c r="B61" t="s">
        <v>202</v>
      </c>
      <c r="D61" s="70"/>
      <c r="S61" s="244"/>
    </row>
    <row r="62" spans="1:19" x14ac:dyDescent="0.25">
      <c r="B62" s="236" t="s">
        <v>208</v>
      </c>
      <c r="D62" s="249">
        <v>2313.921967512877</v>
      </c>
      <c r="E62" s="249">
        <v>818.53404850689833</v>
      </c>
      <c r="F62" s="249">
        <v>425.54364557428119</v>
      </c>
      <c r="G62" s="249">
        <v>350.41007674279228</v>
      </c>
      <c r="H62" s="249">
        <v>332.42173516600189</v>
      </c>
      <c r="I62" s="249">
        <v>342.15724047046774</v>
      </c>
      <c r="J62" s="249">
        <v>451.41892901251094</v>
      </c>
      <c r="K62" s="249">
        <v>2629.6798274595985</v>
      </c>
      <c r="L62" s="249">
        <v>3292.4038703434039</v>
      </c>
      <c r="M62" s="242">
        <v>0</v>
      </c>
      <c r="N62" s="242">
        <v>0</v>
      </c>
      <c r="O62" s="242">
        <v>0</v>
      </c>
      <c r="P62" s="70">
        <f>SUM(D62:O62)</f>
        <v>10956.491340788831</v>
      </c>
      <c r="R62" s="91" t="s">
        <v>324</v>
      </c>
      <c r="S62" s="244" t="s">
        <v>212</v>
      </c>
    </row>
    <row r="63" spans="1:19" x14ac:dyDescent="0.25">
      <c r="B63" s="236" t="s">
        <v>209</v>
      </c>
      <c r="D63" s="3">
        <f>'SRR Res WEMO'!G21</f>
        <v>2313.921967512877</v>
      </c>
      <c r="E63" s="245">
        <f>'SRR Res WEMO'!H21</f>
        <v>818.53404850689833</v>
      </c>
      <c r="F63" s="245">
        <f>'SRR Res WEMO'!I21</f>
        <v>425.54364557428119</v>
      </c>
      <c r="G63" s="245">
        <f>'SRR Res WEMO'!J21</f>
        <v>350.41007674279228</v>
      </c>
      <c r="H63" s="245">
        <f>'SRR Res WEMO'!K21</f>
        <v>332.42173516600189</v>
      </c>
      <c r="I63" s="245">
        <f>'SRR Res WEMO'!L21</f>
        <v>342.15724047046774</v>
      </c>
      <c r="J63" s="245">
        <f>'SRR Res WEMO'!M21</f>
        <v>451.41892901251094</v>
      </c>
      <c r="K63" s="245">
        <f>'SRR Res WEMO'!N21</f>
        <v>2629.6798274595985</v>
      </c>
      <c r="L63" s="245">
        <f>'SRR Res WEMO'!O21</f>
        <v>3292.4038703434039</v>
      </c>
      <c r="M63" s="241">
        <v>0</v>
      </c>
      <c r="N63" s="241">
        <v>0</v>
      </c>
      <c r="O63" s="241">
        <v>0</v>
      </c>
      <c r="P63" s="245">
        <f>SUM(D63:O63)</f>
        <v>10956.491340788831</v>
      </c>
      <c r="S63" s="244" t="s">
        <v>215</v>
      </c>
    </row>
    <row r="64" spans="1:19" x14ac:dyDescent="0.25">
      <c r="B64" s="234" t="s">
        <v>201</v>
      </c>
      <c r="D64" s="156">
        <f t="shared" ref="D64:L64" si="9">D62-D63</f>
        <v>0</v>
      </c>
      <c r="E64" s="156">
        <f t="shared" si="9"/>
        <v>0</v>
      </c>
      <c r="F64" s="156">
        <f t="shared" si="9"/>
        <v>0</v>
      </c>
      <c r="G64" s="156">
        <f t="shared" si="9"/>
        <v>0</v>
      </c>
      <c r="H64" s="156">
        <f t="shared" si="9"/>
        <v>0</v>
      </c>
      <c r="I64" s="156">
        <f t="shared" si="9"/>
        <v>0</v>
      </c>
      <c r="J64" s="156">
        <f t="shared" si="9"/>
        <v>0</v>
      </c>
      <c r="K64" s="156">
        <f t="shared" si="9"/>
        <v>0</v>
      </c>
      <c r="L64" s="156">
        <f t="shared" si="9"/>
        <v>0</v>
      </c>
      <c r="M64" s="243">
        <f>SUM(M62:M63)</f>
        <v>0</v>
      </c>
      <c r="N64" s="243">
        <f>SUM(N62:N63)</f>
        <v>0</v>
      </c>
      <c r="O64" s="243">
        <f>SUM(O62:O63)</f>
        <v>0</v>
      </c>
      <c r="P64" s="156">
        <f>SUM(D64:O64)</f>
        <v>0</v>
      </c>
    </row>
    <row r="65" spans="1:19" s="244" customFormat="1" x14ac:dyDescent="0.25">
      <c r="B65" s="292" t="s">
        <v>302</v>
      </c>
      <c r="C65" s="250"/>
      <c r="D65" s="279">
        <v>0</v>
      </c>
      <c r="E65" s="279">
        <v>0</v>
      </c>
      <c r="F65" s="279">
        <v>0</v>
      </c>
      <c r="G65" s="279">
        <v>0</v>
      </c>
      <c r="H65" s="279">
        <v>0</v>
      </c>
      <c r="I65" s="279">
        <v>0</v>
      </c>
      <c r="J65" s="279">
        <v>0</v>
      </c>
      <c r="K65" s="279">
        <v>0</v>
      </c>
      <c r="L65" s="279">
        <v>0</v>
      </c>
      <c r="R65" s="292"/>
    </row>
    <row r="66" spans="1:19" s="292" customFormat="1" ht="15.75" customHeight="1" x14ac:dyDescent="0.25">
      <c r="A66" s="292" t="s">
        <v>107</v>
      </c>
      <c r="B66" s="292" t="s">
        <v>202</v>
      </c>
      <c r="C66" s="328"/>
      <c r="D66" s="70"/>
    </row>
    <row r="67" spans="1:19" s="292" customFormat="1" x14ac:dyDescent="0.25">
      <c r="B67" s="236" t="s">
        <v>208</v>
      </c>
      <c r="C67" s="328"/>
      <c r="D67" s="249">
        <v>-346.80237190604072</v>
      </c>
      <c r="E67" s="249">
        <v>-135.51888220312887</v>
      </c>
      <c r="F67" s="249">
        <v>-70.454245956006829</v>
      </c>
      <c r="G67" s="249">
        <v>-58.01491336801196</v>
      </c>
      <c r="H67" s="249">
        <v>-55.03671112019898</v>
      </c>
      <c r="I67" s="249">
        <v>-56.648549746766179</v>
      </c>
      <c r="J67" s="249">
        <v>-74.738233280217031</v>
      </c>
      <c r="K67" s="249">
        <v>-435.37745487741699</v>
      </c>
      <c r="L67" s="249">
        <v>-545.09997853367611</v>
      </c>
      <c r="M67" s="242">
        <v>0</v>
      </c>
      <c r="N67" s="242">
        <v>0</v>
      </c>
      <c r="O67" s="242">
        <v>0</v>
      </c>
      <c r="P67" s="70">
        <f>SUM(D67:O67)</f>
        <v>-1777.6913409914637</v>
      </c>
      <c r="R67" s="91" t="s">
        <v>325</v>
      </c>
      <c r="S67" s="292" t="s">
        <v>212</v>
      </c>
    </row>
    <row r="68" spans="1:19" s="292" customFormat="1" x14ac:dyDescent="0.25">
      <c r="B68" s="236" t="s">
        <v>209</v>
      </c>
      <c r="C68" s="328"/>
      <c r="D68" s="278">
        <f>'SRR Res WEMO'!G22</f>
        <v>-346.80237190604072</v>
      </c>
      <c r="E68" s="278">
        <f>'SRR Res WEMO'!H22</f>
        <v>-135.51888220312887</v>
      </c>
      <c r="F68" s="278">
        <f>'SRR Res WEMO'!I22</f>
        <v>-70.454245956006829</v>
      </c>
      <c r="G68" s="278">
        <f>'SRR Res WEMO'!J22</f>
        <v>-58.01491336801196</v>
      </c>
      <c r="H68" s="278">
        <f>'SRR Res WEMO'!K22</f>
        <v>-55.03671112019898</v>
      </c>
      <c r="I68" s="278">
        <f>'SRR Res WEMO'!L22</f>
        <v>-56.648549746766179</v>
      </c>
      <c r="J68" s="278">
        <f>'SRR Res WEMO'!M22</f>
        <v>-74.738233280217031</v>
      </c>
      <c r="K68" s="278">
        <f>'SRR Res WEMO'!N22</f>
        <v>-435.37745487741699</v>
      </c>
      <c r="L68" s="278">
        <f>'SRR Res WEMO'!O22</f>
        <v>-545.09997853367611</v>
      </c>
      <c r="M68" s="241">
        <v>0</v>
      </c>
      <c r="N68" s="241">
        <v>0</v>
      </c>
      <c r="O68" s="241">
        <v>0</v>
      </c>
      <c r="P68" s="278">
        <f>SUM(D68:O68)</f>
        <v>-1777.6913409914637</v>
      </c>
      <c r="S68" s="292" t="s">
        <v>215</v>
      </c>
    </row>
    <row r="69" spans="1:19" s="292" customFormat="1" x14ac:dyDescent="0.25">
      <c r="B69" s="328" t="s">
        <v>201</v>
      </c>
      <c r="C69" s="328"/>
      <c r="D69" s="156">
        <f t="shared" ref="D69:L69" si="10">D67-D68</f>
        <v>0</v>
      </c>
      <c r="E69" s="156">
        <f t="shared" si="10"/>
        <v>0</v>
      </c>
      <c r="F69" s="156">
        <f t="shared" si="10"/>
        <v>0</v>
      </c>
      <c r="G69" s="156">
        <f t="shared" si="10"/>
        <v>0</v>
      </c>
      <c r="H69" s="156">
        <f t="shared" si="10"/>
        <v>0</v>
      </c>
      <c r="I69" s="156">
        <f t="shared" si="10"/>
        <v>0</v>
      </c>
      <c r="J69" s="156">
        <f t="shared" si="10"/>
        <v>0</v>
      </c>
      <c r="K69" s="156">
        <f t="shared" si="10"/>
        <v>0</v>
      </c>
      <c r="L69" s="156">
        <f t="shared" si="10"/>
        <v>0</v>
      </c>
      <c r="M69" s="243">
        <f>SUM(M67:M68)</f>
        <v>0</v>
      </c>
      <c r="N69" s="243">
        <f>SUM(N67:N68)</f>
        <v>0</v>
      </c>
      <c r="O69" s="243">
        <f>SUM(O67:O68)</f>
        <v>0</v>
      </c>
      <c r="P69" s="156">
        <f>SUM(D69:O69)</f>
        <v>0</v>
      </c>
    </row>
    <row r="70" spans="1:19" s="292" customFormat="1" x14ac:dyDescent="0.25">
      <c r="B70" s="292" t="s">
        <v>302</v>
      </c>
      <c r="C70" s="328"/>
      <c r="D70" s="287">
        <v>0</v>
      </c>
      <c r="E70" s="287">
        <v>0</v>
      </c>
      <c r="F70" s="287">
        <v>0</v>
      </c>
      <c r="G70" s="287">
        <v>0</v>
      </c>
      <c r="H70" s="287">
        <v>0</v>
      </c>
      <c r="I70" s="287">
        <v>0</v>
      </c>
      <c r="J70" s="287">
        <v>0</v>
      </c>
      <c r="K70" s="287">
        <v>0</v>
      </c>
      <c r="L70" s="287">
        <v>0</v>
      </c>
    </row>
    <row r="71" spans="1:19" x14ac:dyDescent="0.25">
      <c r="A71" s="474" t="s">
        <v>63</v>
      </c>
      <c r="B71" s="474"/>
    </row>
    <row r="72" spans="1:19" x14ac:dyDescent="0.25">
      <c r="A72" t="s">
        <v>25</v>
      </c>
      <c r="B72" t="s">
        <v>202</v>
      </c>
      <c r="D72" s="70"/>
      <c r="S72" s="244"/>
    </row>
    <row r="73" spans="1:19" x14ac:dyDescent="0.25">
      <c r="B73" s="236" t="s">
        <v>208</v>
      </c>
      <c r="D73" s="249">
        <v>261.18684582083517</v>
      </c>
      <c r="E73" s="249">
        <v>89.319922252619961</v>
      </c>
      <c r="F73" s="249">
        <v>54.877321204794256</v>
      </c>
      <c r="G73" s="249">
        <v>49.236842798035475</v>
      </c>
      <c r="H73" s="249">
        <v>49.494839704757744</v>
      </c>
      <c r="I73" s="249">
        <v>51.249798431072364</v>
      </c>
      <c r="J73" s="249">
        <v>45.190246924236469</v>
      </c>
      <c r="K73" s="249">
        <v>310.03358635247434</v>
      </c>
      <c r="L73" s="249">
        <v>430.92858447612906</v>
      </c>
      <c r="M73" s="242">
        <v>0</v>
      </c>
      <c r="N73" s="242">
        <v>0</v>
      </c>
      <c r="O73" s="242">
        <v>0</v>
      </c>
      <c r="P73" s="70">
        <f>SUM(D73:O73)</f>
        <v>1341.517987964955</v>
      </c>
      <c r="R73" s="91" t="s">
        <v>328</v>
      </c>
      <c r="S73" s="244" t="s">
        <v>212</v>
      </c>
    </row>
    <row r="74" spans="1:19" x14ac:dyDescent="0.25">
      <c r="B74" s="236" t="s">
        <v>209</v>
      </c>
      <c r="D74" s="3">
        <f>' SRR SGS WEMO'!G21</f>
        <v>261.18684582083517</v>
      </c>
      <c r="E74" s="245">
        <f>' SRR SGS WEMO'!H21</f>
        <v>89.319922252619961</v>
      </c>
      <c r="F74" s="245">
        <f>' SRR SGS WEMO'!I21</f>
        <v>54.877321204794256</v>
      </c>
      <c r="G74" s="245">
        <f>' SRR SGS WEMO'!J21</f>
        <v>49.236842798035475</v>
      </c>
      <c r="H74" s="245">
        <f>' SRR SGS WEMO'!K21</f>
        <v>49.494839704757744</v>
      </c>
      <c r="I74" s="245">
        <f>' SRR SGS WEMO'!L21</f>
        <v>51.249798431072364</v>
      </c>
      <c r="J74" s="245">
        <f>' SRR SGS WEMO'!M21</f>
        <v>45.190246924236469</v>
      </c>
      <c r="K74" s="245">
        <f>' SRR SGS WEMO'!N21</f>
        <v>310.03358635247434</v>
      </c>
      <c r="L74" s="245">
        <f>' SRR SGS WEMO'!O21</f>
        <v>430.92858447612906</v>
      </c>
      <c r="M74" s="241">
        <v>0</v>
      </c>
      <c r="N74" s="241">
        <v>0</v>
      </c>
      <c r="O74" s="241">
        <v>0</v>
      </c>
      <c r="P74" s="3">
        <f>SUM(D74:O74)</f>
        <v>1341.517987964955</v>
      </c>
      <c r="S74" s="244" t="s">
        <v>214</v>
      </c>
    </row>
    <row r="75" spans="1:19" x14ac:dyDescent="0.25">
      <c r="B75" s="234" t="s">
        <v>201</v>
      </c>
      <c r="D75" s="156">
        <f t="shared" ref="D75:L75" si="11">D73-D74</f>
        <v>0</v>
      </c>
      <c r="E75" s="156">
        <f t="shared" si="11"/>
        <v>0</v>
      </c>
      <c r="F75" s="156">
        <f t="shared" si="11"/>
        <v>0</v>
      </c>
      <c r="G75" s="156">
        <f t="shared" si="11"/>
        <v>0</v>
      </c>
      <c r="H75" s="156">
        <f t="shared" si="11"/>
        <v>0</v>
      </c>
      <c r="I75" s="156">
        <f t="shared" si="11"/>
        <v>0</v>
      </c>
      <c r="J75" s="156">
        <f t="shared" si="11"/>
        <v>0</v>
      </c>
      <c r="K75" s="156">
        <f t="shared" si="11"/>
        <v>0</v>
      </c>
      <c r="L75" s="156">
        <f t="shared" si="11"/>
        <v>0</v>
      </c>
      <c r="M75" s="243">
        <f>SUM(M73:M74)</f>
        <v>0</v>
      </c>
      <c r="N75" s="243">
        <f>SUM(N73:N74)</f>
        <v>0</v>
      </c>
      <c r="O75" s="243">
        <f>SUM(O73:O74)</f>
        <v>0</v>
      </c>
      <c r="P75" s="156">
        <f>SUM(D75:O75)</f>
        <v>0</v>
      </c>
    </row>
    <row r="76" spans="1:19" s="288" customFormat="1" x14ac:dyDescent="0.25">
      <c r="B76" s="292" t="s">
        <v>302</v>
      </c>
      <c r="C76" s="298"/>
      <c r="D76" s="129">
        <v>0</v>
      </c>
      <c r="E76" s="129">
        <v>0</v>
      </c>
      <c r="F76" s="129">
        <v>0</v>
      </c>
      <c r="G76" s="129">
        <v>0</v>
      </c>
      <c r="H76" s="129">
        <v>0</v>
      </c>
      <c r="I76" s="129">
        <v>0</v>
      </c>
      <c r="J76" s="129">
        <v>0</v>
      </c>
      <c r="K76" s="129">
        <v>0</v>
      </c>
      <c r="L76" s="129">
        <v>0</v>
      </c>
      <c r="M76" s="129"/>
      <c r="N76" s="129"/>
      <c r="O76" s="129"/>
      <c r="P76" s="129"/>
      <c r="R76" s="292"/>
    </row>
    <row r="77" spans="1:19" s="292" customFormat="1" x14ac:dyDescent="0.25">
      <c r="A77" s="292" t="s">
        <v>107</v>
      </c>
      <c r="B77" s="292" t="s">
        <v>202</v>
      </c>
      <c r="C77" s="328"/>
      <c r="D77" s="70"/>
    </row>
    <row r="78" spans="1:19" s="292" customFormat="1" x14ac:dyDescent="0.25">
      <c r="B78" s="236" t="s">
        <v>208</v>
      </c>
      <c r="C78" s="328"/>
      <c r="D78" s="249">
        <v>-2.132028893003632</v>
      </c>
      <c r="E78" s="249">
        <v>-2.7567877238462954</v>
      </c>
      <c r="F78" s="249">
        <v>-1.6937444816294525</v>
      </c>
      <c r="G78" s="249">
        <v>-1.5196556419146752</v>
      </c>
      <c r="H78" s="249">
        <v>-1.5276185094061032</v>
      </c>
      <c r="I78" s="249">
        <v>-1.5817839021935916</v>
      </c>
      <c r="J78" s="249">
        <v>-1.3947607075381627</v>
      </c>
      <c r="K78" s="249">
        <v>-9.5689378503850087</v>
      </c>
      <c r="L78" s="249">
        <v>-13.300264952966947</v>
      </c>
      <c r="M78" s="242">
        <v>0</v>
      </c>
      <c r="N78" s="242">
        <v>0</v>
      </c>
      <c r="O78" s="242">
        <v>0</v>
      </c>
      <c r="P78" s="70">
        <f>SUM(D78:O78)</f>
        <v>-35.475582662883873</v>
      </c>
      <c r="R78" s="91" t="s">
        <v>329</v>
      </c>
      <c r="S78" s="292" t="s">
        <v>212</v>
      </c>
    </row>
    <row r="79" spans="1:19" s="292" customFormat="1" x14ac:dyDescent="0.25">
      <c r="B79" s="236" t="s">
        <v>209</v>
      </c>
      <c r="C79" s="328"/>
      <c r="D79" s="278">
        <f>' SRR SGS WEMO'!G22</f>
        <v>-2.132028893003632</v>
      </c>
      <c r="E79" s="278">
        <f>' SRR SGS WEMO'!H22</f>
        <v>-2.7567877238462954</v>
      </c>
      <c r="F79" s="278">
        <f>' SRR SGS WEMO'!I22</f>
        <v>-1.6937444816294525</v>
      </c>
      <c r="G79" s="278">
        <f>' SRR SGS WEMO'!J22</f>
        <v>-1.5196556419146752</v>
      </c>
      <c r="H79" s="278">
        <f>' SRR SGS WEMO'!K22</f>
        <v>-1.5276185094061032</v>
      </c>
      <c r="I79" s="278">
        <f>' SRR SGS WEMO'!L22</f>
        <v>-1.5817839021935916</v>
      </c>
      <c r="J79" s="278">
        <f>' SRR SGS WEMO'!M22</f>
        <v>-1.3947607075381627</v>
      </c>
      <c r="K79" s="278">
        <f>' SRR SGS WEMO'!N22</f>
        <v>-9.5689378503850087</v>
      </c>
      <c r="L79" s="278">
        <f>' SRR SGS WEMO'!O22</f>
        <v>-13.300264952966947</v>
      </c>
      <c r="M79" s="241">
        <v>0</v>
      </c>
      <c r="N79" s="241">
        <v>0</v>
      </c>
      <c r="O79" s="241">
        <v>0</v>
      </c>
      <c r="P79" s="278">
        <f>SUM(D79:O79)</f>
        <v>-35.475582662883873</v>
      </c>
      <c r="S79" s="292" t="s">
        <v>214</v>
      </c>
    </row>
    <row r="80" spans="1:19" s="292" customFormat="1" x14ac:dyDescent="0.25">
      <c r="B80" s="328" t="s">
        <v>201</v>
      </c>
      <c r="C80" s="328"/>
      <c r="D80" s="156">
        <f t="shared" ref="D80:L80" si="12">D78-D79</f>
        <v>0</v>
      </c>
      <c r="E80" s="156">
        <f t="shared" si="12"/>
        <v>0</v>
      </c>
      <c r="F80" s="156">
        <f t="shared" si="12"/>
        <v>0</v>
      </c>
      <c r="G80" s="156">
        <f t="shared" si="12"/>
        <v>0</v>
      </c>
      <c r="H80" s="156">
        <f t="shared" si="12"/>
        <v>0</v>
      </c>
      <c r="I80" s="156">
        <f t="shared" si="12"/>
        <v>0</v>
      </c>
      <c r="J80" s="156">
        <f t="shared" si="12"/>
        <v>0</v>
      </c>
      <c r="K80" s="156">
        <f t="shared" si="12"/>
        <v>0</v>
      </c>
      <c r="L80" s="156">
        <f t="shared" si="12"/>
        <v>0</v>
      </c>
      <c r="M80" s="243">
        <f>SUM(M78:M79)</f>
        <v>0</v>
      </c>
      <c r="N80" s="243">
        <f>SUM(N78:N79)</f>
        <v>0</v>
      </c>
      <c r="O80" s="243">
        <f>SUM(O78:O79)</f>
        <v>0</v>
      </c>
      <c r="P80" s="156">
        <f>SUM(D80:O80)</f>
        <v>0</v>
      </c>
    </row>
    <row r="81" spans="1:18" s="288" customFormat="1" x14ac:dyDescent="0.25">
      <c r="B81" s="292" t="s">
        <v>302</v>
      </c>
      <c r="C81" s="298"/>
      <c r="D81" s="129">
        <v>1.0658141036401503E-14</v>
      </c>
      <c r="E81" s="129">
        <v>-5.773159728050814E-15</v>
      </c>
      <c r="F81" s="129">
        <v>0</v>
      </c>
      <c r="G81" s="129">
        <v>0</v>
      </c>
      <c r="H81" s="129">
        <v>0</v>
      </c>
      <c r="I81" s="129">
        <v>0</v>
      </c>
      <c r="J81" s="129">
        <v>0</v>
      </c>
      <c r="K81" s="129">
        <v>0</v>
      </c>
      <c r="L81" s="129">
        <v>1.9539925233402755E-14</v>
      </c>
      <c r="M81" s="129"/>
      <c r="N81" s="129"/>
      <c r="O81" s="129"/>
      <c r="P81" s="129"/>
    </row>
    <row r="82" spans="1:18" s="288" customFormat="1" x14ac:dyDescent="0.25">
      <c r="B82" s="298"/>
      <c r="C82" s="298"/>
      <c r="D82" s="129"/>
      <c r="E82" s="129"/>
      <c r="F82" s="129"/>
      <c r="G82" s="129"/>
      <c r="H82" s="129"/>
      <c r="I82" s="129"/>
      <c r="J82" s="129"/>
      <c r="K82" s="129"/>
      <c r="L82" s="129"/>
      <c r="M82" s="129"/>
      <c r="N82" s="129"/>
      <c r="O82" s="129"/>
      <c r="P82" s="129"/>
    </row>
    <row r="83" spans="1:18" x14ac:dyDescent="0.25">
      <c r="A83" s="453" t="s">
        <v>204</v>
      </c>
      <c r="B83" s="453"/>
    </row>
    <row r="84" spans="1:18" s="292" customFormat="1" x14ac:dyDescent="0.25">
      <c r="A84" s="474" t="s">
        <v>18</v>
      </c>
      <c r="B84" s="474"/>
      <c r="C84" s="328"/>
    </row>
    <row r="85" spans="1:18" x14ac:dyDescent="0.25">
      <c r="A85" t="s">
        <v>25</v>
      </c>
      <c r="B85" t="s">
        <v>202</v>
      </c>
      <c r="D85" s="245"/>
    </row>
    <row r="86" spans="1:18" x14ac:dyDescent="0.25">
      <c r="B86" s="236" t="s">
        <v>208</v>
      </c>
      <c r="D86" s="70">
        <f>D14+D37+D62</f>
        <v>26891.684486236154</v>
      </c>
      <c r="E86" s="70">
        <f t="shared" ref="E86:L86" si="13">E14+E37+E62</f>
        <v>10546.252337913085</v>
      </c>
      <c r="F86" s="70">
        <f t="shared" si="13"/>
        <v>6232.1470913696185</v>
      </c>
      <c r="G86" s="70">
        <f t="shared" si="13"/>
        <v>4973.1714657000784</v>
      </c>
      <c r="H86" s="70">
        <f t="shared" si="13"/>
        <v>4956.2581075897415</v>
      </c>
      <c r="I86" s="70">
        <f t="shared" si="13"/>
        <v>5305.9881765127502</v>
      </c>
      <c r="J86" s="70">
        <f t="shared" si="13"/>
        <v>7557.8063040790385</v>
      </c>
      <c r="K86" s="70">
        <f t="shared" si="13"/>
        <v>35400.250472739011</v>
      </c>
      <c r="L86" s="70">
        <f t="shared" si="13"/>
        <v>46194.184753448382</v>
      </c>
      <c r="M86" s="242">
        <v>0</v>
      </c>
      <c r="N86" s="242">
        <v>0</v>
      </c>
      <c r="O86" s="242">
        <v>0</v>
      </c>
      <c r="P86" s="70">
        <f>SUM(D86:O86)</f>
        <v>148057.74319558786</v>
      </c>
    </row>
    <row r="87" spans="1:18" x14ac:dyDescent="0.25">
      <c r="B87" s="236" t="s">
        <v>209</v>
      </c>
      <c r="D87" s="3">
        <f>D15+D38+D63</f>
        <v>26891.684486236154</v>
      </c>
      <c r="E87" s="278">
        <f t="shared" ref="E87:L87" si="14">E15+E38+E63</f>
        <v>10546.252337913085</v>
      </c>
      <c r="F87" s="278">
        <f t="shared" si="14"/>
        <v>6232.1470913696185</v>
      </c>
      <c r="G87" s="278">
        <f t="shared" si="14"/>
        <v>4973.1714657000784</v>
      </c>
      <c r="H87" s="278">
        <f t="shared" si="14"/>
        <v>4956.2581075897415</v>
      </c>
      <c r="I87" s="278">
        <f t="shared" si="14"/>
        <v>5305.9881765127502</v>
      </c>
      <c r="J87" s="278">
        <f t="shared" si="14"/>
        <v>7557.8063040790385</v>
      </c>
      <c r="K87" s="278">
        <f t="shared" si="14"/>
        <v>35400.250472739011</v>
      </c>
      <c r="L87" s="278">
        <f t="shared" si="14"/>
        <v>46194.184753448382</v>
      </c>
      <c r="M87" s="241">
        <v>0</v>
      </c>
      <c r="N87" s="241">
        <v>0</v>
      </c>
      <c r="O87" s="241">
        <v>0</v>
      </c>
      <c r="P87" s="3">
        <f>SUM(D87:O87)</f>
        <v>148057.74319558786</v>
      </c>
    </row>
    <row r="88" spans="1:18" x14ac:dyDescent="0.25">
      <c r="B88" s="234" t="s">
        <v>201</v>
      </c>
      <c r="D88" s="156">
        <f t="shared" ref="D88:L88" si="15">D86-D87</f>
        <v>0</v>
      </c>
      <c r="E88" s="156">
        <f t="shared" si="15"/>
        <v>0</v>
      </c>
      <c r="F88" s="156">
        <f t="shared" si="15"/>
        <v>0</v>
      </c>
      <c r="G88" s="156">
        <f t="shared" si="15"/>
        <v>0</v>
      </c>
      <c r="H88" s="156">
        <f t="shared" si="15"/>
        <v>0</v>
      </c>
      <c r="I88" s="156">
        <f t="shared" si="15"/>
        <v>0</v>
      </c>
      <c r="J88" s="156">
        <f t="shared" si="15"/>
        <v>0</v>
      </c>
      <c r="K88" s="156">
        <f t="shared" si="15"/>
        <v>0</v>
      </c>
      <c r="L88" s="156">
        <f t="shared" si="15"/>
        <v>0</v>
      </c>
      <c r="M88" s="243">
        <f>SUM(M86:M87)</f>
        <v>0</v>
      </c>
      <c r="N88" s="243">
        <f>SUM(N86:N87)</f>
        <v>0</v>
      </c>
      <c r="O88" s="243">
        <f>SUM(O86:O87)</f>
        <v>0</v>
      </c>
      <c r="P88" s="156">
        <f>SUM(D88:O88)</f>
        <v>0</v>
      </c>
    </row>
    <row r="89" spans="1:18" s="244" customFormat="1" x14ac:dyDescent="0.25">
      <c r="B89" s="253"/>
      <c r="C89" s="253"/>
      <c r="D89" s="153"/>
      <c r="E89" s="153"/>
      <c r="F89" s="153"/>
      <c r="G89" s="153"/>
      <c r="H89" s="153"/>
      <c r="I89" s="153"/>
      <c r="J89" s="153"/>
      <c r="K89" s="153"/>
      <c r="L89" s="153"/>
      <c r="P89" s="153"/>
      <c r="R89" s="292"/>
    </row>
    <row r="90" spans="1:18" s="292" customFormat="1" x14ac:dyDescent="0.25">
      <c r="A90" s="292" t="s">
        <v>107</v>
      </c>
      <c r="B90" s="292" t="s">
        <v>202</v>
      </c>
      <c r="C90" s="328"/>
      <c r="D90" s="278"/>
    </row>
    <row r="91" spans="1:18" s="292" customFormat="1" x14ac:dyDescent="0.25">
      <c r="B91" s="236" t="s">
        <v>208</v>
      </c>
      <c r="C91" s="328"/>
      <c r="D91" s="70">
        <f>D19+D42+D67</f>
        <v>-2129.8017568765626</v>
      </c>
      <c r="E91" s="70">
        <f t="shared" ref="E91:L91" si="16">E19+E42+E67</f>
        <v>-816.5604264812473</v>
      </c>
      <c r="F91" s="70">
        <f t="shared" si="16"/>
        <v>-442.40843890725063</v>
      </c>
      <c r="G91" s="70">
        <f t="shared" si="16"/>
        <v>-328.45073390615624</v>
      </c>
      <c r="H91" s="70">
        <f t="shared" si="16"/>
        <v>-323.39149732470258</v>
      </c>
      <c r="I91" s="70">
        <f t="shared" si="16"/>
        <v>-352.97917484902564</v>
      </c>
      <c r="J91" s="70">
        <f t="shared" si="16"/>
        <v>-651.51394096927697</v>
      </c>
      <c r="K91" s="70">
        <f t="shared" si="16"/>
        <v>-2694.1966642945972</v>
      </c>
      <c r="L91" s="70">
        <f t="shared" si="16"/>
        <v>-3603.1715578173921</v>
      </c>
      <c r="M91" s="242">
        <v>0</v>
      </c>
      <c r="N91" s="242">
        <v>0</v>
      </c>
      <c r="O91" s="242">
        <v>0</v>
      </c>
      <c r="P91" s="70">
        <f>SUM(D91:O91)</f>
        <v>-11342.47419142621</v>
      </c>
    </row>
    <row r="92" spans="1:18" s="292" customFormat="1" x14ac:dyDescent="0.25">
      <c r="B92" s="236" t="s">
        <v>209</v>
      </c>
      <c r="C92" s="328"/>
      <c r="D92" s="278">
        <f>D20+D43+D68</f>
        <v>-2129.8017568765626</v>
      </c>
      <c r="E92" s="278">
        <f t="shared" ref="E92:L92" si="17">E20+E43+E68</f>
        <v>-816.5604264812473</v>
      </c>
      <c r="F92" s="278">
        <f t="shared" si="17"/>
        <v>-442.40843890725063</v>
      </c>
      <c r="G92" s="278">
        <f t="shared" si="17"/>
        <v>-328.45073390615624</v>
      </c>
      <c r="H92" s="278">
        <f t="shared" si="17"/>
        <v>-323.39149732470258</v>
      </c>
      <c r="I92" s="278">
        <f t="shared" si="17"/>
        <v>-352.97917484902564</v>
      </c>
      <c r="J92" s="278">
        <f t="shared" si="17"/>
        <v>-651.51394096927697</v>
      </c>
      <c r="K92" s="278">
        <f t="shared" si="17"/>
        <v>-2694.1966642945972</v>
      </c>
      <c r="L92" s="278">
        <f t="shared" si="17"/>
        <v>-3603.1715578173921</v>
      </c>
      <c r="M92" s="241">
        <v>0</v>
      </c>
      <c r="N92" s="241">
        <v>0</v>
      </c>
      <c r="O92" s="241">
        <v>0</v>
      </c>
      <c r="P92" s="278">
        <f>SUM(D92:O92)</f>
        <v>-11342.47419142621</v>
      </c>
    </row>
    <row r="93" spans="1:18" s="292" customFormat="1" x14ac:dyDescent="0.25">
      <c r="B93" s="328" t="s">
        <v>201</v>
      </c>
      <c r="C93" s="328"/>
      <c r="D93" s="156">
        <f t="shared" ref="D93:L93" si="18">D91-D92</f>
        <v>0</v>
      </c>
      <c r="E93" s="156">
        <f t="shared" si="18"/>
        <v>0</v>
      </c>
      <c r="F93" s="156">
        <f t="shared" si="18"/>
        <v>0</v>
      </c>
      <c r="G93" s="156">
        <f t="shared" si="18"/>
        <v>0</v>
      </c>
      <c r="H93" s="156">
        <f t="shared" si="18"/>
        <v>0</v>
      </c>
      <c r="I93" s="156">
        <f t="shared" si="18"/>
        <v>0</v>
      </c>
      <c r="J93" s="156">
        <f t="shared" si="18"/>
        <v>0</v>
      </c>
      <c r="K93" s="156">
        <f t="shared" si="18"/>
        <v>0</v>
      </c>
      <c r="L93" s="156">
        <f t="shared" si="18"/>
        <v>0</v>
      </c>
      <c r="M93" s="243">
        <f>SUM(M91:M92)</f>
        <v>0</v>
      </c>
      <c r="N93" s="243">
        <f>SUM(N91:N92)</f>
        <v>0</v>
      </c>
      <c r="O93" s="243">
        <f>SUM(O91:O92)</f>
        <v>0</v>
      </c>
      <c r="P93" s="156">
        <f>SUM(D93:O93)</f>
        <v>0</v>
      </c>
    </row>
    <row r="94" spans="1:18" s="292" customFormat="1" x14ac:dyDescent="0.25">
      <c r="B94" s="328"/>
      <c r="C94" s="328"/>
      <c r="D94" s="153"/>
      <c r="E94" s="153"/>
      <c r="F94" s="153"/>
      <c r="G94" s="153"/>
      <c r="H94" s="153"/>
      <c r="I94" s="153"/>
      <c r="J94" s="153"/>
      <c r="K94" s="153"/>
      <c r="L94" s="153"/>
      <c r="P94" s="153"/>
    </row>
    <row r="95" spans="1:18" x14ac:dyDescent="0.25">
      <c r="A95" s="474" t="s">
        <v>63</v>
      </c>
      <c r="B95" s="474"/>
    </row>
    <row r="97" spans="1:16" x14ac:dyDescent="0.25">
      <c r="A97" t="s">
        <v>25</v>
      </c>
      <c r="B97" t="s">
        <v>202</v>
      </c>
      <c r="D97" s="245"/>
    </row>
    <row r="98" spans="1:16" x14ac:dyDescent="0.25">
      <c r="B98" s="236" t="s">
        <v>208</v>
      </c>
      <c r="D98" s="70">
        <f>D25+D48+D73</f>
        <v>2597.4023459410018</v>
      </c>
      <c r="E98" s="70">
        <f t="shared" ref="E98:L98" si="19">E25+E48+E73</f>
        <v>1036.9548862696822</v>
      </c>
      <c r="F98" s="70">
        <f t="shared" si="19"/>
        <v>720.80687309797588</v>
      </c>
      <c r="G98" s="70">
        <f t="shared" si="19"/>
        <v>618.50356990184082</v>
      </c>
      <c r="H98" s="70">
        <f t="shared" si="19"/>
        <v>622.7445015942244</v>
      </c>
      <c r="I98" s="70">
        <f t="shared" si="19"/>
        <v>654.76354132558367</v>
      </c>
      <c r="J98" s="70">
        <f t="shared" si="19"/>
        <v>766.60123201359136</v>
      </c>
      <c r="K98" s="70">
        <f t="shared" si="19"/>
        <v>3417.1352003793791</v>
      </c>
      <c r="L98" s="70">
        <f t="shared" si="19"/>
        <v>4928.775638962994</v>
      </c>
      <c r="M98" s="242">
        <v>0</v>
      </c>
      <c r="N98" s="242">
        <v>0</v>
      </c>
      <c r="O98" s="242">
        <v>0</v>
      </c>
      <c r="P98" s="70">
        <f>SUM(D98:O98)</f>
        <v>15363.687789486274</v>
      </c>
    </row>
    <row r="99" spans="1:16" x14ac:dyDescent="0.25">
      <c r="B99" s="236" t="s">
        <v>209</v>
      </c>
      <c r="D99" s="245">
        <f>D26+D49+D74</f>
        <v>2597.4023459410018</v>
      </c>
      <c r="E99" s="278">
        <f t="shared" ref="E99:L99" si="20">E26+E49+E74</f>
        <v>1036.9548862696822</v>
      </c>
      <c r="F99" s="278">
        <f t="shared" si="20"/>
        <v>720.80687309797588</v>
      </c>
      <c r="G99" s="278">
        <f t="shared" si="20"/>
        <v>618.50356990184082</v>
      </c>
      <c r="H99" s="278">
        <f t="shared" si="20"/>
        <v>622.7445015942244</v>
      </c>
      <c r="I99" s="278">
        <f t="shared" si="20"/>
        <v>654.76354132558367</v>
      </c>
      <c r="J99" s="278">
        <f t="shared" si="20"/>
        <v>766.60123201359136</v>
      </c>
      <c r="K99" s="278">
        <f t="shared" si="20"/>
        <v>3417.1352003793791</v>
      </c>
      <c r="L99" s="278">
        <f t="shared" si="20"/>
        <v>4928.775638962994</v>
      </c>
      <c r="M99" s="241">
        <v>0</v>
      </c>
      <c r="N99" s="241">
        <v>0</v>
      </c>
      <c r="O99" s="241">
        <v>0</v>
      </c>
      <c r="P99" s="3">
        <f>SUM(D99:O99)</f>
        <v>15363.687789486274</v>
      </c>
    </row>
    <row r="100" spans="1:16" x14ac:dyDescent="0.25">
      <c r="B100" s="234" t="s">
        <v>201</v>
      </c>
      <c r="D100" s="156">
        <f t="shared" ref="D100:L100" si="21">D98-D99</f>
        <v>0</v>
      </c>
      <c r="E100" s="156">
        <f t="shared" si="21"/>
        <v>0</v>
      </c>
      <c r="F100" s="156">
        <f t="shared" si="21"/>
        <v>0</v>
      </c>
      <c r="G100" s="156">
        <f t="shared" si="21"/>
        <v>0</v>
      </c>
      <c r="H100" s="156">
        <f t="shared" si="21"/>
        <v>0</v>
      </c>
      <c r="I100" s="156">
        <f t="shared" si="21"/>
        <v>0</v>
      </c>
      <c r="J100" s="156">
        <f t="shared" si="21"/>
        <v>0</v>
      </c>
      <c r="K100" s="156">
        <f t="shared" si="21"/>
        <v>0</v>
      </c>
      <c r="L100" s="156">
        <f t="shared" si="21"/>
        <v>0</v>
      </c>
      <c r="M100" s="243">
        <f>SUM(M98:M99)</f>
        <v>0</v>
      </c>
      <c r="N100" s="243">
        <f>SUM(N98:N99)</f>
        <v>0</v>
      </c>
      <c r="O100" s="243">
        <f>SUM(O98:O99)</f>
        <v>0</v>
      </c>
      <c r="P100" s="156">
        <f>SUM(D100:O100)</f>
        <v>0</v>
      </c>
    </row>
    <row r="102" spans="1:16" s="292" customFormat="1" x14ac:dyDescent="0.25">
      <c r="A102" s="292" t="s">
        <v>107</v>
      </c>
      <c r="B102" s="292" t="s">
        <v>202</v>
      </c>
      <c r="C102" s="328"/>
      <c r="D102" s="278"/>
    </row>
    <row r="103" spans="1:16" s="292" customFormat="1" x14ac:dyDescent="0.25">
      <c r="B103" s="236" t="s">
        <v>208</v>
      </c>
      <c r="C103" s="328"/>
      <c r="D103" s="70">
        <f>D30+D53+D78</f>
        <v>-98.129179619406599</v>
      </c>
      <c r="E103" s="70">
        <f t="shared" ref="E103:L103" si="22">E30+E53+E78</f>
        <v>-61.757607596380879</v>
      </c>
      <c r="F103" s="70">
        <f t="shared" si="22"/>
        <v>-43.824154952501068</v>
      </c>
      <c r="G103" s="70">
        <f t="shared" si="22"/>
        <v>-38.39100491166613</v>
      </c>
      <c r="H103" s="70">
        <f t="shared" si="22"/>
        <v>-38.825482318748733</v>
      </c>
      <c r="I103" s="70">
        <f t="shared" si="22"/>
        <v>-40.210872593632132</v>
      </c>
      <c r="J103" s="70">
        <f t="shared" si="22"/>
        <v>-44.706319061489147</v>
      </c>
      <c r="K103" s="70">
        <f t="shared" si="22"/>
        <v>-199.69283107517222</v>
      </c>
      <c r="L103" s="70">
        <f t="shared" si="22"/>
        <v>-291.00277744651112</v>
      </c>
      <c r="M103" s="242">
        <v>0</v>
      </c>
      <c r="N103" s="242">
        <v>0</v>
      </c>
      <c r="O103" s="242">
        <v>0</v>
      </c>
      <c r="P103" s="70">
        <f>SUM(D103:O103)</f>
        <v>-856.54022957550796</v>
      </c>
    </row>
    <row r="104" spans="1:16" s="292" customFormat="1" x14ac:dyDescent="0.25">
      <c r="B104" s="236" t="s">
        <v>209</v>
      </c>
      <c r="C104" s="328"/>
      <c r="D104" s="278">
        <f>D31+D54+D79</f>
        <v>-98.129179619406599</v>
      </c>
      <c r="E104" s="278">
        <f t="shared" ref="E104:L104" si="23">E31+E54+E79</f>
        <v>-61.757607596380879</v>
      </c>
      <c r="F104" s="278">
        <f t="shared" si="23"/>
        <v>-43.824154952501068</v>
      </c>
      <c r="G104" s="278">
        <f t="shared" si="23"/>
        <v>-38.39100491166613</v>
      </c>
      <c r="H104" s="278">
        <f t="shared" si="23"/>
        <v>-38.825482318748733</v>
      </c>
      <c r="I104" s="278">
        <f t="shared" si="23"/>
        <v>-40.210872593632132</v>
      </c>
      <c r="J104" s="278">
        <f t="shared" si="23"/>
        <v>-44.706319061489147</v>
      </c>
      <c r="K104" s="278">
        <f t="shared" si="23"/>
        <v>-199.69283107517222</v>
      </c>
      <c r="L104" s="278">
        <f t="shared" si="23"/>
        <v>-291.00277744651112</v>
      </c>
      <c r="M104" s="241">
        <v>0</v>
      </c>
      <c r="N104" s="241">
        <v>0</v>
      </c>
      <c r="O104" s="241">
        <v>0</v>
      </c>
      <c r="P104" s="278">
        <f>SUM(D104:O104)</f>
        <v>-856.54022957550796</v>
      </c>
    </row>
    <row r="105" spans="1:16" s="292" customFormat="1" x14ac:dyDescent="0.25">
      <c r="B105" s="328" t="s">
        <v>201</v>
      </c>
      <c r="C105" s="328"/>
      <c r="D105" s="156">
        <f t="shared" ref="D105:L105" si="24">D103-D104</f>
        <v>0</v>
      </c>
      <c r="E105" s="156">
        <f t="shared" si="24"/>
        <v>0</v>
      </c>
      <c r="F105" s="156">
        <f t="shared" si="24"/>
        <v>0</v>
      </c>
      <c r="G105" s="156">
        <f t="shared" si="24"/>
        <v>0</v>
      </c>
      <c r="H105" s="156">
        <f t="shared" si="24"/>
        <v>0</v>
      </c>
      <c r="I105" s="156">
        <f t="shared" si="24"/>
        <v>0</v>
      </c>
      <c r="J105" s="156">
        <f t="shared" si="24"/>
        <v>0</v>
      </c>
      <c r="K105" s="156">
        <f t="shared" si="24"/>
        <v>0</v>
      </c>
      <c r="L105" s="156">
        <f t="shared" si="24"/>
        <v>0</v>
      </c>
      <c r="M105" s="243">
        <f>SUM(M103:M104)</f>
        <v>0</v>
      </c>
      <c r="N105" s="243">
        <f>SUM(N103:N104)</f>
        <v>0</v>
      </c>
      <c r="O105" s="243">
        <f>SUM(O103:O104)</f>
        <v>0</v>
      </c>
      <c r="P105" s="156">
        <f>SUM(D105:O105)</f>
        <v>0</v>
      </c>
    </row>
    <row r="107" spans="1:16" x14ac:dyDescent="0.25">
      <c r="A107" s="110" t="s">
        <v>301</v>
      </c>
      <c r="B107" s="383" t="s">
        <v>208</v>
      </c>
      <c r="C107" s="382"/>
      <c r="D107" s="384">
        <f>D86+D91+D98+D103</f>
        <v>27261.155895681186</v>
      </c>
      <c r="E107" s="384">
        <f t="shared" ref="E107:L107" si="25">E86+E91+E98+E103</f>
        <v>10704.889190105139</v>
      </c>
      <c r="F107" s="384">
        <f t="shared" si="25"/>
        <v>6466.7213706078428</v>
      </c>
      <c r="G107" s="384">
        <f t="shared" si="25"/>
        <v>5224.833296784097</v>
      </c>
      <c r="H107" s="384">
        <f t="shared" si="25"/>
        <v>5216.7856295405145</v>
      </c>
      <c r="I107" s="384">
        <f t="shared" si="25"/>
        <v>5567.5616703956757</v>
      </c>
      <c r="J107" s="384">
        <f t="shared" si="25"/>
        <v>7628.1872760618644</v>
      </c>
      <c r="K107" s="384">
        <f t="shared" si="25"/>
        <v>35923.496177748617</v>
      </c>
      <c r="L107" s="384">
        <f t="shared" si="25"/>
        <v>47228.786057147474</v>
      </c>
      <c r="M107" s="385">
        <f t="shared" ref="M107:O107" si="26">M91+M98+M103</f>
        <v>0</v>
      </c>
      <c r="N107" s="385">
        <f t="shared" si="26"/>
        <v>0</v>
      </c>
      <c r="O107" s="385">
        <f t="shared" si="26"/>
        <v>0</v>
      </c>
      <c r="P107" s="386">
        <f>SUM(D107:O107)</f>
        <v>151222.41656407242</v>
      </c>
    </row>
    <row r="108" spans="1:16" x14ac:dyDescent="0.25">
      <c r="B108" s="383" t="s">
        <v>209</v>
      </c>
      <c r="C108" s="382"/>
      <c r="D108" s="387">
        <f>D87+D92+D99+D104</f>
        <v>27261.155895681186</v>
      </c>
      <c r="E108" s="387">
        <f t="shared" ref="E108:L108" si="27">E87+E92+E99+E104</f>
        <v>10704.889190105139</v>
      </c>
      <c r="F108" s="387">
        <f t="shared" si="27"/>
        <v>6466.7213706078428</v>
      </c>
      <c r="G108" s="387">
        <f t="shared" si="27"/>
        <v>5224.833296784097</v>
      </c>
      <c r="H108" s="387">
        <f t="shared" si="27"/>
        <v>5216.7856295405145</v>
      </c>
      <c r="I108" s="387">
        <f t="shared" si="27"/>
        <v>5567.5616703956757</v>
      </c>
      <c r="J108" s="387">
        <f t="shared" si="27"/>
        <v>7628.1872760618644</v>
      </c>
      <c r="K108" s="387">
        <f t="shared" si="27"/>
        <v>35923.496177748617</v>
      </c>
      <c r="L108" s="387">
        <f t="shared" si="27"/>
        <v>47228.786057147474</v>
      </c>
      <c r="M108" s="388">
        <f t="shared" ref="M108:O108" si="28">M87+M92+M99+M104</f>
        <v>0</v>
      </c>
      <c r="N108" s="388">
        <f t="shared" si="28"/>
        <v>0</v>
      </c>
      <c r="O108" s="388">
        <f t="shared" si="28"/>
        <v>0</v>
      </c>
      <c r="P108" s="387">
        <f>SUM(D108:O108)</f>
        <v>151222.41656407242</v>
      </c>
    </row>
    <row r="109" spans="1:16" x14ac:dyDescent="0.25">
      <c r="B109" s="383"/>
      <c r="C109" s="382"/>
      <c r="D109" s="389">
        <f t="shared" ref="D109:L109" si="29">D107-D108</f>
        <v>0</v>
      </c>
      <c r="E109" s="389">
        <f t="shared" si="29"/>
        <v>0</v>
      </c>
      <c r="F109" s="389">
        <f t="shared" si="29"/>
        <v>0</v>
      </c>
      <c r="G109" s="389">
        <f t="shared" si="29"/>
        <v>0</v>
      </c>
      <c r="H109" s="389">
        <f t="shared" si="29"/>
        <v>0</v>
      </c>
      <c r="I109" s="389">
        <f t="shared" si="29"/>
        <v>0</v>
      </c>
      <c r="J109" s="389">
        <f t="shared" si="29"/>
        <v>0</v>
      </c>
      <c r="K109" s="389">
        <f t="shared" si="29"/>
        <v>0</v>
      </c>
      <c r="L109" s="389">
        <f t="shared" si="29"/>
        <v>0</v>
      </c>
      <c r="M109" s="390">
        <f t="shared" ref="M109:O109" si="30">M107-M108</f>
        <v>0</v>
      </c>
      <c r="N109" s="390">
        <f t="shared" si="30"/>
        <v>0</v>
      </c>
      <c r="O109" s="390">
        <f t="shared" si="30"/>
        <v>0</v>
      </c>
      <c r="P109" s="389">
        <f>SUM(D109:O109)</f>
        <v>0</v>
      </c>
    </row>
    <row r="110" spans="1:16" x14ac:dyDescent="0.25">
      <c r="B110" s="393" t="s">
        <v>302</v>
      </c>
      <c r="D110" s="287">
        <v>0</v>
      </c>
      <c r="E110" s="287">
        <v>0</v>
      </c>
      <c r="F110" s="287">
        <v>0</v>
      </c>
      <c r="G110" s="287">
        <v>0</v>
      </c>
      <c r="H110" s="287">
        <v>0</v>
      </c>
      <c r="I110" s="287">
        <v>0</v>
      </c>
      <c r="J110" s="287">
        <v>0</v>
      </c>
      <c r="K110" s="287">
        <v>0</v>
      </c>
      <c r="L110" s="287">
        <v>0</v>
      </c>
      <c r="M110" s="287">
        <v>0</v>
      </c>
      <c r="N110" s="287">
        <v>0</v>
      </c>
      <c r="O110" s="287">
        <v>0</v>
      </c>
    </row>
  </sheetData>
  <mergeCells count="15">
    <mergeCell ref="A60:B60"/>
    <mergeCell ref="A71:B71"/>
    <mergeCell ref="A84:B84"/>
    <mergeCell ref="A83:B83"/>
    <mergeCell ref="A95:B95"/>
    <mergeCell ref="A12:B12"/>
    <mergeCell ref="A23:B23"/>
    <mergeCell ref="A34:B34"/>
    <mergeCell ref="A35:B35"/>
    <mergeCell ref="A59:B59"/>
    <mergeCell ref="A8:O8"/>
    <mergeCell ref="M9:O9"/>
    <mergeCell ref="R1:U2"/>
    <mergeCell ref="R3:V7"/>
    <mergeCell ref="A11:B11"/>
  </mergeCells>
  <pageMargins left="0.45" right="0.45" top="0.75" bottom="0.5" header="0.3" footer="0.3"/>
  <pageSetup scale="60" orientation="landscape"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Q88"/>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17"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17" x14ac:dyDescent="0.25">
      <c r="A2" s="6" t="s">
        <v>8</v>
      </c>
      <c r="B2" s="179" t="s">
        <v>1</v>
      </c>
      <c r="C2" s="7" t="s">
        <v>2</v>
      </c>
      <c r="D2" s="7"/>
      <c r="E2" s="7" t="s">
        <v>4</v>
      </c>
      <c r="F2" s="7"/>
      <c r="G2" s="7"/>
      <c r="H2" s="8"/>
      <c r="I2" s="9" t="s">
        <v>10</v>
      </c>
    </row>
    <row r="3" spans="1:17" x14ac:dyDescent="0.25">
      <c r="A3" s="10" t="s">
        <v>103</v>
      </c>
      <c r="B3" s="11" t="s">
        <v>5</v>
      </c>
      <c r="C3" s="11" t="s">
        <v>5</v>
      </c>
      <c r="D3" s="11" t="s">
        <v>3</v>
      </c>
      <c r="E3" s="11" t="s">
        <v>5</v>
      </c>
      <c r="F3" s="11" t="s">
        <v>6</v>
      </c>
      <c r="G3" s="11" t="s">
        <v>7</v>
      </c>
      <c r="H3" s="11" t="s">
        <v>9</v>
      </c>
      <c r="I3" s="12" t="s">
        <v>11</v>
      </c>
    </row>
    <row r="4" spans="1:17" s="4" customFormat="1" x14ac:dyDescent="0.25">
      <c r="A4" s="13"/>
      <c r="B4" s="14" t="s">
        <v>13</v>
      </c>
      <c r="C4" s="14" t="s">
        <v>13</v>
      </c>
      <c r="D4" s="15" t="s">
        <v>12</v>
      </c>
      <c r="E4" s="14" t="s">
        <v>13</v>
      </c>
      <c r="F4" s="14" t="s">
        <v>14</v>
      </c>
      <c r="G4" s="14" t="s">
        <v>15</v>
      </c>
      <c r="H4" s="14" t="s">
        <v>14</v>
      </c>
      <c r="I4" s="16" t="s">
        <v>16</v>
      </c>
    </row>
    <row r="5" spans="1:17" s="4" customFormat="1" ht="18" x14ac:dyDescent="0.25">
      <c r="A5" s="104"/>
      <c r="B5" s="105" t="s">
        <v>108</v>
      </c>
      <c r="C5" s="105" t="s">
        <v>109</v>
      </c>
      <c r="D5" s="106" t="s">
        <v>110</v>
      </c>
      <c r="E5" s="105" t="s">
        <v>111</v>
      </c>
      <c r="F5" s="107" t="s">
        <v>106</v>
      </c>
      <c r="H5" s="104"/>
      <c r="I5" s="105" t="s">
        <v>123</v>
      </c>
    </row>
    <row r="6" spans="1:17" ht="9" customHeight="1" x14ac:dyDescent="0.25"/>
    <row r="7" spans="1:17" x14ac:dyDescent="0.25">
      <c r="A7" s="18" t="str">
        <f>'CSWNA Summary'!A8&amp;" Billing Cycle"</f>
        <v>July 2021 Billing Cycle</v>
      </c>
    </row>
    <row r="8" spans="1:17" x14ac:dyDescent="0.25">
      <c r="A8" s="151" t="s">
        <v>143</v>
      </c>
      <c r="B8" s="3">
        <f>Input_NEMO!H6</f>
        <v>1.9386200716845867</v>
      </c>
      <c r="C8" s="3">
        <f>Input_NEMO!G6</f>
        <v>0</v>
      </c>
      <c r="D8" s="3">
        <f>+B8-C8</f>
        <v>1.9386200716845867</v>
      </c>
      <c r="E8" s="3">
        <f>Input_NEMO!I6</f>
        <v>15438</v>
      </c>
      <c r="F8" s="27">
        <f>Assumptions!B7</f>
        <v>0.11254740000000001</v>
      </c>
      <c r="G8" s="20">
        <f>+D8*E8*$F$8</f>
        <v>3368.3654819499984</v>
      </c>
      <c r="H8" s="28">
        <v>0.33048</v>
      </c>
      <c r="I8" s="70">
        <f>+ROUND(G8*H8,0)</f>
        <v>1113</v>
      </c>
      <c r="K8" s="219"/>
      <c r="L8" s="266"/>
      <c r="M8" s="370"/>
      <c r="N8" s="264"/>
      <c r="O8" s="280"/>
      <c r="P8" s="289"/>
      <c r="Q8" s="287"/>
    </row>
    <row r="9" spans="1:17" x14ac:dyDescent="0.25">
      <c r="A9" s="1"/>
      <c r="B9" s="3"/>
      <c r="C9" s="3"/>
      <c r="D9" s="3"/>
      <c r="E9" s="3"/>
      <c r="G9" s="20"/>
      <c r="I9" s="2"/>
      <c r="K9" s="218"/>
      <c r="L9" s="266"/>
      <c r="M9" s="266"/>
      <c r="N9" s="292"/>
      <c r="O9" s="280"/>
      <c r="P9" s="292"/>
      <c r="Q9" s="279"/>
    </row>
    <row r="10" spans="1:17" ht="15.75" thickBot="1" x14ac:dyDescent="0.3">
      <c r="A10" s="1" t="s">
        <v>17</v>
      </c>
      <c r="B10" s="19">
        <f>SUM(B8:B8)</f>
        <v>1.9386200716845867</v>
      </c>
      <c r="C10" s="19">
        <f>SUM(C8:C8)</f>
        <v>0</v>
      </c>
      <c r="D10" s="19">
        <f>SUM(D8:D8)</f>
        <v>1.9386200716845867</v>
      </c>
      <c r="E10" s="19">
        <f>SUM(E8:E8)</f>
        <v>15438</v>
      </c>
      <c r="G10" s="21">
        <f>SUM(G8:G8)</f>
        <v>3368.3654819499984</v>
      </c>
      <c r="H10" s="17">
        <f>SUM(H8:H8)</f>
        <v>0.33048</v>
      </c>
      <c r="I10" s="199">
        <f>SUM(I8:I8)</f>
        <v>1113</v>
      </c>
      <c r="K10" s="218"/>
      <c r="L10" s="266"/>
      <c r="M10" s="266"/>
      <c r="N10" s="292"/>
      <c r="O10" s="280"/>
      <c r="P10" s="292"/>
      <c r="Q10" s="287"/>
    </row>
    <row r="11" spans="1:17" ht="15.75" thickTop="1" x14ac:dyDescent="0.25">
      <c r="A11" s="1"/>
      <c r="B11" s="150"/>
      <c r="C11" s="150"/>
      <c r="D11" s="150"/>
      <c r="E11" s="150"/>
      <c r="G11" s="161"/>
      <c r="H11" s="116"/>
      <c r="I11" s="153"/>
      <c r="K11" s="218"/>
      <c r="L11" s="266"/>
      <c r="M11" s="266"/>
      <c r="N11" s="292"/>
      <c r="O11" s="280"/>
      <c r="P11" s="292"/>
      <c r="Q11" s="287"/>
    </row>
    <row r="12" spans="1:17" x14ac:dyDescent="0.25">
      <c r="A12" s="1"/>
      <c r="K12" s="218"/>
      <c r="L12" s="288"/>
      <c r="M12" s="288"/>
      <c r="N12" s="292"/>
      <c r="O12" s="292"/>
      <c r="P12" s="292"/>
      <c r="Q12" s="292"/>
    </row>
    <row r="13" spans="1:17" x14ac:dyDescent="0.25">
      <c r="A13" t="s">
        <v>22</v>
      </c>
      <c r="I13" s="197">
        <f>I10</f>
        <v>1113</v>
      </c>
      <c r="K13" s="218"/>
      <c r="L13" s="288"/>
      <c r="M13" s="288"/>
      <c r="N13" s="292"/>
      <c r="O13" s="292"/>
      <c r="P13" s="292"/>
      <c r="Q13" s="287"/>
    </row>
    <row r="14" spans="1:17" x14ac:dyDescent="0.25">
      <c r="K14" s="218"/>
      <c r="L14" s="288"/>
      <c r="M14" s="288"/>
      <c r="N14" s="292"/>
      <c r="O14" s="292"/>
      <c r="P14" s="292"/>
      <c r="Q14" s="292"/>
    </row>
    <row r="15" spans="1:17" x14ac:dyDescent="0.25">
      <c r="A15" t="s">
        <v>24</v>
      </c>
      <c r="I15" s="29">
        <f>Assumptions!B20</f>
        <v>11089284.458101537</v>
      </c>
      <c r="K15" s="218"/>
      <c r="L15" s="288"/>
      <c r="M15" s="288"/>
      <c r="N15" s="292"/>
      <c r="O15" s="292"/>
      <c r="P15" s="292"/>
      <c r="Q15" s="281"/>
    </row>
    <row r="16" spans="1:17" x14ac:dyDescent="0.25">
      <c r="K16" s="218"/>
      <c r="L16" s="288"/>
      <c r="M16" s="288"/>
      <c r="N16" s="292"/>
      <c r="O16" s="292"/>
      <c r="P16" s="292"/>
      <c r="Q16" s="292"/>
    </row>
    <row r="17" spans="1:17" x14ac:dyDescent="0.25">
      <c r="A17" s="24" t="s">
        <v>25</v>
      </c>
      <c r="B17" s="25"/>
      <c r="C17" s="25"/>
      <c r="D17" s="25"/>
      <c r="E17" s="25"/>
      <c r="F17" s="25"/>
      <c r="G17" s="25"/>
      <c r="H17" s="25"/>
      <c r="I17" s="26">
        <f>ROUND(+I13/I15,5)</f>
        <v>1E-4</v>
      </c>
      <c r="J17" s="115"/>
      <c r="L17" s="292"/>
      <c r="M17" s="292"/>
      <c r="N17" s="292"/>
      <c r="O17" s="292"/>
      <c r="P17" s="292"/>
      <c r="Q17" s="289"/>
    </row>
    <row r="18" spans="1:17" x14ac:dyDescent="0.25">
      <c r="L18" s="292"/>
      <c r="M18" s="292"/>
      <c r="N18" s="292"/>
      <c r="O18" s="292"/>
      <c r="P18" s="292"/>
      <c r="Q18" s="292"/>
    </row>
    <row r="19" spans="1:17" x14ac:dyDescent="0.25">
      <c r="L19" s="292"/>
      <c r="M19" s="292"/>
      <c r="N19" s="292"/>
      <c r="O19" s="292"/>
      <c r="P19" s="292"/>
      <c r="Q19" s="292"/>
    </row>
    <row r="20" spans="1:17" x14ac:dyDescent="0.25">
      <c r="A20" s="18" t="str">
        <f>'CSWNA Summary'!A9&amp;" Billing Cycle"</f>
        <v>August 2021 Billing Cycle</v>
      </c>
      <c r="L20" s="292"/>
      <c r="M20" s="292"/>
      <c r="N20" s="292"/>
      <c r="O20" s="292"/>
      <c r="P20" s="292"/>
      <c r="Q20" s="292"/>
    </row>
    <row r="21" spans="1:17" x14ac:dyDescent="0.25">
      <c r="A21" s="151" t="s">
        <v>143</v>
      </c>
      <c r="B21" s="3">
        <f>Input_NEMO!H9</f>
        <v>6.4418817204300991</v>
      </c>
      <c r="C21" s="3">
        <f>Input_NEMO!G9</f>
        <v>0</v>
      </c>
      <c r="D21" s="3">
        <f>+B21-C21</f>
        <v>6.4418817204300991</v>
      </c>
      <c r="E21" s="3">
        <f>Input_NEMO!I9</f>
        <v>15415</v>
      </c>
      <c r="F21" s="27">
        <f>F8</f>
        <v>0.11254740000000001</v>
      </c>
      <c r="G21" s="20">
        <f>+D21*E21*$F$21</f>
        <v>11176.13765220692</v>
      </c>
      <c r="H21" s="28">
        <v>0.33004</v>
      </c>
      <c r="I21" s="70">
        <f>+ROUND(G21*H21,0)</f>
        <v>3689</v>
      </c>
      <c r="K21" s="219"/>
      <c r="L21" s="280"/>
      <c r="M21" s="280"/>
      <c r="N21" s="264"/>
      <c r="O21" s="280"/>
      <c r="P21" s="289"/>
      <c r="Q21" s="287"/>
    </row>
    <row r="22" spans="1:17" x14ac:dyDescent="0.25">
      <c r="A22" s="1"/>
      <c r="B22" s="3"/>
      <c r="C22" s="3"/>
      <c r="D22" s="3"/>
      <c r="E22" s="3"/>
      <c r="G22" s="20"/>
      <c r="I22" s="2"/>
      <c r="L22" s="280"/>
      <c r="M22" s="280"/>
      <c r="N22" s="292"/>
      <c r="O22" s="280"/>
      <c r="P22" s="292"/>
      <c r="Q22" s="279"/>
    </row>
    <row r="23" spans="1:17" ht="15.75" thickBot="1" x14ac:dyDescent="0.3">
      <c r="A23" s="1" t="s">
        <v>17</v>
      </c>
      <c r="B23" s="19">
        <f>SUM(B21:B21)</f>
        <v>6.4418817204300991</v>
      </c>
      <c r="C23" s="19">
        <f>SUM(C21:C21)</f>
        <v>0</v>
      </c>
      <c r="D23" s="19">
        <f>SUM(D21:D21)</f>
        <v>6.4418817204300991</v>
      </c>
      <c r="E23" s="19">
        <f>SUM(E21:E21)</f>
        <v>15415</v>
      </c>
      <c r="G23" s="21">
        <f>SUM(G21:G21)</f>
        <v>11176.13765220692</v>
      </c>
      <c r="H23" s="17">
        <f>SUM(H21:H21)</f>
        <v>0.33004</v>
      </c>
      <c r="I23" s="199">
        <f>SUM(I21:I21)</f>
        <v>3689</v>
      </c>
      <c r="L23" s="280"/>
      <c r="M23" s="280"/>
      <c r="N23" s="292"/>
      <c r="O23" s="280"/>
      <c r="P23" s="292"/>
      <c r="Q23" s="287"/>
    </row>
    <row r="24" spans="1:17" ht="15.75" thickTop="1" x14ac:dyDescent="0.25">
      <c r="A24" s="1"/>
      <c r="B24" s="150"/>
      <c r="C24" s="150"/>
      <c r="D24" s="150"/>
      <c r="E24" s="150"/>
      <c r="G24" s="161"/>
      <c r="H24" s="116"/>
      <c r="I24" s="153"/>
      <c r="L24" s="280"/>
      <c r="M24" s="280"/>
      <c r="N24" s="292"/>
      <c r="O24" s="280"/>
      <c r="P24" s="292"/>
      <c r="Q24" s="287"/>
    </row>
    <row r="25" spans="1:17" x14ac:dyDescent="0.25">
      <c r="L25" s="292"/>
      <c r="M25" s="292"/>
      <c r="N25" s="292"/>
      <c r="O25" s="292"/>
      <c r="P25" s="292"/>
      <c r="Q25" s="292"/>
    </row>
    <row r="26" spans="1:17" x14ac:dyDescent="0.25">
      <c r="A26" t="s">
        <v>22</v>
      </c>
      <c r="I26" s="197">
        <f>I23</f>
        <v>3689</v>
      </c>
      <c r="L26" s="292"/>
      <c r="M26" s="292"/>
      <c r="N26" s="292"/>
      <c r="O26" s="292"/>
      <c r="P26" s="292"/>
      <c r="Q26" s="287"/>
    </row>
    <row r="27" spans="1:17" x14ac:dyDescent="0.25">
      <c r="L27" s="292"/>
      <c r="M27" s="292"/>
      <c r="N27" s="292"/>
      <c r="O27" s="292"/>
      <c r="P27" s="292"/>
      <c r="Q27" s="292"/>
    </row>
    <row r="28" spans="1:17" x14ac:dyDescent="0.25">
      <c r="A28" t="s">
        <v>24</v>
      </c>
      <c r="I28" s="29">
        <f>I15</f>
        <v>11089284.458101537</v>
      </c>
      <c r="L28" s="292"/>
      <c r="M28" s="292"/>
      <c r="N28" s="292"/>
      <c r="O28" s="292"/>
      <c r="P28" s="292"/>
      <c r="Q28" s="281"/>
    </row>
    <row r="29" spans="1:17" x14ac:dyDescent="0.25">
      <c r="L29" s="292"/>
      <c r="M29" s="292"/>
      <c r="N29" s="292"/>
      <c r="O29" s="292"/>
      <c r="P29" s="292"/>
      <c r="Q29" s="292"/>
    </row>
    <row r="30" spans="1:17" x14ac:dyDescent="0.25">
      <c r="A30" s="24" t="s">
        <v>25</v>
      </c>
      <c r="B30" s="25"/>
      <c r="C30" s="25"/>
      <c r="D30" s="25"/>
      <c r="E30" s="25"/>
      <c r="F30" s="25"/>
      <c r="G30" s="25"/>
      <c r="H30" s="25"/>
      <c r="I30" s="26">
        <f>ROUND(+I26/I28,5)</f>
        <v>3.3E-4</v>
      </c>
      <c r="L30" s="292"/>
      <c r="M30" s="292"/>
      <c r="N30" s="292"/>
      <c r="O30" s="292"/>
      <c r="P30" s="292"/>
      <c r="Q30" s="289"/>
    </row>
    <row r="31" spans="1:17" x14ac:dyDescent="0.25">
      <c r="L31" s="292"/>
      <c r="M31" s="292"/>
      <c r="N31" s="292"/>
      <c r="O31" s="292"/>
      <c r="P31" s="292"/>
      <c r="Q31" s="292"/>
    </row>
    <row r="32" spans="1:17" x14ac:dyDescent="0.25">
      <c r="L32" s="292"/>
      <c r="M32" s="292"/>
      <c r="N32" s="292"/>
      <c r="O32" s="292"/>
      <c r="P32" s="292"/>
      <c r="Q32" s="292"/>
    </row>
    <row r="33" spans="1:17" x14ac:dyDescent="0.25">
      <c r="A33" s="18" t="str">
        <f>'CSWNA Summary'!A10&amp;" Billing Cycle"</f>
        <v>September 2021 Billing Cycle</v>
      </c>
      <c r="K33" s="219"/>
      <c r="L33" s="292"/>
      <c r="M33" s="292"/>
      <c r="N33" s="292"/>
      <c r="O33" s="292"/>
      <c r="P33" s="292"/>
      <c r="Q33" s="292"/>
    </row>
    <row r="34" spans="1:17" x14ac:dyDescent="0.25">
      <c r="A34" s="151" t="s">
        <v>143</v>
      </c>
      <c r="B34" s="3">
        <f>Input_NEMO!H12</f>
        <v>93.803333333333327</v>
      </c>
      <c r="C34" s="3">
        <f>Input_NEMO!G12</f>
        <v>42.552249999999994</v>
      </c>
      <c r="D34" s="3">
        <f>+B34-C34</f>
        <v>51.251083333333334</v>
      </c>
      <c r="E34" s="3">
        <f>Input_NEMO!I12</f>
        <v>15399</v>
      </c>
      <c r="F34" s="27">
        <f>F21</f>
        <v>0.11254740000000001</v>
      </c>
      <c r="G34" s="20">
        <f>+D34*E34*F34</f>
        <v>88824.144939613645</v>
      </c>
      <c r="H34" s="28">
        <v>0.33028999999999997</v>
      </c>
      <c r="I34" s="70">
        <f>+ROUND(G34*H34,0)</f>
        <v>29338</v>
      </c>
      <c r="K34" s="103"/>
      <c r="L34" s="280"/>
      <c r="M34" s="280"/>
      <c r="N34" s="264"/>
      <c r="O34" s="280"/>
      <c r="P34" s="289"/>
      <c r="Q34" s="287"/>
    </row>
    <row r="35" spans="1:17" x14ac:dyDescent="0.25">
      <c r="A35" s="1"/>
      <c r="B35" s="3"/>
      <c r="C35" s="3"/>
      <c r="D35" s="3"/>
      <c r="E35" s="3"/>
      <c r="G35" s="20"/>
      <c r="I35" s="2"/>
      <c r="L35" s="280"/>
      <c r="M35" s="280"/>
      <c r="N35" s="292"/>
      <c r="O35" s="280"/>
      <c r="P35" s="292"/>
      <c r="Q35" s="279"/>
    </row>
    <row r="36" spans="1:17" ht="15.75" thickBot="1" x14ac:dyDescent="0.3">
      <c r="A36" s="1" t="s">
        <v>17</v>
      </c>
      <c r="B36" s="19">
        <f>SUM(B34:B34)</f>
        <v>93.803333333333327</v>
      </c>
      <c r="C36" s="19">
        <f>SUM(C34:C34)</f>
        <v>42.552249999999994</v>
      </c>
      <c r="D36" s="19">
        <f>SUM(D34:D34)</f>
        <v>51.251083333333334</v>
      </c>
      <c r="E36" s="19">
        <f>SUM(E34:E34)</f>
        <v>15399</v>
      </c>
      <c r="G36" s="21">
        <f>SUM(G34:G34)</f>
        <v>88824.144939613645</v>
      </c>
      <c r="H36" s="17">
        <f>SUM(H34:H34)</f>
        <v>0.33028999999999997</v>
      </c>
      <c r="I36" s="70">
        <f>SUM(I34:I34)</f>
        <v>29338</v>
      </c>
      <c r="L36" s="280"/>
      <c r="M36" s="280"/>
      <c r="N36" s="292"/>
      <c r="O36" s="280"/>
      <c r="P36" s="292"/>
      <c r="Q36" s="287"/>
    </row>
    <row r="37" spans="1:17" ht="15.75" thickTop="1" x14ac:dyDescent="0.25">
      <c r="A37" s="1"/>
      <c r="B37" s="150"/>
      <c r="C37" s="150"/>
      <c r="D37" s="150"/>
      <c r="E37" s="150"/>
      <c r="G37" s="161"/>
      <c r="H37" s="116"/>
      <c r="I37" s="70"/>
      <c r="L37" s="280"/>
      <c r="M37" s="280"/>
      <c r="N37" s="292"/>
      <c r="O37" s="280"/>
      <c r="P37" s="292"/>
      <c r="Q37" s="287"/>
    </row>
    <row r="38" spans="1:17" x14ac:dyDescent="0.25">
      <c r="L38" s="292"/>
      <c r="M38" s="292"/>
      <c r="N38" s="292"/>
      <c r="O38" s="292"/>
      <c r="P38" s="292"/>
      <c r="Q38" s="292"/>
    </row>
    <row r="39" spans="1:17" x14ac:dyDescent="0.25">
      <c r="A39" t="s">
        <v>22</v>
      </c>
      <c r="I39" s="70">
        <f>I36</f>
        <v>29338</v>
      </c>
      <c r="L39" s="292"/>
      <c r="M39" s="292"/>
      <c r="N39" s="292"/>
      <c r="O39" s="292"/>
      <c r="P39" s="292"/>
      <c r="Q39" s="287"/>
    </row>
    <row r="40" spans="1:17" x14ac:dyDescent="0.25">
      <c r="L40" s="292"/>
      <c r="M40" s="292"/>
      <c r="N40" s="292"/>
      <c r="O40" s="292"/>
      <c r="P40" s="292"/>
      <c r="Q40" s="292"/>
    </row>
    <row r="41" spans="1:17" x14ac:dyDescent="0.25">
      <c r="A41" t="s">
        <v>24</v>
      </c>
      <c r="I41" s="29">
        <f>I28</f>
        <v>11089284.458101537</v>
      </c>
      <c r="L41" s="292"/>
      <c r="M41" s="292"/>
      <c r="N41" s="292"/>
      <c r="O41" s="292"/>
      <c r="P41" s="292"/>
      <c r="Q41" s="281"/>
    </row>
    <row r="42" spans="1:17" x14ac:dyDescent="0.25">
      <c r="L42" s="292"/>
      <c r="M42" s="292"/>
      <c r="N42" s="292"/>
      <c r="O42" s="292"/>
      <c r="P42" s="292"/>
      <c r="Q42" s="292"/>
    </row>
    <row r="43" spans="1:17" x14ac:dyDescent="0.25">
      <c r="A43" s="24" t="s">
        <v>25</v>
      </c>
      <c r="B43" s="25"/>
      <c r="C43" s="25"/>
      <c r="D43" s="25"/>
      <c r="E43" s="25"/>
      <c r="F43" s="25"/>
      <c r="G43" s="25"/>
      <c r="H43" s="25"/>
      <c r="I43" s="26">
        <f>ROUND(+I39/I41,5)</f>
        <v>2.65E-3</v>
      </c>
      <c r="L43" s="292"/>
      <c r="M43" s="292"/>
      <c r="N43" s="292"/>
      <c r="O43" s="292"/>
      <c r="P43" s="292"/>
      <c r="Q43" s="289"/>
    </row>
    <row r="44" spans="1:17" x14ac:dyDescent="0.25">
      <c r="L44" s="292"/>
      <c r="M44" s="292"/>
      <c r="N44" s="292"/>
      <c r="O44" s="292"/>
      <c r="P44" s="292"/>
      <c r="Q44" s="292"/>
    </row>
    <row r="45" spans="1:17" x14ac:dyDescent="0.25">
      <c r="L45" s="292"/>
      <c r="M45" s="292"/>
      <c r="N45" s="292"/>
      <c r="O45" s="292"/>
      <c r="P45" s="292"/>
      <c r="Q45" s="292"/>
    </row>
    <row r="46" spans="1:17" x14ac:dyDescent="0.25">
      <c r="A46" s="18" t="str">
        <f>'CSWNA Summary'!A11&amp;" Billing Cycle"</f>
        <v>October 2021 Billing Cycle</v>
      </c>
      <c r="L46" s="292"/>
      <c r="M46" s="292"/>
      <c r="N46" s="292"/>
      <c r="O46" s="292"/>
      <c r="P46" s="292"/>
      <c r="Q46" s="292"/>
    </row>
    <row r="47" spans="1:17" x14ac:dyDescent="0.25">
      <c r="A47" s="151" t="s">
        <v>143</v>
      </c>
      <c r="B47" s="3">
        <f>Input_NEMO!H15</f>
        <v>348.92894265232979</v>
      </c>
      <c r="C47" s="3">
        <f>Input_NEMO!G15</f>
        <v>256.73340000000002</v>
      </c>
      <c r="D47" s="3">
        <f>+B47-C47</f>
        <v>92.195542652329777</v>
      </c>
      <c r="E47" s="3">
        <f>Input_NEMO!I15</f>
        <v>15090</v>
      </c>
      <c r="F47" s="27">
        <f>F34</f>
        <v>0.11254740000000001</v>
      </c>
      <c r="G47" s="20">
        <f>+D47*E47*F47</f>
        <v>156579.40243217209</v>
      </c>
      <c r="H47" s="28">
        <v>0.33187</v>
      </c>
      <c r="I47" s="70">
        <f>+ROUND(G47*H47,0)</f>
        <v>51964</v>
      </c>
      <c r="J47" s="72"/>
      <c r="K47" s="219"/>
      <c r="L47" s="280"/>
      <c r="M47" s="280"/>
      <c r="N47" s="264"/>
      <c r="O47" s="280"/>
      <c r="P47" s="289"/>
      <c r="Q47" s="287"/>
    </row>
    <row r="48" spans="1:17" x14ac:dyDescent="0.25">
      <c r="A48" s="1"/>
      <c r="B48" s="3"/>
      <c r="C48" s="3"/>
      <c r="D48" s="3"/>
      <c r="E48" s="3"/>
      <c r="G48" s="20"/>
      <c r="I48" s="2"/>
      <c r="L48" s="280"/>
      <c r="M48" s="280"/>
      <c r="N48" s="292"/>
      <c r="O48" s="280"/>
      <c r="P48" s="292"/>
      <c r="Q48" s="279"/>
    </row>
    <row r="49" spans="1:17" ht="15.75" thickBot="1" x14ac:dyDescent="0.3">
      <c r="A49" s="1" t="s">
        <v>17</v>
      </c>
      <c r="B49" s="19">
        <f>SUM(B47:B47)</f>
        <v>348.92894265232979</v>
      </c>
      <c r="C49" s="19">
        <f>SUM(C47:C47)</f>
        <v>256.73340000000002</v>
      </c>
      <c r="D49" s="19">
        <f>SUM(D47:D47)</f>
        <v>92.195542652329777</v>
      </c>
      <c r="E49" s="19">
        <f>SUM(E47:E47)</f>
        <v>15090</v>
      </c>
      <c r="G49" s="21">
        <f>SUM(G47:G47)</f>
        <v>156579.40243217209</v>
      </c>
      <c r="H49" s="17">
        <f>SUM(H47:H47)</f>
        <v>0.33187</v>
      </c>
      <c r="I49" s="70">
        <f>SUM(I47:I47)</f>
        <v>51964</v>
      </c>
      <c r="L49" s="280"/>
      <c r="M49" s="280"/>
      <c r="N49" s="292"/>
      <c r="O49" s="280"/>
      <c r="P49" s="292"/>
      <c r="Q49" s="287"/>
    </row>
    <row r="50" spans="1:17" ht="15.75" thickTop="1" x14ac:dyDescent="0.25">
      <c r="A50" s="1"/>
      <c r="B50" s="150"/>
      <c r="C50" s="150"/>
      <c r="D50" s="150"/>
      <c r="E50" s="150"/>
      <c r="G50" s="161"/>
      <c r="H50" s="116"/>
      <c r="I50" s="70"/>
      <c r="L50" s="280"/>
      <c r="M50" s="280"/>
      <c r="N50" s="292"/>
      <c r="O50" s="280"/>
      <c r="P50" s="292"/>
      <c r="Q50" s="287"/>
    </row>
    <row r="51" spans="1:17" x14ac:dyDescent="0.25">
      <c r="D51" s="73"/>
      <c r="L51" s="265"/>
      <c r="M51" s="292"/>
      <c r="N51" s="292"/>
      <c r="O51" s="292"/>
      <c r="P51" s="292"/>
      <c r="Q51" s="292"/>
    </row>
    <row r="52" spans="1:17" x14ac:dyDescent="0.25">
      <c r="A52" t="s">
        <v>22</v>
      </c>
      <c r="I52" s="70">
        <f>I49</f>
        <v>51964</v>
      </c>
      <c r="L52" s="292"/>
      <c r="M52" s="292"/>
      <c r="N52" s="292"/>
      <c r="O52" s="292"/>
      <c r="P52" s="292"/>
      <c r="Q52" s="287"/>
    </row>
    <row r="53" spans="1:17" x14ac:dyDescent="0.25">
      <c r="L53" s="292"/>
      <c r="M53" s="292"/>
      <c r="N53" s="292"/>
      <c r="O53" s="292"/>
      <c r="P53" s="292"/>
      <c r="Q53" s="292"/>
    </row>
    <row r="54" spans="1:17" x14ac:dyDescent="0.25">
      <c r="A54" t="s">
        <v>24</v>
      </c>
      <c r="I54" s="29">
        <f>I41</f>
        <v>11089284.458101537</v>
      </c>
      <c r="L54" s="292"/>
      <c r="M54" s="292"/>
      <c r="N54" s="292"/>
      <c r="O54" s="292"/>
      <c r="P54" s="292"/>
      <c r="Q54" s="281"/>
    </row>
    <row r="55" spans="1:17" x14ac:dyDescent="0.25">
      <c r="L55" s="292"/>
      <c r="M55" s="292"/>
      <c r="N55" s="292"/>
      <c r="O55" s="292"/>
      <c r="P55" s="292"/>
      <c r="Q55" s="292"/>
    </row>
    <row r="56" spans="1:17" x14ac:dyDescent="0.25">
      <c r="A56" s="24" t="s">
        <v>25</v>
      </c>
      <c r="B56" s="25"/>
      <c r="C56" s="25"/>
      <c r="D56" s="25"/>
      <c r="E56" s="25"/>
      <c r="F56" s="25"/>
      <c r="G56" s="25"/>
      <c r="H56" s="25"/>
      <c r="I56" s="26">
        <f>ROUND(+I52/I54,5)</f>
        <v>4.6899999999999997E-3</v>
      </c>
      <c r="L56" s="292"/>
      <c r="M56" s="292"/>
      <c r="N56" s="292"/>
      <c r="O56" s="292"/>
      <c r="P56" s="292"/>
      <c r="Q56" s="289"/>
    </row>
    <row r="57" spans="1:17" x14ac:dyDescent="0.25">
      <c r="L57" s="292"/>
      <c r="M57" s="292"/>
      <c r="N57" s="292"/>
      <c r="O57" s="292"/>
      <c r="P57" s="292"/>
      <c r="Q57" s="292"/>
    </row>
    <row r="58" spans="1:17" x14ac:dyDescent="0.25">
      <c r="L58" s="292"/>
      <c r="M58" s="292"/>
      <c r="N58" s="292"/>
      <c r="O58" s="292"/>
      <c r="P58" s="292"/>
      <c r="Q58" s="292"/>
    </row>
    <row r="59" spans="1:17" x14ac:dyDescent="0.25">
      <c r="A59" s="18" t="str">
        <f>'CSWNA Summary'!A12&amp;" Billing Cycle"</f>
        <v>November 2021 Billing Cycle</v>
      </c>
      <c r="K59" s="219"/>
      <c r="L59" s="292"/>
      <c r="M59" s="292"/>
      <c r="N59" s="292"/>
      <c r="O59" s="292"/>
      <c r="P59" s="292"/>
      <c r="Q59" s="292"/>
    </row>
    <row r="60" spans="1:17" x14ac:dyDescent="0.25">
      <c r="A60" s="151" t="s">
        <v>143</v>
      </c>
      <c r="B60" s="3">
        <f>Input_NEMO!H18</f>
        <v>705.76475507765826</v>
      </c>
      <c r="C60" s="3">
        <f>Input_NEMO!G18</f>
        <v>665.65510000000006</v>
      </c>
      <c r="D60" s="3">
        <f>+B60-C60</f>
        <v>40.109655077658203</v>
      </c>
      <c r="E60" s="3">
        <f>Input_NEMO!I18</f>
        <v>16250</v>
      </c>
      <c r="F60" s="27">
        <f>F47</f>
        <v>0.11254740000000001</v>
      </c>
      <c r="G60" s="20">
        <f>+D60*E60*F60</f>
        <v>73356.357650667473</v>
      </c>
      <c r="H60" s="28">
        <v>0.33606999999999998</v>
      </c>
      <c r="I60" s="70">
        <f>+ROUND(G60*H60,0)</f>
        <v>24653</v>
      </c>
      <c r="J60" s="72"/>
      <c r="L60" s="280"/>
      <c r="M60" s="280"/>
      <c r="N60" s="264"/>
      <c r="O60" s="280"/>
      <c r="P60" s="289"/>
      <c r="Q60" s="287"/>
    </row>
    <row r="61" spans="1:17" x14ac:dyDescent="0.25">
      <c r="A61" s="1"/>
      <c r="B61" s="3"/>
      <c r="C61" s="3"/>
      <c r="D61" s="3"/>
      <c r="E61" s="3"/>
      <c r="G61" s="20"/>
      <c r="I61" s="2"/>
      <c r="L61" s="280"/>
      <c r="M61" s="280"/>
      <c r="N61" s="292"/>
      <c r="O61" s="280"/>
      <c r="P61" s="292"/>
      <c r="Q61" s="279"/>
    </row>
    <row r="62" spans="1:17" ht="15.75" thickBot="1" x14ac:dyDescent="0.3">
      <c r="A62" s="1" t="s">
        <v>17</v>
      </c>
      <c r="B62" s="19">
        <f>SUM(B60:B60)</f>
        <v>705.76475507765826</v>
      </c>
      <c r="C62" s="19">
        <f>SUM(C60:C60)</f>
        <v>665.65510000000006</v>
      </c>
      <c r="D62" s="19">
        <f>SUM(D60:D60)</f>
        <v>40.109655077658203</v>
      </c>
      <c r="E62" s="19">
        <f>SUM(E60:E60)</f>
        <v>16250</v>
      </c>
      <c r="G62" s="21">
        <f>SUM(G60:G60)</f>
        <v>73356.357650667473</v>
      </c>
      <c r="H62" s="17">
        <f>SUM(H60:H60)</f>
        <v>0.33606999999999998</v>
      </c>
      <c r="I62" s="70">
        <f>SUM(I60:I60)</f>
        <v>24653</v>
      </c>
      <c r="L62" s="280"/>
      <c r="M62" s="280"/>
      <c r="N62" s="292"/>
      <c r="O62" s="280"/>
      <c r="P62" s="292"/>
      <c r="Q62" s="287"/>
    </row>
    <row r="63" spans="1:17" ht="15.75" thickTop="1" x14ac:dyDescent="0.25">
      <c r="A63" s="1"/>
      <c r="B63" s="150"/>
      <c r="C63" s="150"/>
      <c r="D63" s="150"/>
      <c r="E63" s="150"/>
      <c r="G63" s="161"/>
      <c r="H63" s="116"/>
      <c r="I63" s="70"/>
      <c r="L63" s="280"/>
      <c r="M63" s="280"/>
      <c r="N63" s="292"/>
      <c r="O63" s="280"/>
      <c r="P63" s="292"/>
      <c r="Q63" s="287"/>
    </row>
    <row r="64" spans="1:17" x14ac:dyDescent="0.25">
      <c r="D64" s="73"/>
      <c r="L64" s="265"/>
      <c r="M64" s="292"/>
      <c r="N64" s="292"/>
      <c r="O64" s="292"/>
      <c r="P64" s="292"/>
      <c r="Q64" s="292"/>
    </row>
    <row r="65" spans="1:17" x14ac:dyDescent="0.25">
      <c r="A65" t="s">
        <v>22</v>
      </c>
      <c r="I65" s="70">
        <f>I62</f>
        <v>24653</v>
      </c>
      <c r="L65" s="292"/>
      <c r="M65" s="292"/>
      <c r="N65" s="292"/>
      <c r="O65" s="292"/>
      <c r="P65" s="292"/>
      <c r="Q65" s="287"/>
    </row>
    <row r="66" spans="1:17" x14ac:dyDescent="0.25">
      <c r="L66" s="292"/>
      <c r="M66" s="292"/>
      <c r="N66" s="292"/>
      <c r="O66" s="292"/>
      <c r="P66" s="292"/>
      <c r="Q66" s="292"/>
    </row>
    <row r="67" spans="1:17" x14ac:dyDescent="0.25">
      <c r="A67" t="s">
        <v>24</v>
      </c>
      <c r="I67" s="29">
        <f>I54</f>
        <v>11089284.458101537</v>
      </c>
      <c r="L67" s="292"/>
      <c r="M67" s="292"/>
      <c r="N67" s="292"/>
      <c r="O67" s="292"/>
      <c r="P67" s="292"/>
      <c r="Q67" s="281"/>
    </row>
    <row r="68" spans="1:17" x14ac:dyDescent="0.25">
      <c r="L68" s="292"/>
      <c r="M68" s="292"/>
      <c r="N68" s="292"/>
      <c r="O68" s="292"/>
      <c r="P68" s="292"/>
      <c r="Q68" s="292"/>
    </row>
    <row r="69" spans="1:17" x14ac:dyDescent="0.25">
      <c r="A69" s="24" t="s">
        <v>25</v>
      </c>
      <c r="B69" s="25"/>
      <c r="C69" s="25"/>
      <c r="D69" s="25"/>
      <c r="E69" s="25"/>
      <c r="F69" s="25"/>
      <c r="G69" s="25"/>
      <c r="H69" s="25"/>
      <c r="I69" s="26">
        <f>ROUND(+I65/I67,5)</f>
        <v>2.2200000000000002E-3</v>
      </c>
      <c r="L69" s="292"/>
      <c r="M69" s="292"/>
      <c r="N69" s="292"/>
      <c r="O69" s="292"/>
      <c r="P69" s="292"/>
      <c r="Q69" s="289"/>
    </row>
    <row r="70" spans="1:17" x14ac:dyDescent="0.25">
      <c r="L70" s="292"/>
      <c r="M70" s="292"/>
      <c r="N70" s="292"/>
      <c r="O70" s="292"/>
      <c r="P70" s="292"/>
      <c r="Q70" s="292"/>
    </row>
    <row r="71" spans="1:17" x14ac:dyDescent="0.25">
      <c r="L71" s="292"/>
      <c r="M71" s="292"/>
      <c r="N71" s="292"/>
      <c r="O71" s="292"/>
      <c r="P71" s="292"/>
      <c r="Q71" s="292"/>
    </row>
    <row r="72" spans="1:17" x14ac:dyDescent="0.25">
      <c r="A72" s="18" t="str">
        <f>'CSWNA Summary'!A13&amp;" Billing Cycle"</f>
        <v>December 2021 Billing Cycle</v>
      </c>
      <c r="K72" s="219"/>
      <c r="L72" s="292"/>
      <c r="M72" s="292"/>
      <c r="N72" s="292"/>
      <c r="O72" s="292"/>
      <c r="P72" s="292"/>
      <c r="Q72" s="292"/>
    </row>
    <row r="73" spans="1:17" x14ac:dyDescent="0.25">
      <c r="A73" s="151" t="s">
        <v>143</v>
      </c>
      <c r="B73" s="3">
        <f>Input_NEMO!H21</f>
        <v>1838.2082198327355</v>
      </c>
      <c r="C73" s="3">
        <f>Input_NEMO!G21</f>
        <v>827.90419999999983</v>
      </c>
      <c r="D73" s="3">
        <f>+B73-C73</f>
        <v>1010.3040198327357</v>
      </c>
      <c r="E73" s="3">
        <f>Input_NEMO!I21</f>
        <v>16166</v>
      </c>
      <c r="F73" s="27">
        <f>F60</f>
        <v>0.11254740000000001</v>
      </c>
      <c r="G73" s="20">
        <f>+D73*E73*F73</f>
        <v>1838188.8273140914</v>
      </c>
      <c r="H73" s="28">
        <v>0.33606999999999998</v>
      </c>
      <c r="I73" s="70">
        <f>+ROUND(G73*H73,0)</f>
        <v>617760</v>
      </c>
      <c r="K73" s="68"/>
      <c r="L73" s="280"/>
      <c r="M73" s="280"/>
      <c r="N73" s="264"/>
      <c r="O73" s="280"/>
      <c r="P73" s="289"/>
      <c r="Q73" s="287"/>
    </row>
    <row r="74" spans="1:17" x14ac:dyDescent="0.25">
      <c r="A74" s="1"/>
      <c r="B74" s="3"/>
      <c r="C74" s="3"/>
      <c r="D74" s="3"/>
      <c r="E74" s="3"/>
      <c r="G74" s="20"/>
      <c r="I74" s="2"/>
      <c r="K74" s="368"/>
      <c r="L74" s="280"/>
      <c r="M74" s="280"/>
      <c r="N74" s="292"/>
      <c r="O74" s="280"/>
      <c r="P74" s="292"/>
      <c r="Q74" s="279"/>
    </row>
    <row r="75" spans="1:17" ht="15.75" thickBot="1" x14ac:dyDescent="0.3">
      <c r="A75" s="1" t="s">
        <v>17</v>
      </c>
      <c r="B75" s="19">
        <f>SUM(B73:B73)</f>
        <v>1838.2082198327355</v>
      </c>
      <c r="C75" s="19">
        <f>SUM(C73:C73)</f>
        <v>827.90419999999983</v>
      </c>
      <c r="D75" s="19">
        <f>SUM(D73:D73)</f>
        <v>1010.3040198327357</v>
      </c>
      <c r="E75" s="19">
        <f>SUM(E73:E73)</f>
        <v>16166</v>
      </c>
      <c r="G75" s="21">
        <f>SUM(G73:G73)</f>
        <v>1838188.8273140914</v>
      </c>
      <c r="H75" s="17">
        <f>SUM(H73:H73)</f>
        <v>0.33606999999999998</v>
      </c>
      <c r="I75" s="70">
        <f>SUM(I73:I73)</f>
        <v>617760</v>
      </c>
      <c r="L75" s="280"/>
      <c r="M75" s="280"/>
      <c r="N75" s="292"/>
      <c r="O75" s="280"/>
      <c r="P75" s="292"/>
      <c r="Q75" s="287"/>
    </row>
    <row r="76" spans="1:17" ht="15.75" thickTop="1" x14ac:dyDescent="0.25">
      <c r="A76" s="1"/>
      <c r="B76" s="150"/>
      <c r="C76" s="150"/>
      <c r="D76" s="150"/>
      <c r="E76" s="150"/>
      <c r="G76" s="161"/>
      <c r="H76" s="116"/>
      <c r="I76" s="70"/>
      <c r="L76" s="280"/>
      <c r="M76" s="280"/>
      <c r="N76" s="292"/>
      <c r="O76" s="280"/>
      <c r="P76" s="292"/>
      <c r="Q76" s="287"/>
    </row>
    <row r="77" spans="1:17" x14ac:dyDescent="0.25">
      <c r="L77" s="292"/>
      <c r="M77" s="292"/>
      <c r="N77" s="292"/>
      <c r="O77" s="292"/>
      <c r="P77" s="292"/>
      <c r="Q77" s="292"/>
    </row>
    <row r="78" spans="1:17" x14ac:dyDescent="0.25">
      <c r="A78" t="s">
        <v>22</v>
      </c>
      <c r="I78" s="70">
        <f>I75</f>
        <v>617760</v>
      </c>
      <c r="L78" s="292"/>
      <c r="M78" s="292"/>
      <c r="N78" s="292"/>
      <c r="O78" s="292"/>
      <c r="P78" s="292"/>
      <c r="Q78" s="287"/>
    </row>
    <row r="79" spans="1:17" x14ac:dyDescent="0.25">
      <c r="L79" s="292"/>
      <c r="M79" s="292"/>
      <c r="N79" s="292"/>
      <c r="O79" s="292"/>
      <c r="P79" s="292"/>
      <c r="Q79" s="292"/>
    </row>
    <row r="80" spans="1:17" x14ac:dyDescent="0.25">
      <c r="A80" t="s">
        <v>24</v>
      </c>
      <c r="I80" s="29">
        <f>I67</f>
        <v>11089284.458101537</v>
      </c>
      <c r="L80" s="292"/>
      <c r="M80" s="292"/>
      <c r="N80" s="292"/>
      <c r="O80" s="292"/>
      <c r="P80" s="292"/>
      <c r="Q80" s="281"/>
    </row>
    <row r="81" spans="1:17" x14ac:dyDescent="0.25">
      <c r="L81" s="292"/>
      <c r="M81" s="292"/>
      <c r="N81" s="292"/>
      <c r="O81" s="292"/>
      <c r="P81" s="292"/>
      <c r="Q81" s="292"/>
    </row>
    <row r="82" spans="1:17" x14ac:dyDescent="0.25">
      <c r="A82" s="24" t="s">
        <v>25</v>
      </c>
      <c r="B82" s="25"/>
      <c r="C82" s="25"/>
      <c r="D82" s="25"/>
      <c r="E82" s="25"/>
      <c r="F82" s="25"/>
      <c r="G82" s="25"/>
      <c r="H82" s="25"/>
      <c r="I82" s="26">
        <f>ROUND(+I78/I80,5)</f>
        <v>5.5710000000000003E-2</v>
      </c>
      <c r="L82" s="292"/>
      <c r="M82" s="292"/>
      <c r="N82" s="292"/>
      <c r="O82" s="292"/>
      <c r="P82" s="292"/>
      <c r="Q82" s="289"/>
    </row>
    <row r="83" spans="1:17" x14ac:dyDescent="0.25">
      <c r="L83" s="292"/>
      <c r="M83" s="292"/>
      <c r="N83" s="292"/>
      <c r="O83" s="292"/>
      <c r="P83" s="292"/>
      <c r="Q83" s="292"/>
    </row>
    <row r="87" spans="1:17" x14ac:dyDescent="0.25">
      <c r="B87" s="69"/>
    </row>
    <row r="88" spans="1:17" x14ac:dyDescent="0.25">
      <c r="B88" s="72"/>
    </row>
  </sheetData>
  <phoneticPr fontId="20" type="noConversion"/>
  <pageMargins left="0.45" right="0.45" top="0.75" bottom="0.5" header="0.3" footer="0.3"/>
  <pageSetup scale="75" orientation="landscape" horizontalDpi="1200" verticalDpi="1200" r:id="rId1"/>
  <rowBreaks count="1" manualBreakCount="1">
    <brk id="45" max="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87"/>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103</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123</v>
      </c>
    </row>
    <row r="6" spans="1:9" ht="6.75" customHeight="1" x14ac:dyDescent="0.25"/>
    <row r="7" spans="1:9" x14ac:dyDescent="0.25">
      <c r="A7" s="18" t="str">
        <f>'CSWNA Summary'!A8&amp;" Billing Cycle"</f>
        <v>July 2021 Billing Cycle</v>
      </c>
    </row>
    <row r="8" spans="1:9" x14ac:dyDescent="0.25">
      <c r="A8" s="151" t="s">
        <v>143</v>
      </c>
      <c r="B8" s="3">
        <f>Input_NEMO!H6</f>
        <v>1.9386200716845867</v>
      </c>
      <c r="C8" s="3">
        <f>Input_NEMO!G6</f>
        <v>0</v>
      </c>
      <c r="D8" s="3">
        <f>+B8-C8</f>
        <v>1.9386200716845867</v>
      </c>
      <c r="E8" s="3">
        <f>Input_NEMO!J6</f>
        <v>2117</v>
      </c>
      <c r="F8" s="27">
        <f>Assumptions!C7</f>
        <v>0.23893880000000001</v>
      </c>
      <c r="G8" s="20">
        <f>+D8*E8*$F$8</f>
        <v>980.61885893781323</v>
      </c>
      <c r="H8" s="28">
        <v>0.14216000000000001</v>
      </c>
      <c r="I8" s="70">
        <f>+ROUND(G8*H8,0)</f>
        <v>139</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2117</v>
      </c>
      <c r="G10" s="21">
        <f>SUM(G8:G8)</f>
        <v>980.61885893781323</v>
      </c>
      <c r="H10" s="17">
        <f>SUM(H8:H8)</f>
        <v>0.14216000000000001</v>
      </c>
      <c r="I10" s="70">
        <f>SUM(I8:I8)</f>
        <v>139</v>
      </c>
    </row>
    <row r="11" spans="1:9" ht="15.75" thickTop="1" x14ac:dyDescent="0.25">
      <c r="A11" s="1"/>
      <c r="B11" s="150"/>
      <c r="C11" s="150"/>
      <c r="D11" s="150"/>
      <c r="E11" s="150"/>
      <c r="G11" s="161"/>
      <c r="H11" s="116"/>
      <c r="I11" s="70"/>
    </row>
    <row r="12" spans="1:9" x14ac:dyDescent="0.25">
      <c r="A12" s="1"/>
    </row>
    <row r="13" spans="1:9" x14ac:dyDescent="0.25">
      <c r="A13" t="s">
        <v>22</v>
      </c>
      <c r="I13" s="70">
        <f>I10</f>
        <v>139</v>
      </c>
    </row>
    <row r="15" spans="1:9" x14ac:dyDescent="0.25">
      <c r="A15" t="s">
        <v>24</v>
      </c>
      <c r="I15" s="29">
        <f>Assumptions!C20</f>
        <v>3249867.6799999997</v>
      </c>
    </row>
    <row r="17" spans="1:9" x14ac:dyDescent="0.25">
      <c r="A17" s="24" t="s">
        <v>25</v>
      </c>
      <c r="B17" s="25"/>
      <c r="C17" s="25"/>
      <c r="D17" s="25"/>
      <c r="E17" s="25"/>
      <c r="F17" s="25"/>
      <c r="G17" s="25"/>
      <c r="H17" s="25"/>
      <c r="I17" s="26">
        <f>ROUND(+I13/I15,5)</f>
        <v>4.0000000000000003E-5</v>
      </c>
    </row>
    <row r="20" spans="1:9" x14ac:dyDescent="0.25">
      <c r="A20" s="18" t="str">
        <f>'CSWNA Summary'!A9&amp;" Billing Cycle"</f>
        <v>August 2021 Billing Cycle</v>
      </c>
    </row>
    <row r="21" spans="1:9" x14ac:dyDescent="0.25">
      <c r="A21" s="151" t="s">
        <v>143</v>
      </c>
      <c r="B21" s="3">
        <f>Input_NEMO!H9</f>
        <v>6.4418817204300991</v>
      </c>
      <c r="C21" s="3">
        <f>Input_NEMO!G9</f>
        <v>0</v>
      </c>
      <c r="D21" s="3">
        <f>+B21-C21</f>
        <v>6.4418817204300991</v>
      </c>
      <c r="E21" s="3">
        <f>Input_NEMO!J9</f>
        <v>2106</v>
      </c>
      <c r="F21" s="27">
        <f>F8</f>
        <v>0.23893880000000001</v>
      </c>
      <c r="G21" s="20">
        <f>+D21*E21*$F$21</f>
        <v>3241.5878177732861</v>
      </c>
      <c r="H21" s="28">
        <v>0.14216000000000001</v>
      </c>
      <c r="I21" s="70">
        <f>+ROUND(G21*H21,0)</f>
        <v>461</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2106</v>
      </c>
      <c r="G23" s="21">
        <f>SUM(G21:G21)</f>
        <v>3241.5878177732861</v>
      </c>
      <c r="H23" s="17">
        <f>SUM(H21:H21)</f>
        <v>0.14216000000000001</v>
      </c>
      <c r="I23" s="70">
        <f>SUM(I21:I21)</f>
        <v>461</v>
      </c>
    </row>
    <row r="24" spans="1:9" ht="15.75" thickTop="1" x14ac:dyDescent="0.25">
      <c r="A24" s="1"/>
      <c r="B24" s="150"/>
      <c r="C24" s="150"/>
      <c r="D24" s="150"/>
      <c r="E24" s="150"/>
      <c r="G24" s="161"/>
      <c r="H24" s="116"/>
      <c r="I24" s="70"/>
    </row>
    <row r="26" spans="1:9" x14ac:dyDescent="0.25">
      <c r="A26" t="s">
        <v>22</v>
      </c>
      <c r="I26" s="70">
        <f>I23</f>
        <v>461</v>
      </c>
    </row>
    <row r="28" spans="1:9" x14ac:dyDescent="0.25">
      <c r="A28" t="s">
        <v>24</v>
      </c>
      <c r="I28" s="29">
        <f>I15</f>
        <v>3249867.6799999997</v>
      </c>
    </row>
    <row r="30" spans="1:9" x14ac:dyDescent="0.25">
      <c r="A30" s="24" t="s">
        <v>25</v>
      </c>
      <c r="B30" s="25"/>
      <c r="C30" s="25"/>
      <c r="D30" s="25"/>
      <c r="E30" s="25"/>
      <c r="F30" s="25"/>
      <c r="G30" s="25"/>
      <c r="H30" s="25"/>
      <c r="I30" s="26">
        <f>ROUND(+I26/I28,5)</f>
        <v>1.3999999999999999E-4</v>
      </c>
    </row>
    <row r="33" spans="1:9" x14ac:dyDescent="0.25">
      <c r="A33" s="18" t="str">
        <f>'CSWNA Summary'!A10&amp;" Billing Cycle"</f>
        <v>September 2021 Billing Cycle</v>
      </c>
    </row>
    <row r="34" spans="1:9" x14ac:dyDescent="0.25">
      <c r="A34" s="151" t="s">
        <v>143</v>
      </c>
      <c r="B34" s="3">
        <f>Input_NEMO!H12</f>
        <v>93.803333333333327</v>
      </c>
      <c r="C34" s="3">
        <f>Input_NEMO!G12</f>
        <v>42.552249999999994</v>
      </c>
      <c r="D34" s="3">
        <f>+B34-C34</f>
        <v>51.251083333333334</v>
      </c>
      <c r="E34" s="3">
        <f>Input_NEMO!J12</f>
        <v>2104</v>
      </c>
      <c r="F34" s="27">
        <f>F21</f>
        <v>0.23893880000000001</v>
      </c>
      <c r="G34" s="20">
        <f>+D34*E34*F34</f>
        <v>25765.31542517147</v>
      </c>
      <c r="H34" s="28">
        <v>0.14216000000000001</v>
      </c>
      <c r="I34" s="70">
        <f>+ROUND(G34*H34,0)</f>
        <v>3663</v>
      </c>
    </row>
    <row r="35" spans="1:9" x14ac:dyDescent="0.25">
      <c r="A35" s="1"/>
      <c r="B35" s="3"/>
      <c r="C35" s="3"/>
      <c r="D35" s="3"/>
      <c r="E35" s="3"/>
      <c r="G35" s="20"/>
      <c r="I35" s="2"/>
    </row>
    <row r="36" spans="1:9" ht="15.75" thickBot="1" x14ac:dyDescent="0.3">
      <c r="A36" s="1" t="s">
        <v>17</v>
      </c>
      <c r="B36" s="19">
        <f>SUM(B34:B34)</f>
        <v>93.803333333333327</v>
      </c>
      <c r="C36" s="19">
        <f>SUM(C34:C34)</f>
        <v>42.552249999999994</v>
      </c>
      <c r="D36" s="19">
        <f>SUM(D34:D34)</f>
        <v>51.251083333333334</v>
      </c>
      <c r="E36" s="19">
        <f>SUM(E34:E34)</f>
        <v>2104</v>
      </c>
      <c r="G36" s="21">
        <f>SUM(G34:G34)</f>
        <v>25765.31542517147</v>
      </c>
      <c r="H36" s="17">
        <f>SUM(H34:H34)</f>
        <v>0.14216000000000001</v>
      </c>
      <c r="I36" s="70">
        <f>SUM(I34:I34)</f>
        <v>3663</v>
      </c>
    </row>
    <row r="37" spans="1:9" ht="15.75" thickTop="1" x14ac:dyDescent="0.25">
      <c r="A37" s="1"/>
      <c r="H37" s="116"/>
    </row>
    <row r="39" spans="1:9" x14ac:dyDescent="0.25">
      <c r="A39" t="s">
        <v>22</v>
      </c>
      <c r="I39" s="70">
        <f>I36</f>
        <v>3663</v>
      </c>
    </row>
    <row r="41" spans="1:9" x14ac:dyDescent="0.25">
      <c r="A41" t="s">
        <v>24</v>
      </c>
      <c r="I41" s="29">
        <f>I28</f>
        <v>3249867.6799999997</v>
      </c>
    </row>
    <row r="43" spans="1:9" x14ac:dyDescent="0.25">
      <c r="A43" s="24" t="s">
        <v>25</v>
      </c>
      <c r="B43" s="25"/>
      <c r="C43" s="25"/>
      <c r="D43" s="25"/>
      <c r="E43" s="25"/>
      <c r="F43" s="25"/>
      <c r="G43" s="25"/>
      <c r="H43" s="25"/>
      <c r="I43" s="26">
        <f>ROUND(+I39/I41,5)</f>
        <v>1.1299999999999999E-3</v>
      </c>
    </row>
    <row r="46" spans="1:9" x14ac:dyDescent="0.25">
      <c r="A46" s="18" t="str">
        <f>'CSWNA Summary'!A11&amp;" Billing Cycle"</f>
        <v>October 2021 Billing Cycle</v>
      </c>
    </row>
    <row r="47" spans="1:9" x14ac:dyDescent="0.25">
      <c r="A47" s="151" t="s">
        <v>143</v>
      </c>
      <c r="B47" s="3">
        <f>Input_NEMO!H15</f>
        <v>348.92894265232979</v>
      </c>
      <c r="C47" s="3">
        <f>Input_NEMO!G15</f>
        <v>256.73340000000002</v>
      </c>
      <c r="D47" s="3">
        <f>+B47-C47</f>
        <v>92.195542652329777</v>
      </c>
      <c r="E47" s="3">
        <f>Input_NEMO!J15</f>
        <v>1981</v>
      </c>
      <c r="F47" s="27">
        <f>F34</f>
        <v>0.23893880000000001</v>
      </c>
      <c r="G47" s="20">
        <f>+D47*E47*F47</f>
        <v>43639.631899185755</v>
      </c>
      <c r="H47" s="28">
        <v>0.14216000000000001</v>
      </c>
      <c r="I47" s="70">
        <f>+ROUND(G47*H47,0)</f>
        <v>6204</v>
      </c>
    </row>
    <row r="48" spans="1:9" x14ac:dyDescent="0.25">
      <c r="A48" s="1"/>
      <c r="B48" s="3"/>
      <c r="C48" s="3"/>
      <c r="D48" s="3"/>
      <c r="E48" s="3"/>
      <c r="G48" s="20"/>
      <c r="I48" s="2"/>
    </row>
    <row r="49" spans="1:9" ht="15.75" thickBot="1" x14ac:dyDescent="0.3">
      <c r="A49" s="1" t="s">
        <v>17</v>
      </c>
      <c r="B49" s="19">
        <f>SUM(B47:B47)</f>
        <v>348.92894265232979</v>
      </c>
      <c r="C49" s="19">
        <f>SUM(C47:C47)</f>
        <v>256.73340000000002</v>
      </c>
      <c r="D49" s="19">
        <f>SUM(D47:D47)</f>
        <v>92.195542652329777</v>
      </c>
      <c r="E49" s="19">
        <f>SUM(E47:E47)</f>
        <v>1981</v>
      </c>
      <c r="G49" s="21">
        <f>SUM(G47:G47)</f>
        <v>43639.631899185755</v>
      </c>
      <c r="H49" s="17">
        <f>SUM(H47:H47)</f>
        <v>0.14216000000000001</v>
      </c>
      <c r="I49" s="70">
        <f>SUM(I47:I47)</f>
        <v>6204</v>
      </c>
    </row>
    <row r="50" spans="1:9" ht="15.75" thickTop="1" x14ac:dyDescent="0.25">
      <c r="A50" s="1"/>
      <c r="H50" s="116"/>
    </row>
    <row r="52" spans="1:9" x14ac:dyDescent="0.25">
      <c r="A52" t="s">
        <v>22</v>
      </c>
      <c r="I52" s="70">
        <f>I49</f>
        <v>6204</v>
      </c>
    </row>
    <row r="54" spans="1:9" x14ac:dyDescent="0.25">
      <c r="A54" t="s">
        <v>24</v>
      </c>
      <c r="I54" s="29">
        <f>I41</f>
        <v>3249867.6799999997</v>
      </c>
    </row>
    <row r="56" spans="1:9" x14ac:dyDescent="0.25">
      <c r="A56" s="24" t="s">
        <v>25</v>
      </c>
      <c r="B56" s="25"/>
      <c r="C56" s="25"/>
      <c r="D56" s="25"/>
      <c r="E56" s="25"/>
      <c r="F56" s="25"/>
      <c r="G56" s="25"/>
      <c r="H56" s="25"/>
      <c r="I56" s="26">
        <f>ROUND(+I52/I54,5)</f>
        <v>1.91E-3</v>
      </c>
    </row>
    <row r="59" spans="1:9" x14ac:dyDescent="0.25">
      <c r="A59" s="18" t="str">
        <f>'CSWNA Summary'!A12&amp;" Billing Cycle"</f>
        <v>November 2021 Billing Cycle</v>
      </c>
    </row>
    <row r="60" spans="1:9" x14ac:dyDescent="0.25">
      <c r="A60" s="151" t="s">
        <v>143</v>
      </c>
      <c r="B60" s="3">
        <f>Input_NEMO!H18</f>
        <v>705.76475507765826</v>
      </c>
      <c r="C60" s="3">
        <f>Input_NEMO!G18</f>
        <v>665.65510000000006</v>
      </c>
      <c r="D60" s="3">
        <f>+B60-C60</f>
        <v>40.109655077658203</v>
      </c>
      <c r="E60" s="3">
        <f>Input_NEMO!J18</f>
        <v>2279</v>
      </c>
      <c r="F60" s="27">
        <f>F47</f>
        <v>0.23893880000000001</v>
      </c>
      <c r="G60" s="20">
        <f>+D60*E60*F60</f>
        <v>21841.372751233925</v>
      </c>
      <c r="H60" s="28">
        <v>0.14216000000000001</v>
      </c>
      <c r="I60" s="70">
        <f>+ROUND(G60*H60,0)</f>
        <v>3105</v>
      </c>
    </row>
    <row r="61" spans="1:9" x14ac:dyDescent="0.25">
      <c r="A61" s="1"/>
      <c r="B61" s="3"/>
      <c r="C61" s="3"/>
      <c r="D61" s="3"/>
      <c r="E61" s="3"/>
      <c r="G61" s="20"/>
      <c r="I61" s="2"/>
    </row>
    <row r="62" spans="1:9" ht="15.75" thickBot="1" x14ac:dyDescent="0.3">
      <c r="A62" s="1" t="s">
        <v>17</v>
      </c>
      <c r="B62" s="19">
        <f>SUM(B60:B60)</f>
        <v>705.76475507765826</v>
      </c>
      <c r="C62" s="19">
        <f>SUM(C60:C60)</f>
        <v>665.65510000000006</v>
      </c>
      <c r="D62" s="19">
        <f>SUM(D60:D60)</f>
        <v>40.109655077658203</v>
      </c>
      <c r="E62" s="19">
        <f>SUM(E60:E60)</f>
        <v>2279</v>
      </c>
      <c r="G62" s="21">
        <f>SUM(G60:G60)</f>
        <v>21841.372751233925</v>
      </c>
      <c r="H62" s="17">
        <f>SUM(H60:H60)</f>
        <v>0.14216000000000001</v>
      </c>
      <c r="I62" s="70">
        <f>SUM(I60:I60)</f>
        <v>3105</v>
      </c>
    </row>
    <row r="63" spans="1:9" ht="15.75" thickTop="1" x14ac:dyDescent="0.25">
      <c r="A63" s="1"/>
      <c r="B63" s="150"/>
      <c r="C63" s="150"/>
      <c r="D63" s="150"/>
      <c r="E63" s="150"/>
      <c r="G63" s="161"/>
      <c r="H63" s="116"/>
      <c r="I63" s="70"/>
    </row>
    <row r="64" spans="1:9" x14ac:dyDescent="0.25">
      <c r="A64" s="1"/>
    </row>
    <row r="65" spans="1:9" x14ac:dyDescent="0.25">
      <c r="A65" t="s">
        <v>22</v>
      </c>
      <c r="I65" s="70">
        <f>I62</f>
        <v>3105</v>
      </c>
    </row>
    <row r="67" spans="1:9" x14ac:dyDescent="0.25">
      <c r="A67" t="s">
        <v>24</v>
      </c>
      <c r="I67" s="29">
        <f>I54</f>
        <v>3249867.6799999997</v>
      </c>
    </row>
    <row r="69" spans="1:9" x14ac:dyDescent="0.25">
      <c r="A69" s="24" t="s">
        <v>25</v>
      </c>
      <c r="B69" s="25"/>
      <c r="C69" s="25"/>
      <c r="D69" s="25"/>
      <c r="E69" s="25"/>
      <c r="F69" s="25"/>
      <c r="G69" s="25"/>
      <c r="H69" s="25"/>
      <c r="I69" s="26">
        <f>ROUND(+I65/I67,5)</f>
        <v>9.6000000000000002E-4</v>
      </c>
    </row>
    <row r="72" spans="1:9" x14ac:dyDescent="0.25">
      <c r="A72" s="18" t="str">
        <f>'CSWNA Summary'!A13&amp;" Billing Cycle"</f>
        <v>December 2021 Billing Cycle</v>
      </c>
    </row>
    <row r="73" spans="1:9" x14ac:dyDescent="0.25">
      <c r="A73" s="151" t="s">
        <v>143</v>
      </c>
      <c r="B73" s="3">
        <f>Input_NEMO!H21</f>
        <v>1838.2082198327355</v>
      </c>
      <c r="C73" s="3">
        <f>Input_NEMO!G21</f>
        <v>827.90419999999983</v>
      </c>
      <c r="D73" s="3">
        <f>+B73-C73</f>
        <v>1010.3040198327357</v>
      </c>
      <c r="E73" s="3">
        <f>Input_NEMO!J21</f>
        <v>2186</v>
      </c>
      <c r="F73" s="27">
        <f>F60</f>
        <v>0.23893880000000001</v>
      </c>
      <c r="G73" s="20">
        <f>+D73*E73*F73</f>
        <v>527702.21467294602</v>
      </c>
      <c r="H73" s="28">
        <v>0.14216000000000001</v>
      </c>
      <c r="I73" s="70">
        <f>+ROUND(G73*H73,0)</f>
        <v>75018</v>
      </c>
    </row>
    <row r="74" spans="1:9" x14ac:dyDescent="0.25">
      <c r="A74" s="1"/>
      <c r="B74" s="3"/>
      <c r="C74" s="3"/>
      <c r="D74" s="3"/>
      <c r="E74" s="3"/>
      <c r="G74" s="20"/>
      <c r="I74" s="2"/>
    </row>
    <row r="75" spans="1:9" ht="15.75" thickBot="1" x14ac:dyDescent="0.3">
      <c r="A75" s="1" t="s">
        <v>17</v>
      </c>
      <c r="B75" s="19">
        <f>SUM(B73:B73)</f>
        <v>1838.2082198327355</v>
      </c>
      <c r="C75" s="19">
        <f>SUM(C73:C73)</f>
        <v>827.90419999999983</v>
      </c>
      <c r="D75" s="19">
        <f>SUM(D73:D73)</f>
        <v>1010.3040198327357</v>
      </c>
      <c r="E75" s="19">
        <f>SUM(E73:E73)</f>
        <v>2186</v>
      </c>
      <c r="G75" s="21">
        <f>SUM(G73:G73)</f>
        <v>527702.21467294602</v>
      </c>
      <c r="H75" s="17">
        <f>SUM(H73:H73)</f>
        <v>0.14216000000000001</v>
      </c>
      <c r="I75" s="70">
        <f>SUM(I73:I73)</f>
        <v>75018</v>
      </c>
    </row>
    <row r="76" spans="1:9" ht="15.75" thickTop="1" x14ac:dyDescent="0.25">
      <c r="A76" s="1"/>
    </row>
    <row r="78" spans="1:9" x14ac:dyDescent="0.25">
      <c r="A78" t="s">
        <v>22</v>
      </c>
      <c r="I78" s="70">
        <f>I75</f>
        <v>75018</v>
      </c>
    </row>
    <row r="80" spans="1:9" x14ac:dyDescent="0.25">
      <c r="A80" t="s">
        <v>24</v>
      </c>
      <c r="I80" s="29">
        <f>I67</f>
        <v>3249867.6799999997</v>
      </c>
    </row>
    <row r="82" spans="1:9" x14ac:dyDescent="0.25">
      <c r="A82" s="24" t="s">
        <v>25</v>
      </c>
      <c r="B82" s="25"/>
      <c r="C82" s="25"/>
      <c r="D82" s="25"/>
      <c r="E82" s="25"/>
      <c r="F82" s="25"/>
      <c r="G82" s="25"/>
      <c r="H82" s="25"/>
      <c r="I82" s="26">
        <f>ROUND(+I78/I80,5)</f>
        <v>2.308E-2</v>
      </c>
    </row>
    <row r="87" spans="1:9" x14ac:dyDescent="0.25">
      <c r="B87" s="69"/>
    </row>
  </sheetData>
  <pageMargins left="0.45" right="0.45" top="0.75" bottom="0.5" header="0.3" footer="0.3"/>
  <pageSetup scale="75" orientation="landscape"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88"/>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8</v>
      </c>
      <c r="B2" s="7" t="s">
        <v>1</v>
      </c>
      <c r="C2" s="7" t="s">
        <v>2</v>
      </c>
      <c r="D2" s="7"/>
      <c r="E2" s="7" t="s">
        <v>4</v>
      </c>
      <c r="F2" s="7"/>
      <c r="G2" s="7"/>
      <c r="H2" s="8"/>
      <c r="I2" s="9" t="s">
        <v>10</v>
      </c>
    </row>
    <row r="3" spans="1:9" x14ac:dyDescent="0.25">
      <c r="A3" s="10" t="s">
        <v>104</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123</v>
      </c>
    </row>
    <row r="6" spans="1:9" ht="7.5" customHeight="1" x14ac:dyDescent="0.25"/>
    <row r="7" spans="1:9" x14ac:dyDescent="0.25">
      <c r="A7" s="18" t="str">
        <f>'CSWNA Summary'!$A$8&amp;" Billing Cycle"</f>
        <v>July 2021 Billing Cycle</v>
      </c>
    </row>
    <row r="8" spans="1:9" x14ac:dyDescent="0.25">
      <c r="A8" s="151" t="s">
        <v>143</v>
      </c>
      <c r="B8" s="3">
        <f>Input_WEMO!H6</f>
        <v>1.9386200716845867</v>
      </c>
      <c r="C8" s="3">
        <f>Input_WEMO!G6</f>
        <v>0</v>
      </c>
      <c r="D8" s="3">
        <f>+B8-C8</f>
        <v>1.9386200716845867</v>
      </c>
      <c r="E8" s="3">
        <f>SUM(Input_WEMO!I6)</f>
        <v>3234</v>
      </c>
      <c r="F8" s="27">
        <f>Assumptions!D7</f>
        <v>0.11254740000000001</v>
      </c>
      <c r="G8" s="20">
        <f>+D8*E8*$F$8</f>
        <v>705.61562175322535</v>
      </c>
      <c r="H8" s="28">
        <v>0.33048</v>
      </c>
      <c r="I8" s="70">
        <f>+ROUND(G8*H8,0)</f>
        <v>233</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3234</v>
      </c>
      <c r="G10" s="21">
        <f>SUM(G8:G8)</f>
        <v>705.61562175322535</v>
      </c>
      <c r="H10" s="17">
        <f>SUM(H8:H8)</f>
        <v>0.33048</v>
      </c>
      <c r="I10" s="70">
        <f>SUM(I8:I8)</f>
        <v>233</v>
      </c>
    </row>
    <row r="11" spans="1:9" ht="15.75" thickTop="1" x14ac:dyDescent="0.25">
      <c r="A11" s="1"/>
      <c r="H11" s="116"/>
    </row>
    <row r="13" spans="1:9" x14ac:dyDescent="0.25">
      <c r="A13" t="s">
        <v>22</v>
      </c>
      <c r="I13" s="70">
        <f>I10</f>
        <v>233</v>
      </c>
    </row>
    <row r="15" spans="1:9" x14ac:dyDescent="0.25">
      <c r="A15" t="s">
        <v>24</v>
      </c>
      <c r="I15" s="29">
        <f>Assumptions!D20</f>
        <v>2140376.9890333959</v>
      </c>
    </row>
    <row r="17" spans="1:9" x14ac:dyDescent="0.25">
      <c r="A17" s="24" t="s">
        <v>25</v>
      </c>
      <c r="B17" s="25"/>
      <c r="C17" s="25"/>
      <c r="D17" s="25"/>
      <c r="E17" s="25"/>
      <c r="F17" s="25"/>
      <c r="G17" s="25"/>
      <c r="H17" s="25"/>
      <c r="I17" s="26">
        <f>ROUND(+I13/I15,5)</f>
        <v>1.1E-4</v>
      </c>
    </row>
    <row r="20" spans="1:9" x14ac:dyDescent="0.25">
      <c r="A20" s="18" t="str">
        <f>'CSWNA Summary'!A9&amp;" Billing Cycle"</f>
        <v>August 2021 Billing Cycle</v>
      </c>
    </row>
    <row r="21" spans="1:9" x14ac:dyDescent="0.25">
      <c r="A21" s="151" t="s">
        <v>143</v>
      </c>
      <c r="B21" s="3">
        <f>Input_WEMO!H9</f>
        <v>6.4418817204300991</v>
      </c>
      <c r="C21" s="3">
        <f>Input_WEMO!G9</f>
        <v>0</v>
      </c>
      <c r="D21" s="3">
        <f>+B21-C21</f>
        <v>6.4418817204300991</v>
      </c>
      <c r="E21" s="3">
        <f>Input_WEMO!I9</f>
        <v>3202</v>
      </c>
      <c r="F21" s="27">
        <f>F8</f>
        <v>0.11254740000000001</v>
      </c>
      <c r="G21" s="20">
        <f>+D21*E21*$F$21</f>
        <v>2321.5045580516744</v>
      </c>
      <c r="H21" s="28">
        <v>0.33004</v>
      </c>
      <c r="I21" s="70">
        <f>+ROUND(G21*H21,0)</f>
        <v>766</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3202</v>
      </c>
      <c r="G23" s="21">
        <f>SUM(G21:G21)</f>
        <v>2321.5045580516744</v>
      </c>
      <c r="H23" s="17">
        <f>SUM(H21:H21)</f>
        <v>0.33004</v>
      </c>
      <c r="I23" s="70">
        <f>SUM(I21:I21)</f>
        <v>766</v>
      </c>
    </row>
    <row r="24" spans="1:9" ht="15.75" thickTop="1" x14ac:dyDescent="0.25">
      <c r="A24" s="1"/>
      <c r="H24" s="116"/>
    </row>
    <row r="26" spans="1:9" x14ac:dyDescent="0.25">
      <c r="A26" t="s">
        <v>22</v>
      </c>
      <c r="I26" s="70">
        <f>I23</f>
        <v>766</v>
      </c>
    </row>
    <row r="28" spans="1:9" x14ac:dyDescent="0.25">
      <c r="A28" t="s">
        <v>24</v>
      </c>
      <c r="I28" s="29">
        <f>I15</f>
        <v>2140376.9890333959</v>
      </c>
    </row>
    <row r="30" spans="1:9" x14ac:dyDescent="0.25">
      <c r="A30" s="24" t="s">
        <v>25</v>
      </c>
      <c r="B30" s="25"/>
      <c r="C30" s="25"/>
      <c r="D30" s="25"/>
      <c r="E30" s="25"/>
      <c r="F30" s="25"/>
      <c r="G30" s="25"/>
      <c r="H30" s="25"/>
      <c r="I30" s="26">
        <f>ROUND(+I26/I28,5)</f>
        <v>3.6000000000000002E-4</v>
      </c>
    </row>
    <row r="33" spans="1:9" x14ac:dyDescent="0.25">
      <c r="A33" s="18" t="str">
        <f>'CSWNA Summary'!A10&amp;" Billing Cycle"</f>
        <v>September 2021 Billing Cycle</v>
      </c>
    </row>
    <row r="34" spans="1:9" x14ac:dyDescent="0.25">
      <c r="A34" s="151" t="s">
        <v>143</v>
      </c>
      <c r="B34" s="3">
        <f>Input_WEMO!H12</f>
        <v>73.47203703703704</v>
      </c>
      <c r="C34" s="3">
        <f>Input_WEMO!G12</f>
        <v>32.077849999999998</v>
      </c>
      <c r="D34" s="3">
        <f>+B34-C34</f>
        <v>41.394187037037042</v>
      </c>
      <c r="E34" s="3">
        <f>Input_WEMO!I12</f>
        <v>3200</v>
      </c>
      <c r="F34" s="27">
        <f>F21</f>
        <v>0.11254740000000001</v>
      </c>
      <c r="G34" s="20">
        <f>+D34*E34*F34</f>
        <v>14908.186003623116</v>
      </c>
      <c r="H34" s="28">
        <v>0.33028999999999997</v>
      </c>
      <c r="I34" s="70">
        <f>+ROUND(G34*H34,0)</f>
        <v>4924</v>
      </c>
    </row>
    <row r="35" spans="1:9" x14ac:dyDescent="0.25">
      <c r="A35" s="1"/>
      <c r="B35" s="3"/>
      <c r="C35" s="3"/>
      <c r="D35" s="3"/>
      <c r="E35" s="3"/>
      <c r="G35" s="20"/>
      <c r="I35" s="2"/>
    </row>
    <row r="36" spans="1:9" ht="15.75" thickBot="1" x14ac:dyDescent="0.3">
      <c r="A36" s="1" t="s">
        <v>17</v>
      </c>
      <c r="B36" s="19">
        <f>SUM(B34:B34)</f>
        <v>73.47203703703704</v>
      </c>
      <c r="C36" s="19">
        <f>SUM(C34:C34)</f>
        <v>32.077849999999998</v>
      </c>
      <c r="D36" s="19">
        <f>SUM(D34:D34)</f>
        <v>41.394187037037042</v>
      </c>
      <c r="E36" s="19">
        <f>SUM(E34:E34)</f>
        <v>3200</v>
      </c>
      <c r="G36" s="21">
        <f>SUM(G34:G34)</f>
        <v>14908.186003623116</v>
      </c>
      <c r="H36" s="17">
        <f>SUM(H34:H34)</f>
        <v>0.33028999999999997</v>
      </c>
      <c r="I36" s="70">
        <f>SUM(I34:I34)</f>
        <v>4924</v>
      </c>
    </row>
    <row r="37" spans="1:9" ht="15.75" thickTop="1" x14ac:dyDescent="0.25">
      <c r="A37" s="1"/>
      <c r="H37" s="116"/>
    </row>
    <row r="39" spans="1:9" x14ac:dyDescent="0.25">
      <c r="A39" t="s">
        <v>22</v>
      </c>
      <c r="I39" s="70">
        <f>I36</f>
        <v>4924</v>
      </c>
    </row>
    <row r="40" spans="1:9" x14ac:dyDescent="0.25">
      <c r="I40" s="70"/>
    </row>
    <row r="41" spans="1:9" x14ac:dyDescent="0.25">
      <c r="A41" t="s">
        <v>24</v>
      </c>
      <c r="I41" s="29">
        <f>I28</f>
        <v>2140376.9890333959</v>
      </c>
    </row>
    <row r="43" spans="1:9" x14ac:dyDescent="0.25">
      <c r="A43" s="24" t="s">
        <v>25</v>
      </c>
      <c r="B43" s="25"/>
      <c r="C43" s="25"/>
      <c r="D43" s="25"/>
      <c r="E43" s="25"/>
      <c r="F43" s="25"/>
      <c r="G43" s="25"/>
      <c r="H43" s="25"/>
      <c r="I43" s="26">
        <f>ROUND(+I39/I41,5)</f>
        <v>2.3E-3</v>
      </c>
    </row>
    <row r="46" spans="1:9" x14ac:dyDescent="0.25">
      <c r="A46" s="18" t="str">
        <f>'CSWNA Summary'!A11&amp;" Billing Cycle"</f>
        <v>October 2021 Billing Cycle</v>
      </c>
    </row>
    <row r="47" spans="1:9" x14ac:dyDescent="0.25">
      <c r="A47" s="151" t="s">
        <v>143</v>
      </c>
      <c r="B47" s="3">
        <f>Input_WEMO!H15</f>
        <v>252.2274253285544</v>
      </c>
      <c r="C47" s="3">
        <f>Input_WEMO!G15</f>
        <v>166.07040000000001</v>
      </c>
      <c r="D47" s="3">
        <f>+B47-C47</f>
        <v>86.157025328554397</v>
      </c>
      <c r="E47" s="3">
        <f>Input_WEMO!I15</f>
        <v>2980</v>
      </c>
      <c r="F47" s="27">
        <f>F34</f>
        <v>0.11254740000000001</v>
      </c>
      <c r="G47" s="20">
        <f>+D47*E47*F47</f>
        <v>28896.312593539569</v>
      </c>
      <c r="H47" s="28">
        <v>0.33187</v>
      </c>
      <c r="I47" s="70">
        <f>+ROUND(G47*H47,0)</f>
        <v>9590</v>
      </c>
    </row>
    <row r="48" spans="1:9" x14ac:dyDescent="0.25">
      <c r="A48" s="1"/>
      <c r="B48" s="3"/>
      <c r="C48" s="3"/>
      <c r="D48" s="3"/>
      <c r="E48" s="3"/>
      <c r="G48" s="20"/>
      <c r="I48" s="2"/>
    </row>
    <row r="49" spans="1:9" ht="15.75" thickBot="1" x14ac:dyDescent="0.3">
      <c r="A49" s="1" t="s">
        <v>17</v>
      </c>
      <c r="B49" s="19">
        <f>SUM(B47:B47)</f>
        <v>252.2274253285544</v>
      </c>
      <c r="C49" s="19">
        <f>SUM(C47:C47)</f>
        <v>166.07040000000001</v>
      </c>
      <c r="D49" s="19">
        <f>SUM(D47:D47)</f>
        <v>86.157025328554397</v>
      </c>
      <c r="E49" s="19">
        <f>SUM(E47:E47)</f>
        <v>2980</v>
      </c>
      <c r="G49" s="21">
        <f>SUM(G47:G47)</f>
        <v>28896.312593539569</v>
      </c>
      <c r="H49" s="17">
        <f>SUM(H47:H47)</f>
        <v>0.33187</v>
      </c>
      <c r="I49" s="70">
        <f>SUM(I47:I47)</f>
        <v>9590</v>
      </c>
    </row>
    <row r="50" spans="1:9" ht="15.75" thickTop="1" x14ac:dyDescent="0.25">
      <c r="A50" s="1"/>
      <c r="H50" s="116"/>
    </row>
    <row r="52" spans="1:9" x14ac:dyDescent="0.25">
      <c r="A52" t="s">
        <v>22</v>
      </c>
      <c r="I52" s="70">
        <f>I49</f>
        <v>9590</v>
      </c>
    </row>
    <row r="54" spans="1:9" x14ac:dyDescent="0.25">
      <c r="A54" t="s">
        <v>24</v>
      </c>
      <c r="I54" s="29">
        <f>I41</f>
        <v>2140376.9890333959</v>
      </c>
    </row>
    <row r="56" spans="1:9" x14ac:dyDescent="0.25">
      <c r="A56" s="24" t="s">
        <v>25</v>
      </c>
      <c r="B56" s="25"/>
      <c r="C56" s="25"/>
      <c r="D56" s="25"/>
      <c r="E56" s="25"/>
      <c r="F56" s="25"/>
      <c r="G56" s="25"/>
      <c r="H56" s="25"/>
      <c r="I56" s="26">
        <f>ROUND(+I52/I54,5)</f>
        <v>4.4799999999999996E-3</v>
      </c>
    </row>
    <row r="59" spans="1:9" x14ac:dyDescent="0.25">
      <c r="A59" s="18" t="str">
        <f>'CSWNA Summary'!A12&amp;" Billing Cycle"</f>
        <v>November 2021 Billing Cycle</v>
      </c>
    </row>
    <row r="60" spans="1:9" x14ac:dyDescent="0.25">
      <c r="A60" s="151" t="s">
        <v>143</v>
      </c>
      <c r="B60" s="3">
        <f>Input_WEMO!H18</f>
        <v>651.7794205495818</v>
      </c>
      <c r="C60" s="3">
        <f>Input_WEMO!G18</f>
        <v>606.23210000000006</v>
      </c>
      <c r="D60" s="3">
        <f>+B60-C60</f>
        <v>45.547320549581741</v>
      </c>
      <c r="E60" s="3">
        <f>Input_WEMO!I18</f>
        <v>3485</v>
      </c>
      <c r="F60" s="27">
        <f>F47</f>
        <v>0.11254740000000001</v>
      </c>
      <c r="G60" s="20">
        <f>+D60*E60*F60</f>
        <v>17864.920279304657</v>
      </c>
      <c r="H60" s="28">
        <v>0.33606999999999998</v>
      </c>
      <c r="I60" s="70">
        <f>+ROUND(G60*H60,0)</f>
        <v>6004</v>
      </c>
    </row>
    <row r="61" spans="1:9" x14ac:dyDescent="0.25">
      <c r="A61" s="1"/>
      <c r="B61" s="3"/>
      <c r="C61" s="3"/>
      <c r="D61" s="3"/>
      <c r="E61" s="3"/>
      <c r="G61" s="20"/>
      <c r="I61" s="2"/>
    </row>
    <row r="62" spans="1:9" ht="15.75" thickBot="1" x14ac:dyDescent="0.3">
      <c r="A62" s="1" t="s">
        <v>17</v>
      </c>
      <c r="B62" s="19">
        <f>SUM(B60:B60)</f>
        <v>651.7794205495818</v>
      </c>
      <c r="C62" s="19">
        <f>SUM(C60:C60)</f>
        <v>606.23210000000006</v>
      </c>
      <c r="D62" s="19">
        <f>SUM(D60:D60)</f>
        <v>45.547320549581741</v>
      </c>
      <c r="E62" s="19">
        <f>SUM(E60:E60)</f>
        <v>3485</v>
      </c>
      <c r="G62" s="21">
        <f>SUM(G60:G60)</f>
        <v>17864.920279304657</v>
      </c>
      <c r="H62" s="17">
        <f>SUM(H60:H60)</f>
        <v>0.33606999999999998</v>
      </c>
      <c r="I62" s="70">
        <f>SUM(I60:I60)</f>
        <v>6004</v>
      </c>
    </row>
    <row r="63" spans="1:9" ht="15.75" thickTop="1" x14ac:dyDescent="0.25">
      <c r="A63" s="1"/>
      <c r="H63" s="116"/>
    </row>
    <row r="64" spans="1:9" x14ac:dyDescent="0.25">
      <c r="D64" s="73"/>
    </row>
    <row r="65" spans="1:9" x14ac:dyDescent="0.25">
      <c r="A65" t="s">
        <v>22</v>
      </c>
      <c r="I65" s="70">
        <f>I62</f>
        <v>6004</v>
      </c>
    </row>
    <row r="67" spans="1:9" x14ac:dyDescent="0.25">
      <c r="A67" t="s">
        <v>24</v>
      </c>
      <c r="I67" s="29">
        <f>I54</f>
        <v>2140376.9890333959</v>
      </c>
    </row>
    <row r="69" spans="1:9" x14ac:dyDescent="0.25">
      <c r="A69" s="24" t="s">
        <v>25</v>
      </c>
      <c r="B69" s="25"/>
      <c r="C69" s="25"/>
      <c r="D69" s="25"/>
      <c r="E69" s="25"/>
      <c r="F69" s="25"/>
      <c r="G69" s="25"/>
      <c r="H69" s="25"/>
      <c r="I69" s="26">
        <f>ROUND(+I65/I67,5)</f>
        <v>2.81E-3</v>
      </c>
    </row>
    <row r="72" spans="1:9" x14ac:dyDescent="0.25">
      <c r="A72" s="18" t="str">
        <f>'CSWNA Summary'!A13&amp;" Billing Cycle"</f>
        <v>December 2021 Billing Cycle</v>
      </c>
    </row>
    <row r="73" spans="1:9" x14ac:dyDescent="0.25">
      <c r="A73" s="151" t="s">
        <v>143</v>
      </c>
      <c r="B73" s="3">
        <f>Input_WEMO!H21</f>
        <v>2009.2263679808837</v>
      </c>
      <c r="C73" s="3">
        <f>Input_WEMO!G21</f>
        <v>988.4645999999999</v>
      </c>
      <c r="D73" s="3">
        <f>+B73-C73</f>
        <v>1020.7617679808837</v>
      </c>
      <c r="E73" s="3">
        <f>Input_WEMO!I21</f>
        <v>3312</v>
      </c>
      <c r="F73" s="27">
        <f>F60</f>
        <v>0.11254740000000001</v>
      </c>
      <c r="G73" s="20">
        <f>+D73*E73*F73</f>
        <v>380496.08291471848</v>
      </c>
      <c r="H73" s="28">
        <v>0.33606999999999998</v>
      </c>
      <c r="I73" s="70">
        <f>+ROUND(G73*H73,0)</f>
        <v>127873</v>
      </c>
    </row>
    <row r="74" spans="1:9" x14ac:dyDescent="0.25">
      <c r="A74" s="1"/>
      <c r="B74" s="3"/>
      <c r="C74" s="3"/>
      <c r="D74" s="3"/>
      <c r="E74" s="3"/>
      <c r="G74" s="20"/>
      <c r="I74" s="2"/>
    </row>
    <row r="75" spans="1:9" ht="15.75" thickBot="1" x14ac:dyDescent="0.3">
      <c r="A75" s="1" t="s">
        <v>17</v>
      </c>
      <c r="B75" s="19">
        <f>SUM(B73:B73)</f>
        <v>2009.2263679808837</v>
      </c>
      <c r="C75" s="19">
        <f>SUM(C73:C73)</f>
        <v>988.4645999999999</v>
      </c>
      <c r="D75" s="19">
        <f>SUM(D73:D73)</f>
        <v>1020.7617679808837</v>
      </c>
      <c r="E75" s="19">
        <f>SUM(E73:E73)</f>
        <v>3312</v>
      </c>
      <c r="G75" s="21">
        <f>SUM(G73:G73)</f>
        <v>380496.08291471848</v>
      </c>
      <c r="H75" s="17">
        <f>SUM(H73:H73)</f>
        <v>0.33606999999999998</v>
      </c>
      <c r="I75" s="70">
        <f>SUM(I73:I73)</f>
        <v>127873</v>
      </c>
    </row>
    <row r="76" spans="1:9" ht="15.75" thickTop="1" x14ac:dyDescent="0.25">
      <c r="A76" s="1"/>
    </row>
    <row r="78" spans="1:9" x14ac:dyDescent="0.25">
      <c r="A78" t="s">
        <v>22</v>
      </c>
      <c r="I78" s="70">
        <f>I75</f>
        <v>127873</v>
      </c>
    </row>
    <row r="80" spans="1:9" x14ac:dyDescent="0.25">
      <c r="A80" t="s">
        <v>24</v>
      </c>
      <c r="I80" s="29">
        <f>I67</f>
        <v>2140376.9890333959</v>
      </c>
    </row>
    <row r="82" spans="1:9" x14ac:dyDescent="0.25">
      <c r="A82" s="24" t="s">
        <v>25</v>
      </c>
      <c r="B82" s="25"/>
      <c r="C82" s="25"/>
      <c r="D82" s="25"/>
      <c r="E82" s="25"/>
      <c r="F82" s="25"/>
      <c r="G82" s="25"/>
      <c r="H82" s="25"/>
      <c r="I82" s="26">
        <f>ROUND(+I78/I80,5)</f>
        <v>5.9740000000000001E-2</v>
      </c>
    </row>
    <row r="87" spans="1:9" x14ac:dyDescent="0.25">
      <c r="B87" s="69"/>
    </row>
    <row r="88" spans="1:9" x14ac:dyDescent="0.25">
      <c r="B88" s="72"/>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I87"/>
  <sheetViews>
    <sheetView zoomScale="80" zoomScaleNormal="80"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104</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123</v>
      </c>
    </row>
    <row r="6" spans="1:9" ht="7.5" customHeight="1" x14ac:dyDescent="0.25"/>
    <row r="7" spans="1:9" x14ac:dyDescent="0.25">
      <c r="A7" s="18" t="str">
        <f>'CSWNA Summary'!A8&amp;" Billing Cycle"</f>
        <v>July 2021 Billing Cycle</v>
      </c>
    </row>
    <row r="8" spans="1:9" x14ac:dyDescent="0.25">
      <c r="A8" s="151" t="s">
        <v>143</v>
      </c>
      <c r="B8" s="3">
        <f>Input_WEMO!H6</f>
        <v>1.9386200716845867</v>
      </c>
      <c r="C8" s="3">
        <f>Input_WEMO!G6</f>
        <v>0</v>
      </c>
      <c r="D8" s="3">
        <f>+B8-C8</f>
        <v>1.9386200716845867</v>
      </c>
      <c r="E8" s="3">
        <f>Input_WEMO!J6</f>
        <v>509</v>
      </c>
      <c r="F8" s="27">
        <f>Assumptions!E7</f>
        <v>0.23893880000000001</v>
      </c>
      <c r="G8" s="20">
        <f>+D8*E8*$F$8</f>
        <v>235.77468077437265</v>
      </c>
      <c r="H8" s="28">
        <v>0.14216000000000001</v>
      </c>
      <c r="I8" s="70">
        <f>+ROUND(G8*H8,0)</f>
        <v>34</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509</v>
      </c>
      <c r="G10" s="21">
        <f>SUM(G8:G8)</f>
        <v>235.77468077437265</v>
      </c>
      <c r="H10" s="17">
        <f>SUM(H8:H8)</f>
        <v>0.14216000000000001</v>
      </c>
      <c r="I10" s="70">
        <f>SUM(I8:I8)</f>
        <v>34</v>
      </c>
    </row>
    <row r="11" spans="1:9" ht="15.75" thickTop="1" x14ac:dyDescent="0.25">
      <c r="A11" s="1"/>
      <c r="H11" s="116"/>
    </row>
    <row r="13" spans="1:9" x14ac:dyDescent="0.25">
      <c r="A13" t="s">
        <v>22</v>
      </c>
      <c r="I13" s="70">
        <f>I10</f>
        <v>34</v>
      </c>
    </row>
    <row r="15" spans="1:9" x14ac:dyDescent="0.25">
      <c r="A15" t="s">
        <v>24</v>
      </c>
      <c r="I15" s="29">
        <f>Assumptions!E20</f>
        <v>700365.64440726885</v>
      </c>
    </row>
    <row r="17" spans="1:9" x14ac:dyDescent="0.25">
      <c r="A17" s="24" t="s">
        <v>25</v>
      </c>
      <c r="B17" s="25"/>
      <c r="C17" s="25"/>
      <c r="D17" s="25"/>
      <c r="E17" s="25"/>
      <c r="F17" s="25"/>
      <c r="G17" s="25"/>
      <c r="H17" s="25"/>
      <c r="I17" s="26">
        <f>ROUND(+I13/I15,5)</f>
        <v>5.0000000000000002E-5</v>
      </c>
    </row>
    <row r="20" spans="1:9" x14ac:dyDescent="0.25">
      <c r="A20" s="18" t="str">
        <f>'CSWNA Summary'!A9&amp;" Billing Cycle"</f>
        <v>August 2021 Billing Cycle</v>
      </c>
    </row>
    <row r="21" spans="1:9" x14ac:dyDescent="0.25">
      <c r="A21" s="151" t="s">
        <v>143</v>
      </c>
      <c r="B21" s="3">
        <f>Input_WEMO!H9</f>
        <v>6.4418817204300991</v>
      </c>
      <c r="C21" s="3">
        <f>Input_WEMO!G9</f>
        <v>0</v>
      </c>
      <c r="D21" s="3">
        <f>+B21-C21</f>
        <v>6.4418817204300991</v>
      </c>
      <c r="E21" s="3">
        <f>Input_WEMO!J9</f>
        <v>508</v>
      </c>
      <c r="F21" s="27">
        <f>F8</f>
        <v>0.23893880000000001</v>
      </c>
      <c r="G21" s="20">
        <f>+D21*E21*$F$21</f>
        <v>781.92146791492382</v>
      </c>
      <c r="H21" s="28">
        <v>0.14216000000000001</v>
      </c>
      <c r="I21" s="70">
        <f>+ROUND(G21*H21,0)</f>
        <v>111</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508</v>
      </c>
      <c r="G23" s="21">
        <f>SUM(G21:G21)</f>
        <v>781.92146791492382</v>
      </c>
      <c r="H23" s="17">
        <f>SUM(H21:H21)</f>
        <v>0.14216000000000001</v>
      </c>
      <c r="I23" s="70">
        <f>SUM(I21:I21)</f>
        <v>111</v>
      </c>
    </row>
    <row r="24" spans="1:9" ht="15.75" thickTop="1" x14ac:dyDescent="0.25">
      <c r="A24" s="1"/>
      <c r="H24" s="116"/>
    </row>
    <row r="26" spans="1:9" x14ac:dyDescent="0.25">
      <c r="A26" t="s">
        <v>22</v>
      </c>
      <c r="I26" s="70">
        <f>I23</f>
        <v>111</v>
      </c>
    </row>
    <row r="28" spans="1:9" x14ac:dyDescent="0.25">
      <c r="A28" t="s">
        <v>24</v>
      </c>
      <c r="I28" s="29">
        <f>I15</f>
        <v>700365.64440726885</v>
      </c>
    </row>
    <row r="30" spans="1:9" x14ac:dyDescent="0.25">
      <c r="A30" s="24" t="s">
        <v>25</v>
      </c>
      <c r="B30" s="25"/>
      <c r="C30" s="25"/>
      <c r="D30" s="25"/>
      <c r="E30" s="25"/>
      <c r="F30" s="25"/>
      <c r="G30" s="25"/>
      <c r="H30" s="25"/>
      <c r="I30" s="26">
        <f>ROUND(+I26/I28,5)</f>
        <v>1.6000000000000001E-4</v>
      </c>
    </row>
    <row r="33" spans="1:9" x14ac:dyDescent="0.25">
      <c r="A33" s="18" t="str">
        <f>'CSWNA Summary'!A10&amp;" Billing Cycle"</f>
        <v>September 2021 Billing Cycle</v>
      </c>
    </row>
    <row r="34" spans="1:9" x14ac:dyDescent="0.25">
      <c r="A34" s="151" t="s">
        <v>143</v>
      </c>
      <c r="B34" s="3">
        <f>Input_WEMO!H12</f>
        <v>73.47203703703704</v>
      </c>
      <c r="C34" s="3">
        <f>Input_WEMO!G12</f>
        <v>32.077849999999998</v>
      </c>
      <c r="D34" s="3">
        <f>+B34-C34</f>
        <v>41.394187037037042</v>
      </c>
      <c r="E34" s="3">
        <f>Input_WEMO!J12</f>
        <v>507</v>
      </c>
      <c r="F34" s="27">
        <f>F21</f>
        <v>0.23893880000000001</v>
      </c>
      <c r="G34" s="20">
        <f>+D34*E34*F34</f>
        <v>5014.5734304458301</v>
      </c>
      <c r="H34" s="28">
        <v>0.14216000000000001</v>
      </c>
      <c r="I34" s="70">
        <f>+ROUND(G34*H34,0)</f>
        <v>713</v>
      </c>
    </row>
    <row r="35" spans="1:9" x14ac:dyDescent="0.25">
      <c r="A35" s="1"/>
      <c r="B35" s="3"/>
      <c r="C35" s="3"/>
      <c r="D35" s="3"/>
      <c r="E35" s="3"/>
      <c r="G35" s="20"/>
      <c r="I35" s="2"/>
    </row>
    <row r="36" spans="1:9" ht="15.75" thickBot="1" x14ac:dyDescent="0.3">
      <c r="A36" s="1" t="s">
        <v>17</v>
      </c>
      <c r="B36" s="19">
        <f>SUM(B34:B34)</f>
        <v>73.47203703703704</v>
      </c>
      <c r="C36" s="19">
        <f>SUM(C34:C34)</f>
        <v>32.077849999999998</v>
      </c>
      <c r="D36" s="19">
        <f>SUM(D34:D34)</f>
        <v>41.394187037037042</v>
      </c>
      <c r="E36" s="19">
        <f>SUM(E34:E34)</f>
        <v>507</v>
      </c>
      <c r="G36" s="21">
        <f>SUM(G34:G34)</f>
        <v>5014.5734304458301</v>
      </c>
      <c r="H36" s="17">
        <f>SUM(H34:H34)</f>
        <v>0.14216000000000001</v>
      </c>
      <c r="I36" s="70">
        <f>SUM(I34:I34)</f>
        <v>713</v>
      </c>
    </row>
    <row r="37" spans="1:9" ht="15.75" thickTop="1" x14ac:dyDescent="0.25">
      <c r="A37" s="1"/>
      <c r="H37" s="116"/>
    </row>
    <row r="39" spans="1:9" x14ac:dyDescent="0.25">
      <c r="A39" t="s">
        <v>22</v>
      </c>
      <c r="I39" s="70">
        <f>I36</f>
        <v>713</v>
      </c>
    </row>
    <row r="41" spans="1:9" x14ac:dyDescent="0.25">
      <c r="A41" t="s">
        <v>24</v>
      </c>
      <c r="I41" s="29">
        <f>I28</f>
        <v>700365.64440726885</v>
      </c>
    </row>
    <row r="43" spans="1:9" x14ac:dyDescent="0.25">
      <c r="A43" s="24" t="s">
        <v>25</v>
      </c>
      <c r="B43" s="25"/>
      <c r="C43" s="25"/>
      <c r="D43" s="25"/>
      <c r="E43" s="25"/>
      <c r="F43" s="25"/>
      <c r="G43" s="25"/>
      <c r="H43" s="25"/>
      <c r="I43" s="26">
        <f>ROUND(+I39/I41,5)</f>
        <v>1.0200000000000001E-3</v>
      </c>
    </row>
    <row r="46" spans="1:9" x14ac:dyDescent="0.25">
      <c r="A46" s="18" t="str">
        <f>'CSWNA Summary'!A11&amp;" Billing Cycle"</f>
        <v>October 2021 Billing Cycle</v>
      </c>
    </row>
    <row r="47" spans="1:9" x14ac:dyDescent="0.25">
      <c r="A47" s="151" t="s">
        <v>143</v>
      </c>
      <c r="B47" s="3">
        <f>Input_WEMO!H15</f>
        <v>252.2274253285544</v>
      </c>
      <c r="C47" s="3">
        <f>Input_WEMO!G15</f>
        <v>166.07040000000001</v>
      </c>
      <c r="D47" s="3">
        <f>+B47-C47</f>
        <v>86.157025328554397</v>
      </c>
      <c r="E47" s="3">
        <f>Input_WEMO!J15</f>
        <v>465</v>
      </c>
      <c r="F47" s="27">
        <f>F34</f>
        <v>0.23893880000000001</v>
      </c>
      <c r="G47" s="20">
        <f>+D47*E47*F47</f>
        <v>9572.609153262094</v>
      </c>
      <c r="H47" s="28">
        <v>0.14216000000000001</v>
      </c>
      <c r="I47" s="70">
        <f>+ROUND(G47*H47,0)</f>
        <v>1361</v>
      </c>
    </row>
    <row r="48" spans="1:9" x14ac:dyDescent="0.25">
      <c r="A48" s="1"/>
      <c r="B48" s="3"/>
      <c r="C48" s="3"/>
      <c r="D48" s="3"/>
      <c r="E48" s="3"/>
      <c r="G48" s="20"/>
      <c r="I48" s="2"/>
    </row>
    <row r="49" spans="1:9" ht="15.75" thickBot="1" x14ac:dyDescent="0.3">
      <c r="A49" s="1" t="s">
        <v>17</v>
      </c>
      <c r="B49" s="19">
        <f>SUM(B47:B47)</f>
        <v>252.2274253285544</v>
      </c>
      <c r="C49" s="19">
        <f>SUM(C47:C47)</f>
        <v>166.07040000000001</v>
      </c>
      <c r="D49" s="19">
        <f>SUM(D47:D47)</f>
        <v>86.157025328554397</v>
      </c>
      <c r="E49" s="19">
        <f>SUM(E47:E47)</f>
        <v>465</v>
      </c>
      <c r="G49" s="21">
        <f>SUM(G47:G47)</f>
        <v>9572.609153262094</v>
      </c>
      <c r="H49" s="17">
        <f>SUM(H47:H47)</f>
        <v>0.14216000000000001</v>
      </c>
      <c r="I49" s="70">
        <f>SUM(I47:I47)</f>
        <v>1361</v>
      </c>
    </row>
    <row r="50" spans="1:9" ht="15.75" thickTop="1" x14ac:dyDescent="0.25">
      <c r="A50" s="1"/>
      <c r="H50" s="116"/>
    </row>
    <row r="52" spans="1:9" x14ac:dyDescent="0.25">
      <c r="A52" t="s">
        <v>22</v>
      </c>
      <c r="I52" s="70">
        <f>I49</f>
        <v>1361</v>
      </c>
    </row>
    <row r="54" spans="1:9" x14ac:dyDescent="0.25">
      <c r="A54" t="s">
        <v>24</v>
      </c>
      <c r="I54" s="29">
        <f>I41</f>
        <v>700365.64440726885</v>
      </c>
    </row>
    <row r="56" spans="1:9" x14ac:dyDescent="0.25">
      <c r="A56" s="24" t="s">
        <v>25</v>
      </c>
      <c r="B56" s="25"/>
      <c r="C56" s="25"/>
      <c r="D56" s="25"/>
      <c r="E56" s="25"/>
      <c r="F56" s="25"/>
      <c r="G56" s="25"/>
      <c r="H56" s="25"/>
      <c r="I56" s="26">
        <f>ROUND(+I52/I54,5)</f>
        <v>1.9400000000000001E-3</v>
      </c>
    </row>
    <row r="59" spans="1:9" x14ac:dyDescent="0.25">
      <c r="A59" s="18" t="str">
        <f>'CSWNA Summary'!A12&amp;" Billing Cycle"</f>
        <v>November 2021 Billing Cycle</v>
      </c>
    </row>
    <row r="60" spans="1:9" x14ac:dyDescent="0.25">
      <c r="A60" s="151" t="s">
        <v>143</v>
      </c>
      <c r="B60" s="3">
        <f>Input_WEMO!H18</f>
        <v>651.7794205495818</v>
      </c>
      <c r="C60" s="3">
        <f>Input_WEMO!G18</f>
        <v>606.23210000000006</v>
      </c>
      <c r="D60" s="3">
        <f>+B60-C60</f>
        <v>45.547320549581741</v>
      </c>
      <c r="E60" s="3">
        <f>Input_WEMO!J18</f>
        <v>555</v>
      </c>
      <c r="F60" s="27">
        <f>F47</f>
        <v>0.23893880000000001</v>
      </c>
      <c r="G60" s="20">
        <f>+D60*E60*F60</f>
        <v>6040.0772740094826</v>
      </c>
      <c r="H60" s="28">
        <v>0.14216000000000001</v>
      </c>
      <c r="I60" s="70">
        <f>+ROUND(G60*H60,0)</f>
        <v>859</v>
      </c>
    </row>
    <row r="61" spans="1:9" x14ac:dyDescent="0.25">
      <c r="A61" s="1"/>
      <c r="B61" s="3"/>
      <c r="C61" s="3"/>
      <c r="D61" s="3"/>
      <c r="E61" s="3"/>
      <c r="G61" s="20"/>
      <c r="I61" s="2"/>
    </row>
    <row r="62" spans="1:9" ht="15.75" thickBot="1" x14ac:dyDescent="0.3">
      <c r="A62" s="1" t="s">
        <v>17</v>
      </c>
      <c r="B62" s="19">
        <f>SUM(B60:B60)</f>
        <v>651.7794205495818</v>
      </c>
      <c r="C62" s="19">
        <f>SUM(C60:C60)</f>
        <v>606.23210000000006</v>
      </c>
      <c r="D62" s="19">
        <f>SUM(D60:D60)</f>
        <v>45.547320549581741</v>
      </c>
      <c r="E62" s="19">
        <f>SUM(E60:E60)</f>
        <v>555</v>
      </c>
      <c r="G62" s="21">
        <f>SUM(G60:G60)</f>
        <v>6040.0772740094826</v>
      </c>
      <c r="H62" s="17">
        <f>SUM(H60:H60)</f>
        <v>0.14216000000000001</v>
      </c>
      <c r="I62" s="70">
        <f>SUM(I60:I60)</f>
        <v>859</v>
      </c>
    </row>
    <row r="63" spans="1:9" ht="15.75" thickTop="1" x14ac:dyDescent="0.25">
      <c r="A63" s="1"/>
      <c r="H63" s="116"/>
    </row>
    <row r="65" spans="1:9" x14ac:dyDescent="0.25">
      <c r="A65" t="s">
        <v>22</v>
      </c>
      <c r="I65" s="70">
        <f>I62</f>
        <v>859</v>
      </c>
    </row>
    <row r="67" spans="1:9" x14ac:dyDescent="0.25">
      <c r="A67" t="s">
        <v>24</v>
      </c>
      <c r="I67" s="29">
        <f>I54</f>
        <v>700365.64440726885</v>
      </c>
    </row>
    <row r="69" spans="1:9" x14ac:dyDescent="0.25">
      <c r="A69" s="24" t="s">
        <v>25</v>
      </c>
      <c r="B69" s="25"/>
      <c r="C69" s="25"/>
      <c r="D69" s="25"/>
      <c r="E69" s="25"/>
      <c r="F69" s="25"/>
      <c r="G69" s="25"/>
      <c r="H69" s="25"/>
      <c r="I69" s="26">
        <f>ROUND(+I65/I67,5)</f>
        <v>1.23E-3</v>
      </c>
    </row>
    <row r="72" spans="1:9" x14ac:dyDescent="0.25">
      <c r="A72" s="18" t="str">
        <f>'CSWNA Summary'!A13&amp;" Billing Cycle"</f>
        <v>December 2021 Billing Cycle</v>
      </c>
    </row>
    <row r="73" spans="1:9" x14ac:dyDescent="0.25">
      <c r="A73" s="1">
        <v>1</v>
      </c>
      <c r="B73" s="3">
        <f>Input_WEMO!H21</f>
        <v>2009.2263679808837</v>
      </c>
      <c r="C73" s="3">
        <f>Input_WEMO!G21</f>
        <v>988.4645999999999</v>
      </c>
      <c r="D73" s="3">
        <f>+B73-C73</f>
        <v>1020.7617679808837</v>
      </c>
      <c r="E73" s="3">
        <f>Input_WEMO!J21</f>
        <v>524</v>
      </c>
      <c r="F73" s="27">
        <f>F60</f>
        <v>0.23893880000000001</v>
      </c>
      <c r="G73" s="20">
        <f>+D73*E73*F73</f>
        <v>127803.38616986893</v>
      </c>
      <c r="H73" s="28">
        <v>0.14216000000000001</v>
      </c>
      <c r="I73" s="70">
        <f>+ROUND(G73*H73,0)</f>
        <v>18169</v>
      </c>
    </row>
    <row r="74" spans="1:9" x14ac:dyDescent="0.25">
      <c r="A74" s="1"/>
      <c r="B74" s="3"/>
      <c r="C74" s="3"/>
      <c r="D74" s="3"/>
      <c r="E74" s="3"/>
      <c r="G74" s="20"/>
      <c r="I74" s="2"/>
    </row>
    <row r="75" spans="1:9" ht="15.75" thickBot="1" x14ac:dyDescent="0.3">
      <c r="A75" s="1" t="s">
        <v>17</v>
      </c>
      <c r="B75" s="19">
        <f>SUM(B73:B73)</f>
        <v>2009.2263679808837</v>
      </c>
      <c r="C75" s="19">
        <f>SUM(C73:C73)</f>
        <v>988.4645999999999</v>
      </c>
      <c r="D75" s="19">
        <f>SUM(D73:D73)</f>
        <v>1020.7617679808837</v>
      </c>
      <c r="E75" s="19">
        <f>SUM(E73:E73)</f>
        <v>524</v>
      </c>
      <c r="G75" s="21">
        <f>SUM(G73:G73)</f>
        <v>127803.38616986893</v>
      </c>
      <c r="H75" s="17">
        <f>SUM(H73:H73)</f>
        <v>0.14216000000000001</v>
      </c>
      <c r="I75" s="70">
        <f>SUM(I73:I73)</f>
        <v>18169</v>
      </c>
    </row>
    <row r="76" spans="1:9" ht="15.75" thickTop="1" x14ac:dyDescent="0.25">
      <c r="A76" s="1"/>
    </row>
    <row r="78" spans="1:9" x14ac:dyDescent="0.25">
      <c r="A78" t="s">
        <v>22</v>
      </c>
      <c r="I78" s="70">
        <f>I75</f>
        <v>18169</v>
      </c>
    </row>
    <row r="80" spans="1:9" x14ac:dyDescent="0.25">
      <c r="A80" t="s">
        <v>24</v>
      </c>
      <c r="I80" s="29">
        <f>I67</f>
        <v>700365.64440726885</v>
      </c>
    </row>
    <row r="82" spans="1:9" x14ac:dyDescent="0.25">
      <c r="A82" s="24" t="s">
        <v>25</v>
      </c>
      <c r="B82" s="25"/>
      <c r="C82" s="25"/>
      <c r="D82" s="25"/>
      <c r="E82" s="25"/>
      <c r="F82" s="25"/>
      <c r="G82" s="25"/>
      <c r="H82" s="25"/>
      <c r="I82" s="26">
        <f>ROUND(+I78/I80,5)</f>
        <v>2.5940000000000001E-2</v>
      </c>
    </row>
    <row r="87" spans="1:9" x14ac:dyDescent="0.25">
      <c r="B87" s="69"/>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I87"/>
  <sheetViews>
    <sheetView zoomScale="80" zoomScaleNormal="80"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8</v>
      </c>
      <c r="B2" s="7" t="s">
        <v>1</v>
      </c>
      <c r="C2" s="7" t="s">
        <v>2</v>
      </c>
      <c r="D2" s="7"/>
      <c r="E2" s="7" t="s">
        <v>4</v>
      </c>
      <c r="F2" s="7"/>
      <c r="G2" s="7"/>
      <c r="H2" s="8"/>
      <c r="I2" s="9" t="s">
        <v>10</v>
      </c>
    </row>
    <row r="3" spans="1:9" x14ac:dyDescent="0.25">
      <c r="A3" s="10" t="s">
        <v>19</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123</v>
      </c>
    </row>
    <row r="6" spans="1:9" ht="6" customHeight="1" x14ac:dyDescent="0.25"/>
    <row r="7" spans="1:9" x14ac:dyDescent="0.25">
      <c r="A7" s="18" t="str">
        <f>'CSWNA Summary'!A8&amp;" Billing Cycle"</f>
        <v>July 2021 Billing Cycle</v>
      </c>
    </row>
    <row r="8" spans="1:9" x14ac:dyDescent="0.25">
      <c r="A8" s="151" t="s">
        <v>143</v>
      </c>
      <c r="B8" s="3">
        <f>Input_SEMO!H6</f>
        <v>0.1</v>
      </c>
      <c r="C8" s="3">
        <f>Input_SEMO!G6</f>
        <v>0</v>
      </c>
      <c r="D8" s="3">
        <f>+B8-C8</f>
        <v>0.1</v>
      </c>
      <c r="E8" s="3">
        <f>Input_SEMO!I6</f>
        <v>26743</v>
      </c>
      <c r="F8" s="27">
        <f>Assumptions!F7</f>
        <v>0.110869</v>
      </c>
      <c r="G8" s="20">
        <f>+D8*E8*$F$8</f>
        <v>296.49696670000003</v>
      </c>
      <c r="H8" s="28">
        <v>0.24335000000000001</v>
      </c>
      <c r="I8" s="70">
        <f>+ROUND(G8*H8,0)</f>
        <v>72</v>
      </c>
    </row>
    <row r="9" spans="1:9" x14ac:dyDescent="0.25">
      <c r="A9" s="1"/>
      <c r="B9" s="3"/>
      <c r="C9" s="3"/>
      <c r="D9" s="3"/>
      <c r="E9" s="3"/>
      <c r="G9" s="20"/>
      <c r="I9" s="2"/>
    </row>
    <row r="10" spans="1:9" ht="15.75" thickBot="1" x14ac:dyDescent="0.3">
      <c r="A10" s="1" t="s">
        <v>17</v>
      </c>
      <c r="B10" s="19">
        <f>SUM(B8:B8)</f>
        <v>0.1</v>
      </c>
      <c r="C10" s="19">
        <f>SUM(C8:C8)</f>
        <v>0</v>
      </c>
      <c r="D10" s="19">
        <f>SUM(D8:D8)</f>
        <v>0.1</v>
      </c>
      <c r="E10" s="19">
        <f>SUM(E8:E8)</f>
        <v>26743</v>
      </c>
      <c r="G10" s="21">
        <f>SUM(G8:G8)</f>
        <v>296.49696670000003</v>
      </c>
      <c r="H10" s="17">
        <f>SUM(H8:H8)</f>
        <v>0.24335000000000001</v>
      </c>
      <c r="I10" s="70">
        <f>SUM(I8:I8)</f>
        <v>72</v>
      </c>
    </row>
    <row r="11" spans="1:9" ht="15.75" thickTop="1" x14ac:dyDescent="0.25">
      <c r="A11" s="1"/>
      <c r="H11" s="116"/>
    </row>
    <row r="13" spans="1:9" x14ac:dyDescent="0.25">
      <c r="A13" t="s">
        <v>22</v>
      </c>
      <c r="I13" s="70">
        <f>I10</f>
        <v>72</v>
      </c>
    </row>
    <row r="15" spans="1:9" x14ac:dyDescent="0.25">
      <c r="A15" t="s">
        <v>24</v>
      </c>
      <c r="I15" s="29">
        <f>Assumptions!F20</f>
        <v>15300894.639401933</v>
      </c>
    </row>
    <row r="17" spans="1:9" x14ac:dyDescent="0.25">
      <c r="A17" s="24" t="s">
        <v>25</v>
      </c>
      <c r="B17" s="25"/>
      <c r="C17" s="25"/>
      <c r="D17" s="25"/>
      <c r="E17" s="25"/>
      <c r="F17" s="25"/>
      <c r="G17" s="25"/>
      <c r="H17" s="25"/>
      <c r="I17" s="26">
        <f>ROUND(+I13/I15,5)</f>
        <v>0</v>
      </c>
    </row>
    <row r="20" spans="1:9" x14ac:dyDescent="0.25">
      <c r="A20" s="18" t="str">
        <f>'CSWNA Summary'!A9&amp;" Billing Cycle"</f>
        <v>August 2021 Billing Cycle</v>
      </c>
    </row>
    <row r="21" spans="1:9" x14ac:dyDescent="0.25">
      <c r="A21" s="151" t="s">
        <v>143</v>
      </c>
      <c r="B21" s="3">
        <f>Input_SEMO!H9</f>
        <v>0.9</v>
      </c>
      <c r="C21" s="3">
        <f>Input_SEMO!G9</f>
        <v>0</v>
      </c>
      <c r="D21" s="3">
        <f>+B21-C21</f>
        <v>0.9</v>
      </c>
      <c r="E21" s="3">
        <f>Input_SEMO!I9</f>
        <v>26476</v>
      </c>
      <c r="F21" s="27">
        <f>F8</f>
        <v>0.110869</v>
      </c>
      <c r="G21" s="20">
        <f>+D21*E21*$F$21</f>
        <v>2641.8308796000001</v>
      </c>
      <c r="H21" s="28">
        <v>0.24335000000000001</v>
      </c>
      <c r="I21" s="70">
        <f>+ROUND(G21*H21,0)</f>
        <v>643</v>
      </c>
    </row>
    <row r="22" spans="1:9" x14ac:dyDescent="0.25">
      <c r="A22" s="1"/>
      <c r="B22" s="3"/>
      <c r="C22" s="3"/>
      <c r="D22" s="3"/>
      <c r="E22" s="3"/>
      <c r="G22" s="20"/>
      <c r="I22" s="2"/>
    </row>
    <row r="23" spans="1:9" ht="15.75" thickBot="1" x14ac:dyDescent="0.3">
      <c r="A23" s="1" t="s">
        <v>17</v>
      </c>
      <c r="B23" s="19">
        <f>SUM(B21:B21)</f>
        <v>0.9</v>
      </c>
      <c r="C23" s="19">
        <f>SUM(C21:C21)</f>
        <v>0</v>
      </c>
      <c r="D23" s="19">
        <f>SUM(D21:D21)</f>
        <v>0.9</v>
      </c>
      <c r="E23" s="19">
        <f>SUM(E21:E21)</f>
        <v>26476</v>
      </c>
      <c r="G23" s="21">
        <f>SUM(G21:G21)</f>
        <v>2641.8308796000001</v>
      </c>
      <c r="H23" s="17">
        <f>SUM(H21:H21)</f>
        <v>0.24335000000000001</v>
      </c>
      <c r="I23" s="70">
        <f>SUM(I21:I21)</f>
        <v>643</v>
      </c>
    </row>
    <row r="24" spans="1:9" ht="15.75" thickTop="1" x14ac:dyDescent="0.25">
      <c r="A24" s="1"/>
      <c r="H24" s="116"/>
    </row>
    <row r="26" spans="1:9" x14ac:dyDescent="0.25">
      <c r="A26" t="s">
        <v>22</v>
      </c>
      <c r="I26" s="70">
        <f>I23</f>
        <v>643</v>
      </c>
    </row>
    <row r="28" spans="1:9" x14ac:dyDescent="0.25">
      <c r="A28" t="s">
        <v>24</v>
      </c>
      <c r="I28" s="29">
        <f>I15</f>
        <v>15300894.639401933</v>
      </c>
    </row>
    <row r="30" spans="1:9" x14ac:dyDescent="0.25">
      <c r="A30" s="24" t="s">
        <v>25</v>
      </c>
      <c r="B30" s="25"/>
      <c r="C30" s="25"/>
      <c r="D30" s="25"/>
      <c r="E30" s="25"/>
      <c r="F30" s="25"/>
      <c r="G30" s="25"/>
      <c r="H30" s="25"/>
      <c r="I30" s="26">
        <f>ROUND(+I26/I28,5)</f>
        <v>4.0000000000000003E-5</v>
      </c>
    </row>
    <row r="33" spans="1:9" x14ac:dyDescent="0.25">
      <c r="A33" s="18" t="str">
        <f>'CSWNA Summary'!A10&amp;" Billing Cycle"</f>
        <v>September 2021 Billing Cycle</v>
      </c>
    </row>
    <row r="34" spans="1:9" x14ac:dyDescent="0.25">
      <c r="A34" s="151" t="s">
        <v>143</v>
      </c>
      <c r="B34" s="3">
        <f>Input_SEMO!H12</f>
        <v>42.400000000000006</v>
      </c>
      <c r="C34" s="3">
        <f>Input_SEMO!G12</f>
        <v>16.5</v>
      </c>
      <c r="D34" s="3">
        <f>+B34-C34</f>
        <v>25.900000000000006</v>
      </c>
      <c r="E34" s="3">
        <f>Input_SEMO!I12</f>
        <v>26545</v>
      </c>
      <c r="F34" s="27">
        <f>F21</f>
        <v>0.110869</v>
      </c>
      <c r="G34" s="20">
        <f>+D34*E34*$F$34</f>
        <v>76224.155969500003</v>
      </c>
      <c r="H34" s="28">
        <v>0.24335000000000001</v>
      </c>
      <c r="I34" s="70">
        <f>+ROUND(G34*H34,0)</f>
        <v>18549</v>
      </c>
    </row>
    <row r="35" spans="1:9" x14ac:dyDescent="0.25">
      <c r="A35" s="1"/>
      <c r="B35" s="3"/>
      <c r="C35" s="3"/>
      <c r="D35" s="3"/>
      <c r="E35" s="3"/>
      <c r="G35" s="20"/>
      <c r="I35" s="2"/>
    </row>
    <row r="36" spans="1:9" ht="15.75" thickBot="1" x14ac:dyDescent="0.3">
      <c r="A36" s="1" t="s">
        <v>17</v>
      </c>
      <c r="B36" s="19">
        <f>SUM(B34:B34)</f>
        <v>42.400000000000006</v>
      </c>
      <c r="C36" s="19">
        <f>SUM(C34:C34)</f>
        <v>16.5</v>
      </c>
      <c r="D36" s="19">
        <f>SUM(D34:D34)</f>
        <v>25.900000000000006</v>
      </c>
      <c r="E36" s="19">
        <f>SUM(E34:E34)</f>
        <v>26545</v>
      </c>
      <c r="G36" s="21">
        <f>SUM(G34:G34)</f>
        <v>76224.155969500003</v>
      </c>
      <c r="H36" s="17">
        <f>SUM(H34:H34)</f>
        <v>0.24335000000000001</v>
      </c>
      <c r="I36" s="70">
        <f>SUM(I34:I34)</f>
        <v>18549</v>
      </c>
    </row>
    <row r="37" spans="1:9" ht="15.75" thickTop="1" x14ac:dyDescent="0.25">
      <c r="A37" s="1"/>
      <c r="H37" s="116"/>
    </row>
    <row r="39" spans="1:9" x14ac:dyDescent="0.25">
      <c r="A39" t="s">
        <v>22</v>
      </c>
      <c r="I39" s="70">
        <f>I36</f>
        <v>18549</v>
      </c>
    </row>
    <row r="41" spans="1:9" x14ac:dyDescent="0.25">
      <c r="A41" t="s">
        <v>24</v>
      </c>
      <c r="I41" s="29">
        <f>I28</f>
        <v>15300894.639401933</v>
      </c>
    </row>
    <row r="43" spans="1:9" x14ac:dyDescent="0.25">
      <c r="A43" s="24" t="s">
        <v>25</v>
      </c>
      <c r="B43" s="25"/>
      <c r="C43" s="25"/>
      <c r="D43" s="25"/>
      <c r="E43" s="25"/>
      <c r="F43" s="25"/>
      <c r="G43" s="25"/>
      <c r="H43" s="25"/>
      <c r="I43" s="26">
        <f>ROUND(+I39/I41,5)</f>
        <v>1.2099999999999999E-3</v>
      </c>
    </row>
    <row r="46" spans="1:9" x14ac:dyDescent="0.25">
      <c r="A46" s="18" t="str">
        <f>'CSWNA Summary'!A11&amp;" Billing Cycle"</f>
        <v>October 2021 Billing Cycle</v>
      </c>
    </row>
    <row r="47" spans="1:9" x14ac:dyDescent="0.25">
      <c r="A47" s="151" t="s">
        <v>143</v>
      </c>
      <c r="B47" s="3">
        <f>Input_SEMO!H15</f>
        <v>179.60000000000002</v>
      </c>
      <c r="C47" s="3">
        <f>Input_SEMO!G15</f>
        <v>92.5</v>
      </c>
      <c r="D47" s="3">
        <f>+B47-C47</f>
        <v>87.100000000000023</v>
      </c>
      <c r="E47" s="3">
        <f>Input_SEMO!I15</f>
        <v>24674</v>
      </c>
      <c r="F47" s="27">
        <f>F34</f>
        <v>0.110869</v>
      </c>
      <c r="G47" s="20">
        <f>+D47*E47*$F$47</f>
        <v>238269.16659260003</v>
      </c>
      <c r="H47" s="28">
        <v>0.24335000000000001</v>
      </c>
      <c r="I47" s="70">
        <f>+ROUND(G47*H47,0)</f>
        <v>57983</v>
      </c>
    </row>
    <row r="48" spans="1:9" x14ac:dyDescent="0.25">
      <c r="A48" s="1"/>
      <c r="B48" s="3"/>
      <c r="C48" s="3"/>
      <c r="D48" s="3"/>
      <c r="E48" s="3"/>
      <c r="G48" s="20"/>
      <c r="I48" s="2"/>
    </row>
    <row r="49" spans="1:9" ht="15.75" thickBot="1" x14ac:dyDescent="0.3">
      <c r="A49" s="1" t="s">
        <v>17</v>
      </c>
      <c r="B49" s="19">
        <f>SUM(B47:B47)</f>
        <v>179.60000000000002</v>
      </c>
      <c r="C49" s="19">
        <f>SUM(C47:C47)</f>
        <v>92.5</v>
      </c>
      <c r="D49" s="19">
        <f>SUM(D47:D47)</f>
        <v>87.100000000000023</v>
      </c>
      <c r="E49" s="19">
        <f>SUM(E47:E47)</f>
        <v>24674</v>
      </c>
      <c r="G49" s="21">
        <f>SUM(G47:G47)</f>
        <v>238269.16659260003</v>
      </c>
      <c r="H49" s="17">
        <f>SUM(H47:H47)</f>
        <v>0.24335000000000001</v>
      </c>
      <c r="I49" s="70">
        <f>SUM(I47:I47)</f>
        <v>57983</v>
      </c>
    </row>
    <row r="50" spans="1:9" ht="15.75" thickTop="1" x14ac:dyDescent="0.25">
      <c r="A50" s="1"/>
      <c r="H50" s="116"/>
    </row>
    <row r="52" spans="1:9" x14ac:dyDescent="0.25">
      <c r="A52" t="s">
        <v>22</v>
      </c>
      <c r="I52" s="70">
        <f>I49</f>
        <v>57983</v>
      </c>
    </row>
    <row r="54" spans="1:9" x14ac:dyDescent="0.25">
      <c r="A54" t="s">
        <v>24</v>
      </c>
      <c r="I54" s="29">
        <f>I41</f>
        <v>15300894.639401933</v>
      </c>
    </row>
    <row r="56" spans="1:9" x14ac:dyDescent="0.25">
      <c r="A56" s="24" t="s">
        <v>25</v>
      </c>
      <c r="B56" s="25"/>
      <c r="C56" s="25"/>
      <c r="D56" s="25"/>
      <c r="E56" s="25"/>
      <c r="F56" s="25"/>
      <c r="G56" s="25"/>
      <c r="H56" s="25"/>
      <c r="I56" s="26">
        <f>ROUND(+I52/I54,5)</f>
        <v>3.79E-3</v>
      </c>
    </row>
    <row r="59" spans="1:9" x14ac:dyDescent="0.25">
      <c r="A59" s="18" t="str">
        <f>'CSWNA Summary'!A12&amp;" Billing Cycle"</f>
        <v>November 2021 Billing Cycle</v>
      </c>
    </row>
    <row r="60" spans="1:9" x14ac:dyDescent="0.25">
      <c r="A60" s="151" t="s">
        <v>143</v>
      </c>
      <c r="B60" s="3">
        <f>Input_SEMO!H18</f>
        <v>585.19999999999993</v>
      </c>
      <c r="C60" s="3">
        <f>Input_SEMO!G18</f>
        <v>606.5</v>
      </c>
      <c r="D60" s="3">
        <f>+B60-C60</f>
        <v>-21.300000000000068</v>
      </c>
      <c r="E60" s="3">
        <f>Input_SEMO!I18</f>
        <v>28641</v>
      </c>
      <c r="F60" s="27">
        <f>F47</f>
        <v>0.110869</v>
      </c>
      <c r="G60" s="20">
        <f>+D60*E60*$F$60</f>
        <v>-67635.999317700203</v>
      </c>
      <c r="H60" s="28">
        <v>0.24335000000000001</v>
      </c>
      <c r="I60" s="70">
        <f>+ROUND(G60*H60,0)</f>
        <v>-16459</v>
      </c>
    </row>
    <row r="61" spans="1:9" x14ac:dyDescent="0.25">
      <c r="A61" s="1"/>
      <c r="B61" s="3"/>
      <c r="C61" s="3"/>
      <c r="D61" s="3"/>
      <c r="E61" s="3"/>
      <c r="G61" s="20"/>
      <c r="I61" s="2"/>
    </row>
    <row r="62" spans="1:9" ht="15.75" thickBot="1" x14ac:dyDescent="0.3">
      <c r="A62" s="1" t="s">
        <v>17</v>
      </c>
      <c r="B62" s="19">
        <f>SUM(B60:B60)</f>
        <v>585.19999999999993</v>
      </c>
      <c r="C62" s="19">
        <f>SUM(C60:C60)</f>
        <v>606.5</v>
      </c>
      <c r="D62" s="19">
        <f>SUM(D60:D60)</f>
        <v>-21.300000000000068</v>
      </c>
      <c r="E62" s="19">
        <f>SUM(E60:E60)</f>
        <v>28641</v>
      </c>
      <c r="G62" s="21">
        <f>SUM(G60:G60)</f>
        <v>-67635.999317700203</v>
      </c>
      <c r="H62" s="17">
        <f>SUM(H60:H60)</f>
        <v>0.24335000000000001</v>
      </c>
      <c r="I62" s="70">
        <f>SUM(I60:I60)</f>
        <v>-16459</v>
      </c>
    </row>
    <row r="63" spans="1:9" ht="15.75" thickTop="1" x14ac:dyDescent="0.25">
      <c r="A63" s="1"/>
      <c r="H63" s="116"/>
    </row>
    <row r="65" spans="1:9" x14ac:dyDescent="0.25">
      <c r="A65" t="s">
        <v>22</v>
      </c>
      <c r="I65" s="70">
        <f>I62</f>
        <v>-16459</v>
      </c>
    </row>
    <row r="67" spans="1:9" x14ac:dyDescent="0.25">
      <c r="A67" t="s">
        <v>24</v>
      </c>
      <c r="I67" s="29">
        <f>I54</f>
        <v>15300894.639401933</v>
      </c>
    </row>
    <row r="69" spans="1:9" x14ac:dyDescent="0.25">
      <c r="A69" s="24" t="s">
        <v>25</v>
      </c>
      <c r="B69" s="25"/>
      <c r="C69" s="25"/>
      <c r="D69" s="25"/>
      <c r="E69" s="25"/>
      <c r="F69" s="25"/>
      <c r="G69" s="25"/>
      <c r="H69" s="25"/>
      <c r="I69" s="26">
        <f>ROUND(+I65/I67,5)</f>
        <v>-1.08E-3</v>
      </c>
    </row>
    <row r="72" spans="1:9" x14ac:dyDescent="0.25">
      <c r="A72" s="18" t="str">
        <f>'CSWNA Summary'!A13&amp;" Billing Cycle"</f>
        <v>December 2021 Billing Cycle</v>
      </c>
    </row>
    <row r="73" spans="1:9" x14ac:dyDescent="0.25">
      <c r="A73" s="1">
        <v>1</v>
      </c>
      <c r="B73" s="3">
        <f>Input_SEMO!H21</f>
        <v>1446.8999999999999</v>
      </c>
      <c r="C73" s="3">
        <f>Input_SEMO!G21</f>
        <v>544</v>
      </c>
      <c r="D73" s="3">
        <f>+B73-C73</f>
        <v>902.89999999999986</v>
      </c>
      <c r="E73" s="3">
        <f>Input_SEMO!I21</f>
        <v>27297</v>
      </c>
      <c r="F73" s="27">
        <f>F60</f>
        <v>0.110869</v>
      </c>
      <c r="G73" s="20">
        <f>+D73*E73*$F$73</f>
        <v>2732528.5178696997</v>
      </c>
      <c r="H73" s="28">
        <v>0.24335000000000001</v>
      </c>
      <c r="I73" s="70">
        <f>+ROUND(G73*H73,0)</f>
        <v>664961</v>
      </c>
    </row>
    <row r="74" spans="1:9" x14ac:dyDescent="0.25">
      <c r="A74" s="1"/>
      <c r="B74" s="3"/>
      <c r="C74" s="3"/>
      <c r="D74" s="3"/>
      <c r="E74" s="3"/>
      <c r="G74" s="20"/>
      <c r="I74" s="2"/>
    </row>
    <row r="75" spans="1:9" ht="15.75" thickBot="1" x14ac:dyDescent="0.3">
      <c r="A75" s="1" t="s">
        <v>17</v>
      </c>
      <c r="B75" s="19">
        <f>SUM(B73:B73)</f>
        <v>1446.8999999999999</v>
      </c>
      <c r="C75" s="19">
        <f>SUM(C73:C73)</f>
        <v>544</v>
      </c>
      <c r="D75" s="19">
        <f>SUM(D73:D73)</f>
        <v>902.89999999999986</v>
      </c>
      <c r="E75" s="19">
        <f>SUM(E73:E73)</f>
        <v>27297</v>
      </c>
      <c r="G75" s="21">
        <f>SUM(G73:G73)</f>
        <v>2732528.5178696997</v>
      </c>
      <c r="H75" s="17">
        <f>SUM(H73:H73)</f>
        <v>0.24335000000000001</v>
      </c>
      <c r="I75" s="70">
        <f>SUM(I73:I73)</f>
        <v>664961</v>
      </c>
    </row>
    <row r="76" spans="1:9" ht="15.75" thickTop="1" x14ac:dyDescent="0.25">
      <c r="A76" s="1"/>
    </row>
    <row r="78" spans="1:9" x14ac:dyDescent="0.25">
      <c r="A78" t="s">
        <v>22</v>
      </c>
      <c r="I78" s="70">
        <f>I75</f>
        <v>664961</v>
      </c>
    </row>
    <row r="80" spans="1:9" x14ac:dyDescent="0.25">
      <c r="A80" t="s">
        <v>24</v>
      </c>
      <c r="I80" s="29">
        <f>I67</f>
        <v>15300894.639401933</v>
      </c>
    </row>
    <row r="82" spans="1:9" x14ac:dyDescent="0.25">
      <c r="A82" s="24" t="s">
        <v>25</v>
      </c>
      <c r="B82" s="25"/>
      <c r="C82" s="25"/>
      <c r="D82" s="25"/>
      <c r="E82" s="25"/>
      <c r="F82" s="25"/>
      <c r="G82" s="25"/>
      <c r="H82" s="25"/>
      <c r="I82" s="26">
        <f>ROUND(+I78/I80,5)</f>
        <v>4.3459999999999999E-2</v>
      </c>
    </row>
    <row r="87" spans="1:9" x14ac:dyDescent="0.25">
      <c r="B87" s="69"/>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87"/>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19</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123</v>
      </c>
    </row>
    <row r="6" spans="1:9" ht="6" customHeight="1" x14ac:dyDescent="0.25"/>
    <row r="7" spans="1:9" x14ac:dyDescent="0.25">
      <c r="A7" s="18" t="str">
        <f>'CSWNA Summary'!A8&amp;" Billing Cycle"</f>
        <v>July 2021 Billing Cycle</v>
      </c>
    </row>
    <row r="8" spans="1:9" x14ac:dyDescent="0.25">
      <c r="A8" s="151" t="s">
        <v>143</v>
      </c>
      <c r="B8" s="3">
        <f>Input_SEMO!H6</f>
        <v>0.1</v>
      </c>
      <c r="C8" s="3">
        <f>Input_SEMO!G6</f>
        <v>0</v>
      </c>
      <c r="D8" s="3">
        <f>+B8-C8</f>
        <v>0.1</v>
      </c>
      <c r="E8" s="3">
        <f>Input_SEMO!J6</f>
        <v>3182</v>
      </c>
      <c r="F8" s="27">
        <f>Assumptions!G7</f>
        <v>0.23716039999999999</v>
      </c>
      <c r="G8" s="20">
        <f>+D8*E8*$F$8</f>
        <v>75.464439280000008</v>
      </c>
      <c r="H8" s="28">
        <v>8.3119999999999999E-2</v>
      </c>
      <c r="I8" s="70">
        <f>+ROUND(G8*H8,0)</f>
        <v>6</v>
      </c>
    </row>
    <row r="9" spans="1:9" x14ac:dyDescent="0.25">
      <c r="A9" s="1"/>
      <c r="B9" s="3"/>
      <c r="C9" s="3"/>
      <c r="D9" s="3"/>
      <c r="E9" s="3"/>
      <c r="G9" s="20"/>
      <c r="I9" s="2"/>
    </row>
    <row r="10" spans="1:9" ht="15.75" thickBot="1" x14ac:dyDescent="0.3">
      <c r="A10" s="1" t="s">
        <v>17</v>
      </c>
      <c r="B10" s="19">
        <f>SUM(B8:B8)</f>
        <v>0.1</v>
      </c>
      <c r="C10" s="19">
        <f>SUM(C8:C8)</f>
        <v>0</v>
      </c>
      <c r="D10" s="19">
        <f>SUM(D8:D8)</f>
        <v>0.1</v>
      </c>
      <c r="E10" s="19">
        <f>SUM(E8:E8)</f>
        <v>3182</v>
      </c>
      <c r="G10" s="21">
        <f>SUM(G8:G8)</f>
        <v>75.464439280000008</v>
      </c>
      <c r="H10" s="17">
        <f>SUM(H8:H8)</f>
        <v>8.3119999999999999E-2</v>
      </c>
      <c r="I10" s="70">
        <f>SUM(I8:I8)</f>
        <v>6</v>
      </c>
    </row>
    <row r="11" spans="1:9" ht="15.75" thickTop="1" x14ac:dyDescent="0.25">
      <c r="A11" s="1"/>
      <c r="H11" s="116"/>
    </row>
    <row r="13" spans="1:9" x14ac:dyDescent="0.25">
      <c r="A13" t="s">
        <v>22</v>
      </c>
      <c r="I13" s="70">
        <f>I10</f>
        <v>6</v>
      </c>
    </row>
    <row r="15" spans="1:9" x14ac:dyDescent="0.25">
      <c r="A15" t="s">
        <v>24</v>
      </c>
      <c r="I15" s="29">
        <f>Assumptions!G20</f>
        <v>3908443.5557121718</v>
      </c>
    </row>
    <row r="17" spans="1:9" x14ac:dyDescent="0.25">
      <c r="A17" s="24" t="s">
        <v>25</v>
      </c>
      <c r="B17" s="25"/>
      <c r="C17" s="25"/>
      <c r="D17" s="25"/>
      <c r="E17" s="25"/>
      <c r="F17" s="25"/>
      <c r="G17" s="25"/>
      <c r="H17" s="25"/>
      <c r="I17" s="26">
        <f>ROUND(+I13/I15,5)</f>
        <v>0</v>
      </c>
    </row>
    <row r="20" spans="1:9" x14ac:dyDescent="0.25">
      <c r="A20" s="18" t="str">
        <f>'CSWNA Summary'!A9&amp;" Billing Cycle"</f>
        <v>August 2021 Billing Cycle</v>
      </c>
    </row>
    <row r="21" spans="1:9" x14ac:dyDescent="0.25">
      <c r="A21" s="151" t="s">
        <v>143</v>
      </c>
      <c r="B21" s="3">
        <f>Input_SEMO!H9</f>
        <v>0.9</v>
      </c>
      <c r="C21" s="3">
        <f>Input_SEMO!G9</f>
        <v>0</v>
      </c>
      <c r="D21" s="3">
        <f>+B21-C21</f>
        <v>0.9</v>
      </c>
      <c r="E21" s="3">
        <f>Input_SEMO!J9</f>
        <v>3181</v>
      </c>
      <c r="F21" s="27">
        <f>F8</f>
        <v>0.23716039999999999</v>
      </c>
      <c r="G21" s="20">
        <f>+D21*E21*$F$8</f>
        <v>678.96650915999999</v>
      </c>
      <c r="H21" s="28">
        <v>8.3119999999999999E-2</v>
      </c>
      <c r="I21" s="70">
        <f>+ROUND(G21*H21,0)</f>
        <v>56</v>
      </c>
    </row>
    <row r="22" spans="1:9" x14ac:dyDescent="0.25">
      <c r="A22" s="1"/>
      <c r="B22" s="3"/>
      <c r="C22" s="3"/>
      <c r="D22" s="3"/>
      <c r="E22" s="3"/>
      <c r="G22" s="20"/>
      <c r="I22" s="2"/>
    </row>
    <row r="23" spans="1:9" ht="15.75" thickBot="1" x14ac:dyDescent="0.3">
      <c r="A23" s="1" t="s">
        <v>17</v>
      </c>
      <c r="B23" s="19">
        <f>SUM(B21:B21)</f>
        <v>0.9</v>
      </c>
      <c r="C23" s="19">
        <f>SUM(C21:C21)</f>
        <v>0</v>
      </c>
      <c r="D23" s="19">
        <f>SUM(D21:D21)</f>
        <v>0.9</v>
      </c>
      <c r="E23" s="19">
        <f>SUM(E21:E21)</f>
        <v>3181</v>
      </c>
      <c r="G23" s="21">
        <f>SUM(G21:G21)</f>
        <v>678.96650915999999</v>
      </c>
      <c r="H23" s="17">
        <f>SUM(H21:H21)</f>
        <v>8.3119999999999999E-2</v>
      </c>
      <c r="I23" s="70">
        <f>SUM(I21:I21)</f>
        <v>56</v>
      </c>
    </row>
    <row r="24" spans="1:9" ht="15.75" thickTop="1" x14ac:dyDescent="0.25">
      <c r="A24" s="1"/>
      <c r="H24" s="116"/>
    </row>
    <row r="26" spans="1:9" x14ac:dyDescent="0.25">
      <c r="A26" t="s">
        <v>22</v>
      </c>
      <c r="I26" s="70">
        <f>I23</f>
        <v>56</v>
      </c>
    </row>
    <row r="28" spans="1:9" x14ac:dyDescent="0.25">
      <c r="A28" t="s">
        <v>24</v>
      </c>
      <c r="I28" s="29">
        <f>I15</f>
        <v>3908443.5557121718</v>
      </c>
    </row>
    <row r="30" spans="1:9" x14ac:dyDescent="0.25">
      <c r="A30" s="24" t="s">
        <v>25</v>
      </c>
      <c r="B30" s="25"/>
      <c r="C30" s="25"/>
      <c r="D30" s="25"/>
      <c r="E30" s="25"/>
      <c r="F30" s="25"/>
      <c r="G30" s="25"/>
      <c r="H30" s="25"/>
      <c r="I30" s="26">
        <f>ROUND(+I26/I28,5)</f>
        <v>1.0000000000000001E-5</v>
      </c>
    </row>
    <row r="33" spans="1:9" x14ac:dyDescent="0.25">
      <c r="A33" s="18" t="str">
        <f>'CSWNA Summary'!A10&amp;" Billing Cycle"</f>
        <v>September 2021 Billing Cycle</v>
      </c>
    </row>
    <row r="34" spans="1:9" x14ac:dyDescent="0.25">
      <c r="A34" s="151" t="s">
        <v>143</v>
      </c>
      <c r="B34" s="3">
        <f>Input_SEMO!H12</f>
        <v>42.400000000000006</v>
      </c>
      <c r="C34" s="3">
        <f>Input_SEMO!G12</f>
        <v>16.5</v>
      </c>
      <c r="D34" s="3">
        <f>+B34-C34</f>
        <v>25.900000000000006</v>
      </c>
      <c r="E34" s="3">
        <f>Input_SEMO!J12</f>
        <v>3164</v>
      </c>
      <c r="F34" s="27">
        <f>F21</f>
        <v>0.23716039999999999</v>
      </c>
      <c r="G34" s="20">
        <f>+D34*E34*$F$8</f>
        <v>19434.725595040003</v>
      </c>
      <c r="H34" s="28">
        <v>8.3119999999999999E-2</v>
      </c>
      <c r="I34" s="70">
        <f>+ROUND(G34*H34,0)</f>
        <v>1615</v>
      </c>
    </row>
    <row r="35" spans="1:9" x14ac:dyDescent="0.25">
      <c r="A35" s="1"/>
      <c r="B35" s="3"/>
      <c r="C35" s="3"/>
      <c r="D35" s="3"/>
      <c r="E35" s="3"/>
      <c r="G35" s="20"/>
      <c r="I35" s="2"/>
    </row>
    <row r="36" spans="1:9" ht="15.75" thickBot="1" x14ac:dyDescent="0.3">
      <c r="A36" s="1" t="s">
        <v>17</v>
      </c>
      <c r="B36" s="19">
        <f>SUM(B34:B34)</f>
        <v>42.400000000000006</v>
      </c>
      <c r="C36" s="19">
        <f>SUM(C34:C34)</f>
        <v>16.5</v>
      </c>
      <c r="D36" s="19">
        <f>SUM(D34:D34)</f>
        <v>25.900000000000006</v>
      </c>
      <c r="E36" s="19">
        <f>SUM(E34:E34)</f>
        <v>3164</v>
      </c>
      <c r="G36" s="21">
        <f>SUM(G34:G34)</f>
        <v>19434.725595040003</v>
      </c>
      <c r="H36" s="17">
        <f>SUM(H34:H34)</f>
        <v>8.3119999999999999E-2</v>
      </c>
      <c r="I36" s="70">
        <f>SUM(I34:I34)</f>
        <v>1615</v>
      </c>
    </row>
    <row r="37" spans="1:9" ht="15.75" thickTop="1" x14ac:dyDescent="0.25">
      <c r="A37" s="1"/>
      <c r="H37" s="116"/>
    </row>
    <row r="39" spans="1:9" x14ac:dyDescent="0.25">
      <c r="A39" t="s">
        <v>22</v>
      </c>
      <c r="I39" s="70">
        <f>I36</f>
        <v>1615</v>
      </c>
    </row>
    <row r="41" spans="1:9" x14ac:dyDescent="0.25">
      <c r="A41" t="s">
        <v>24</v>
      </c>
      <c r="I41" s="29">
        <f>I28</f>
        <v>3908443.5557121718</v>
      </c>
    </row>
    <row r="43" spans="1:9" x14ac:dyDescent="0.25">
      <c r="A43" s="24" t="s">
        <v>25</v>
      </c>
      <c r="B43" s="25"/>
      <c r="C43" s="25"/>
      <c r="D43" s="25"/>
      <c r="E43" s="25"/>
      <c r="F43" s="25"/>
      <c r="G43" s="25"/>
      <c r="H43" s="25"/>
      <c r="I43" s="26">
        <f>ROUND(+I39/I41,5)</f>
        <v>4.0999999999999999E-4</v>
      </c>
    </row>
    <row r="46" spans="1:9" x14ac:dyDescent="0.25">
      <c r="A46" s="18" t="str">
        <f>'CSWNA Summary'!A11&amp;" Billing Cycle"</f>
        <v>October 2021 Billing Cycle</v>
      </c>
    </row>
    <row r="47" spans="1:9" x14ac:dyDescent="0.25">
      <c r="A47" s="151" t="s">
        <v>143</v>
      </c>
      <c r="B47" s="3">
        <f>Input_SEMO!H15</f>
        <v>179.60000000000002</v>
      </c>
      <c r="C47" s="3">
        <f>Input_SEMO!G15</f>
        <v>92.5</v>
      </c>
      <c r="D47" s="3">
        <f>+B47-C47</f>
        <v>87.100000000000023</v>
      </c>
      <c r="E47" s="3">
        <f>Input_SEMO!J15</f>
        <v>3005</v>
      </c>
      <c r="F47" s="27">
        <f>F34</f>
        <v>0.23716039999999999</v>
      </c>
      <c r="G47" s="20">
        <f>+D47*E47*$F$8</f>
        <v>62073.295874200012</v>
      </c>
      <c r="H47" s="28">
        <v>8.3119999999999999E-2</v>
      </c>
      <c r="I47" s="70">
        <f>+ROUND(G47*H47,0)</f>
        <v>5160</v>
      </c>
    </row>
    <row r="48" spans="1:9" x14ac:dyDescent="0.25">
      <c r="A48" s="1"/>
      <c r="B48" s="3"/>
      <c r="C48" s="3"/>
      <c r="D48" s="3"/>
      <c r="E48" s="3"/>
      <c r="G48" s="20"/>
      <c r="I48" s="2"/>
    </row>
    <row r="49" spans="1:9" ht="15.75" thickBot="1" x14ac:dyDescent="0.3">
      <c r="A49" s="1" t="s">
        <v>17</v>
      </c>
      <c r="B49" s="19">
        <f>SUM(B47:B47)</f>
        <v>179.60000000000002</v>
      </c>
      <c r="C49" s="19">
        <f>SUM(C47:C47)</f>
        <v>92.5</v>
      </c>
      <c r="D49" s="19">
        <f>SUM(D47:D47)</f>
        <v>87.100000000000023</v>
      </c>
      <c r="E49" s="19">
        <f>SUM(E47:E47)</f>
        <v>3005</v>
      </c>
      <c r="G49" s="21">
        <f>SUM(G47:G47)</f>
        <v>62073.295874200012</v>
      </c>
      <c r="H49" s="17">
        <f>SUM(H47:H47)</f>
        <v>8.3119999999999999E-2</v>
      </c>
      <c r="I49" s="70">
        <f>SUM(I47:I47)</f>
        <v>5160</v>
      </c>
    </row>
    <row r="50" spans="1:9" ht="15.75" thickTop="1" x14ac:dyDescent="0.25">
      <c r="A50" s="1"/>
      <c r="H50" s="116"/>
    </row>
    <row r="52" spans="1:9" x14ac:dyDescent="0.25">
      <c r="A52" t="s">
        <v>22</v>
      </c>
      <c r="I52" s="70">
        <f>I49</f>
        <v>5160</v>
      </c>
    </row>
    <row r="54" spans="1:9" x14ac:dyDescent="0.25">
      <c r="A54" t="s">
        <v>24</v>
      </c>
      <c r="I54" s="29">
        <f>I41</f>
        <v>3908443.5557121718</v>
      </c>
    </row>
    <row r="56" spans="1:9" x14ac:dyDescent="0.25">
      <c r="A56" s="24" t="s">
        <v>25</v>
      </c>
      <c r="B56" s="25"/>
      <c r="C56" s="25"/>
      <c r="D56" s="25"/>
      <c r="E56" s="25"/>
      <c r="F56" s="25"/>
      <c r="G56" s="25"/>
      <c r="H56" s="25"/>
      <c r="I56" s="26">
        <f>ROUND(+I52/I54,5)</f>
        <v>1.32E-3</v>
      </c>
    </row>
    <row r="59" spans="1:9" x14ac:dyDescent="0.25">
      <c r="A59" s="18" t="str">
        <f>'CSWNA Summary'!A12&amp;" Billing Cycle"</f>
        <v>November 2021 Billing Cycle</v>
      </c>
    </row>
    <row r="60" spans="1:9" x14ac:dyDescent="0.25">
      <c r="A60" s="151" t="s">
        <v>143</v>
      </c>
      <c r="B60" s="3">
        <f>Input_SEMO!H18</f>
        <v>585.19999999999993</v>
      </c>
      <c r="C60" s="3">
        <f>Input_SEMO!G18</f>
        <v>606.5</v>
      </c>
      <c r="D60" s="3">
        <f>+B60-C60</f>
        <v>-21.300000000000068</v>
      </c>
      <c r="E60" s="3">
        <f>Input_SEMO!J18</f>
        <v>3381</v>
      </c>
      <c r="F60" s="27">
        <f>F47</f>
        <v>0.23716039999999999</v>
      </c>
      <c r="G60" s="20">
        <f>+D60*E60*$F$8</f>
        <v>-17079.177354120056</v>
      </c>
      <c r="H60" s="28">
        <v>8.3119999999999999E-2</v>
      </c>
      <c r="I60" s="70">
        <f>+ROUND(G60*H60,0)</f>
        <v>-1420</v>
      </c>
    </row>
    <row r="61" spans="1:9" ht="15.75" customHeight="1" x14ac:dyDescent="0.25">
      <c r="A61" s="1"/>
      <c r="B61" s="3"/>
      <c r="C61" s="3"/>
      <c r="D61" s="3"/>
      <c r="E61" s="3"/>
      <c r="G61" s="20"/>
      <c r="I61" s="2"/>
    </row>
    <row r="62" spans="1:9" ht="15.75" customHeight="1" thickBot="1" x14ac:dyDescent="0.3">
      <c r="A62" s="1" t="s">
        <v>17</v>
      </c>
      <c r="B62" s="19">
        <f>SUM(B60:B60)</f>
        <v>585.19999999999993</v>
      </c>
      <c r="C62" s="19">
        <f>SUM(C60:C60)</f>
        <v>606.5</v>
      </c>
      <c r="D62" s="19">
        <f>SUM(D60:D60)</f>
        <v>-21.300000000000068</v>
      </c>
      <c r="E62" s="19">
        <f>SUM(E60:E60)</f>
        <v>3381</v>
      </c>
      <c r="G62" s="21">
        <f>SUM(G60:G60)</f>
        <v>-17079.177354120056</v>
      </c>
      <c r="H62" s="17">
        <f>SUM(H60:H60)</f>
        <v>8.3119999999999999E-2</v>
      </c>
      <c r="I62" s="70">
        <f>SUM(I60:I60)</f>
        <v>-1420</v>
      </c>
    </row>
    <row r="63" spans="1:9" ht="15.75" customHeight="1" thickTop="1" x14ac:dyDescent="0.25">
      <c r="A63" s="1"/>
      <c r="H63" s="116"/>
    </row>
    <row r="64" spans="1:9" ht="15.75" customHeight="1" x14ac:dyDescent="0.25"/>
    <row r="65" spans="1:9" ht="15.75" customHeight="1" x14ac:dyDescent="0.25">
      <c r="A65" t="s">
        <v>22</v>
      </c>
      <c r="I65" s="70">
        <f>I62</f>
        <v>-1420</v>
      </c>
    </row>
    <row r="66" spans="1:9" ht="15.75" customHeight="1" x14ac:dyDescent="0.25"/>
    <row r="67" spans="1:9" ht="15.75" customHeight="1" x14ac:dyDescent="0.25">
      <c r="A67" t="s">
        <v>24</v>
      </c>
      <c r="I67" s="29">
        <f>I54</f>
        <v>3908443.5557121718</v>
      </c>
    </row>
    <row r="68" spans="1:9" ht="15.75" customHeight="1" x14ac:dyDescent="0.25"/>
    <row r="69" spans="1:9" ht="15.75" customHeight="1" x14ac:dyDescent="0.25">
      <c r="A69" s="24" t="s">
        <v>25</v>
      </c>
      <c r="B69" s="25"/>
      <c r="C69" s="25"/>
      <c r="D69" s="25"/>
      <c r="E69" s="25"/>
      <c r="F69" s="25"/>
      <c r="G69" s="25"/>
      <c r="H69" s="25"/>
      <c r="I69" s="26">
        <f>ROUND(+I65/I67,5)</f>
        <v>-3.6000000000000002E-4</v>
      </c>
    </row>
    <row r="70" spans="1:9" ht="15.75" customHeight="1" x14ac:dyDescent="0.25"/>
    <row r="71" spans="1:9" ht="15.75" customHeight="1" x14ac:dyDescent="0.25"/>
    <row r="72" spans="1:9" ht="15.75" customHeight="1" x14ac:dyDescent="0.25">
      <c r="A72" s="18" t="str">
        <f>'CSWNA Summary'!A13&amp;" Billing Cycle"</f>
        <v>December 2021 Billing Cycle</v>
      </c>
    </row>
    <row r="73" spans="1:9" ht="15.75" customHeight="1" x14ac:dyDescent="0.25">
      <c r="A73" s="151" t="s">
        <v>143</v>
      </c>
      <c r="B73" s="3">
        <f>Input_SEMO!H21</f>
        <v>1446.8999999999999</v>
      </c>
      <c r="C73" s="3">
        <f>Input_SEMO!G21</f>
        <v>544</v>
      </c>
      <c r="D73" s="3">
        <f>+B73-C73</f>
        <v>902.89999999999986</v>
      </c>
      <c r="E73" s="3">
        <f>Input_SEMO!J21</f>
        <v>3259</v>
      </c>
      <c r="F73" s="27">
        <f>F60</f>
        <v>0.23716039999999999</v>
      </c>
      <c r="G73" s="20">
        <f>+D73*E73*$F$8</f>
        <v>697856.59589643986</v>
      </c>
      <c r="H73" s="28">
        <v>8.3119999999999999E-2</v>
      </c>
      <c r="I73" s="70">
        <f>+ROUND(G73*H73,0)</f>
        <v>58006</v>
      </c>
    </row>
    <row r="74" spans="1:9" x14ac:dyDescent="0.25">
      <c r="A74" s="1"/>
      <c r="B74" s="3"/>
      <c r="C74" s="3"/>
      <c r="D74" s="3"/>
      <c r="E74" s="3"/>
      <c r="G74" s="20"/>
      <c r="I74" s="2"/>
    </row>
    <row r="75" spans="1:9" ht="15.75" thickBot="1" x14ac:dyDescent="0.3">
      <c r="A75" s="1" t="s">
        <v>17</v>
      </c>
      <c r="B75" s="19">
        <f>SUM(B73:B73)</f>
        <v>1446.8999999999999</v>
      </c>
      <c r="C75" s="19">
        <f>SUM(C73:C73)</f>
        <v>544</v>
      </c>
      <c r="D75" s="19">
        <f>SUM(D73:D73)</f>
        <v>902.89999999999986</v>
      </c>
      <c r="E75" s="19">
        <f>SUM(E73:E73)</f>
        <v>3259</v>
      </c>
      <c r="G75" s="21">
        <f>SUM(G73:G73)</f>
        <v>697856.59589643986</v>
      </c>
      <c r="H75" s="17">
        <f>SUM(H73:H73)</f>
        <v>8.3119999999999999E-2</v>
      </c>
      <c r="I75" s="70">
        <f>SUM(I73:I73)</f>
        <v>58006</v>
      </c>
    </row>
    <row r="76" spans="1:9" ht="15.75" thickTop="1" x14ac:dyDescent="0.25">
      <c r="A76" s="1"/>
    </row>
    <row r="78" spans="1:9" x14ac:dyDescent="0.25">
      <c r="A78" t="s">
        <v>22</v>
      </c>
      <c r="I78" s="70">
        <f>I75</f>
        <v>58006</v>
      </c>
    </row>
    <row r="80" spans="1:9" x14ac:dyDescent="0.25">
      <c r="A80" t="s">
        <v>24</v>
      </c>
      <c r="I80" s="29">
        <f>I67</f>
        <v>3908443.5557121718</v>
      </c>
    </row>
    <row r="82" spans="1:9" x14ac:dyDescent="0.25">
      <c r="A82" s="24" t="s">
        <v>25</v>
      </c>
      <c r="B82" s="25"/>
      <c r="C82" s="25"/>
      <c r="D82" s="25"/>
      <c r="E82" s="25"/>
      <c r="F82" s="25"/>
      <c r="G82" s="25"/>
      <c r="H82" s="25"/>
      <c r="I82" s="26">
        <f>ROUND(+I78/I80,5)</f>
        <v>1.4840000000000001E-2</v>
      </c>
    </row>
    <row r="87" spans="1:9" x14ac:dyDescent="0.25">
      <c r="B87" s="69"/>
    </row>
  </sheetData>
  <pageMargins left="0.45" right="0.45" top="0.75" bottom="0.5" header="0.3" footer="0.3"/>
  <pageSetup scale="75"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41</vt:i4>
      </vt:variant>
    </vt:vector>
  </HeadingPairs>
  <TitlesOfParts>
    <vt:vector size="71" baseType="lpstr">
      <vt:lpstr> Rates - Sheets 67.2-67.5</vt:lpstr>
      <vt:lpstr>CSWNA Summary</vt:lpstr>
      <vt:lpstr>WNA Excess Limit Balance</vt:lpstr>
      <vt:lpstr>CSWNA Res NEMO</vt:lpstr>
      <vt:lpstr>CSWNA SGS NEMO</vt:lpstr>
      <vt:lpstr>CSWNA Res WEMO</vt:lpstr>
      <vt:lpstr>CSWNA SGS WEMO</vt:lpstr>
      <vt:lpstr>CSWNA Res SEMO</vt:lpstr>
      <vt:lpstr>CSWNA SGS SEMO</vt:lpstr>
      <vt:lpstr>Assumptions</vt:lpstr>
      <vt:lpstr>SRR Summary</vt:lpstr>
      <vt:lpstr>SRR Res NEMO</vt:lpstr>
      <vt:lpstr>SRR Res WEMO</vt:lpstr>
      <vt:lpstr>SRR SGS NEMO</vt:lpstr>
      <vt:lpstr> SRR SGS WEMO</vt:lpstr>
      <vt:lpstr>SRR Res SEMO</vt:lpstr>
      <vt:lpstr>SRR SGS SEMO</vt:lpstr>
      <vt:lpstr>Input WS&gt;&gt;&gt;</vt:lpstr>
      <vt:lpstr>Input_NEMO</vt:lpstr>
      <vt:lpstr>Input_WEMO</vt:lpstr>
      <vt:lpstr>Input_SEMO</vt:lpstr>
      <vt:lpstr>HDD_Summary</vt:lpstr>
      <vt:lpstr>Customer Count by Cycle</vt:lpstr>
      <vt:lpstr>Staff Ranked NHDD</vt:lpstr>
      <vt:lpstr>Actual_Kirk_HDD</vt:lpstr>
      <vt:lpstr>Actual_CGI_HDD</vt:lpstr>
      <vt:lpstr>Meter Reading_NEMO</vt:lpstr>
      <vt:lpstr>Meter Reading_WEMO</vt:lpstr>
      <vt:lpstr>Meter Reading_SEMO</vt:lpstr>
      <vt:lpstr>Acctg Recon</vt:lpstr>
      <vt:lpstr>' Rates - Sheets 67.2-67.5'!Print_Area</vt:lpstr>
      <vt:lpstr>' SRR SGS WEMO'!Print_Area</vt:lpstr>
      <vt:lpstr>'Acctg Recon'!Print_Area</vt:lpstr>
      <vt:lpstr>Actual_CGI_HDD!Print_Area</vt:lpstr>
      <vt:lpstr>Actual_Kirk_HDD!Print_Area</vt:lpstr>
      <vt:lpstr>Assumptions!Print_Area</vt:lpstr>
      <vt:lpstr>'CSWNA Res NEMO'!Print_Area</vt:lpstr>
      <vt:lpstr>'CSWNA Res SEMO'!Print_Area</vt:lpstr>
      <vt:lpstr>'CSWNA Res WEMO'!Print_Area</vt:lpstr>
      <vt:lpstr>'CSWNA SGS NEMO'!Print_Area</vt:lpstr>
      <vt:lpstr>'CSWNA SGS SEMO'!Print_Area</vt:lpstr>
      <vt:lpstr>'CSWNA SGS WEMO'!Print_Area</vt:lpstr>
      <vt:lpstr>'Customer Count by Cycle'!Print_Area</vt:lpstr>
      <vt:lpstr>HDD_Summary!Print_Area</vt:lpstr>
      <vt:lpstr>Input_NEMO!Print_Area</vt:lpstr>
      <vt:lpstr>Input_SEMO!Print_Area</vt:lpstr>
      <vt:lpstr>Input_WEMO!Print_Area</vt:lpstr>
      <vt:lpstr>'Meter Reading_NEMO'!Print_Area</vt:lpstr>
      <vt:lpstr>'Meter Reading_SEMO'!Print_Area</vt:lpstr>
      <vt:lpstr>'Meter Reading_WEMO'!Print_Area</vt:lpstr>
      <vt:lpstr>'SRR Res NEMO'!Print_Area</vt:lpstr>
      <vt:lpstr>'SRR Res SEMO'!Print_Area</vt:lpstr>
      <vt:lpstr>'SRR Res WEMO'!Print_Area</vt:lpstr>
      <vt:lpstr>'SRR SGS NEMO'!Print_Area</vt:lpstr>
      <vt:lpstr>'SRR SGS SEMO'!Print_Area</vt:lpstr>
      <vt:lpstr>'SRR Summary'!Print_Area</vt:lpstr>
      <vt:lpstr>'Staff Ranked NHDD'!Print_Area</vt:lpstr>
      <vt:lpstr>'WNA Excess Limit Balance'!Print_Area</vt:lpstr>
      <vt:lpstr>' Rates - Sheets 67.2-67.5'!Print_Titles</vt:lpstr>
      <vt:lpstr>'Acctg Recon'!Print_Titles</vt:lpstr>
      <vt:lpstr>Actual_CGI_HDD!Print_Titles</vt:lpstr>
      <vt:lpstr>Actual_Kirk_HDD!Print_Titles</vt:lpstr>
      <vt:lpstr>'CSWNA Res NEMO'!Print_Titles</vt:lpstr>
      <vt:lpstr>'CSWNA Res SEMO'!Print_Titles</vt:lpstr>
      <vt:lpstr>'CSWNA Res WEMO'!Print_Titles</vt:lpstr>
      <vt:lpstr>'CSWNA SGS NEMO'!Print_Titles</vt:lpstr>
      <vt:lpstr>'CSWNA SGS SEMO'!Print_Titles</vt:lpstr>
      <vt:lpstr>'CSWNA SGS WEMO'!Print_Titles</vt:lpstr>
      <vt:lpstr>'Customer Count by Cycle'!Print_Titles</vt:lpstr>
      <vt:lpstr>HDD_Summary!Print_Titles</vt:lpstr>
      <vt:lpstr>'Staff Ranked NHDD'!Print_Titles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James Young</cp:lastModifiedBy>
  <cp:lastPrinted>2021-09-08T01:12:39Z</cp:lastPrinted>
  <dcterms:created xsi:type="dcterms:W3CDTF">2018-08-13T13:34:05Z</dcterms:created>
  <dcterms:modified xsi:type="dcterms:W3CDTF">2022-03-01T22:57:53Z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