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ER-2019-XXXX Rider EEIC\"/>
    </mc:Choice>
  </mc:AlternateContent>
  <bookViews>
    <workbookView xWindow="0" yWindow="0" windowWidth="28800" windowHeight="12300"/>
  </bookViews>
  <sheets>
    <sheet name="PPC" sheetId="4" r:id="rId1"/>
    <sheet name="PCR" sheetId="1" r:id="rId2"/>
    <sheet name="PTD" sheetId="12" r:id="rId3"/>
    <sheet name="TDR" sheetId="11" r:id="rId4"/>
    <sheet name="EO" sheetId="8" r:id="rId5"/>
    <sheet name="EOR" sheetId="9" r:id="rId6"/>
    <sheet name="OA" sheetId="10" r:id="rId7"/>
    <sheet name="tariff tables" sheetId="5" r:id="rId8"/>
    <sheet name="sheet 91.11" sheetId="13" r:id="rId9"/>
  </sheets>
  <calcPr calcId="162913"/>
</workbook>
</file>

<file path=xl/calcChain.xml><?xml version="1.0" encoding="utf-8"?>
<calcChain xmlns="http://schemas.openxmlformats.org/spreadsheetml/2006/main">
  <c r="D36" i="13" l="1"/>
  <c r="M4" i="5" l="1"/>
  <c r="G36" i="13" l="1"/>
  <c r="G37" i="13"/>
  <c r="G38" i="13"/>
  <c r="G39" i="13"/>
  <c r="G40" i="13"/>
  <c r="E41" i="13"/>
  <c r="F41" i="13"/>
  <c r="G41" i="13"/>
  <c r="D41" i="13"/>
  <c r="D30" i="13"/>
  <c r="E30" i="13"/>
  <c r="H41" i="13" l="1"/>
  <c r="B15" i="4" l="1"/>
  <c r="B9" i="12" l="1"/>
  <c r="H4" i="4" l="1"/>
  <c r="G6" i="4"/>
  <c r="G5" i="4"/>
  <c r="G11" i="4" l="1"/>
  <c r="G4" i="5" l="1"/>
  <c r="F9" i="4" l="1"/>
  <c r="H8" i="4"/>
  <c r="H5" i="4"/>
  <c r="H6" i="4"/>
  <c r="H7" i="4"/>
  <c r="G7" i="4"/>
  <c r="G8" i="4"/>
  <c r="F11" i="4"/>
  <c r="H9" i="4" l="1"/>
  <c r="H11" i="4"/>
  <c r="G9" i="4"/>
  <c r="D9" i="5" l="1"/>
  <c r="C9" i="5"/>
  <c r="I21" i="5" s="1"/>
  <c r="B9" i="4" l="1"/>
  <c r="G5" i="5" l="1"/>
  <c r="G6" i="5"/>
  <c r="G7" i="5"/>
  <c r="G8" i="5"/>
  <c r="I4" i="4" l="1"/>
  <c r="F31" i="5"/>
  <c r="F21" i="5"/>
  <c r="F14" i="4"/>
  <c r="G12" i="4"/>
  <c r="G13" i="4"/>
  <c r="G15" i="4"/>
  <c r="H12" i="4"/>
  <c r="I5" i="4"/>
  <c r="I12" i="4" s="1"/>
  <c r="H14" i="4"/>
  <c r="I7" i="4"/>
  <c r="I14" i="4" s="1"/>
  <c r="G14" i="4"/>
  <c r="I11" i="4" l="1"/>
  <c r="C4" i="4" s="1"/>
  <c r="F15" i="4"/>
  <c r="F12" i="4"/>
  <c r="C5" i="4" s="1"/>
  <c r="C17" i="5" s="1"/>
  <c r="F13" i="4"/>
  <c r="C7" i="4"/>
  <c r="C19" i="5" s="1"/>
  <c r="I8" i="4"/>
  <c r="I15" i="4" s="1"/>
  <c r="H15" i="4"/>
  <c r="I6" i="4"/>
  <c r="I13" i="4" s="1"/>
  <c r="H13" i="4"/>
  <c r="I9" i="4" l="1"/>
  <c r="C16" i="5"/>
  <c r="C6" i="4"/>
  <c r="C18" i="5" s="1"/>
  <c r="C8" i="4"/>
  <c r="C20" i="5" s="1"/>
  <c r="C9" i="4" l="1"/>
  <c r="C10" i="4" s="1"/>
  <c r="D17" i="5" l="1"/>
  <c r="D16" i="5"/>
  <c r="F16" i="5" s="1"/>
  <c r="D18" i="5" l="1"/>
  <c r="F18" i="5" s="1"/>
  <c r="F17" i="5"/>
  <c r="D20" i="5" l="1"/>
  <c r="F20" i="5" s="1"/>
  <c r="C27" i="5"/>
  <c r="D19" i="5" l="1"/>
  <c r="F19" i="5" s="1"/>
  <c r="J5" i="5"/>
  <c r="M5" i="5" s="1"/>
  <c r="D26" i="13" s="1"/>
  <c r="D37" i="13" s="1"/>
  <c r="C5" i="5"/>
  <c r="C30" i="5"/>
  <c r="C28" i="5"/>
  <c r="C29" i="5"/>
  <c r="J7" i="5" l="1"/>
  <c r="M7" i="5" s="1"/>
  <c r="D28" i="13" s="1"/>
  <c r="D39" i="13" s="1"/>
  <c r="C7" i="5"/>
  <c r="J6" i="5"/>
  <c r="M6" i="5" s="1"/>
  <c r="D27" i="13" s="1"/>
  <c r="D38" i="13" s="1"/>
  <c r="C6" i="5"/>
  <c r="J8" i="5"/>
  <c r="M8" i="5" s="1"/>
  <c r="D29" i="13" s="1"/>
  <c r="D40" i="13" s="1"/>
  <c r="C8" i="5"/>
  <c r="D28" i="5" l="1"/>
  <c r="D6" i="5" s="1"/>
  <c r="I18" i="5" s="1"/>
  <c r="D30" i="5"/>
  <c r="D8" i="5" s="1"/>
  <c r="I20" i="5" s="1"/>
  <c r="D29" i="5"/>
  <c r="D7" i="5" s="1"/>
  <c r="I19" i="5" s="1"/>
  <c r="F30" i="5" l="1"/>
  <c r="H8" i="5" s="1"/>
  <c r="K8" i="5"/>
  <c r="N8" i="5" s="1"/>
  <c r="E29" i="13" s="1"/>
  <c r="E40" i="13" s="1"/>
  <c r="F29" i="5"/>
  <c r="H7" i="5" s="1"/>
  <c r="K7" i="5"/>
  <c r="N7" i="5" s="1"/>
  <c r="E28" i="13" s="1"/>
  <c r="E39" i="13" s="1"/>
  <c r="F28" i="5"/>
  <c r="H6" i="5" s="1"/>
  <c r="K6" i="5"/>
  <c r="N6" i="5" s="1"/>
  <c r="E27" i="13" s="1"/>
  <c r="E38" i="13" s="1"/>
  <c r="O7" i="5" l="1"/>
  <c r="F39" i="13" s="1"/>
  <c r="H39" i="13"/>
  <c r="O8" i="5"/>
  <c r="F40" i="13" s="1"/>
  <c r="H40" i="13" s="1"/>
  <c r="O6" i="5"/>
  <c r="F38" i="13" s="1"/>
  <c r="H38" i="13" s="1"/>
  <c r="L6" i="5"/>
  <c r="L7" i="5"/>
  <c r="L8" i="5"/>
  <c r="D27" i="5" l="1"/>
  <c r="D5" i="5" s="1"/>
  <c r="I17" i="5" s="1"/>
  <c r="F27" i="5" l="1"/>
  <c r="H5" i="5" s="1"/>
  <c r="K5" i="5"/>
  <c r="N5" i="5" s="1"/>
  <c r="E26" i="13" s="1"/>
  <c r="E37" i="13" s="1"/>
  <c r="O5" i="5" l="1"/>
  <c r="F37" i="13" s="1"/>
  <c r="H37" i="13" s="1"/>
  <c r="L5" i="5"/>
  <c r="C26" i="5" l="1"/>
  <c r="C4" i="5" l="1"/>
  <c r="J4" i="5"/>
  <c r="D25" i="13" l="1"/>
  <c r="D26" i="5"/>
  <c r="D4" i="5" s="1"/>
  <c r="I16" i="5" s="1"/>
  <c r="H4" i="5" l="1"/>
  <c r="K4" i="5"/>
  <c r="N4" i="5" s="1"/>
  <c r="E25" i="13" s="1"/>
  <c r="E36" i="13" s="1"/>
  <c r="F26" i="5"/>
  <c r="L4" i="5" l="1"/>
  <c r="F35" i="5"/>
  <c r="G35" i="5" s="1"/>
  <c r="G36" i="5" s="1"/>
  <c r="O4" i="5" l="1"/>
  <c r="F36" i="13" s="1"/>
  <c r="H36" i="13" s="1"/>
</calcChain>
</file>

<file path=xl/sharedStrings.xml><?xml version="1.0" encoding="utf-8"?>
<sst xmlns="http://schemas.openxmlformats.org/spreadsheetml/2006/main" count="154" uniqueCount="73">
  <si>
    <t>RES</t>
  </si>
  <si>
    <t>BUS</t>
  </si>
  <si>
    <t>Low Income</t>
  </si>
  <si>
    <t>Common/General</t>
  </si>
  <si>
    <t>SGS</t>
  </si>
  <si>
    <t>LGS</t>
  </si>
  <si>
    <t>SPS</t>
  </si>
  <si>
    <t>LPS</t>
  </si>
  <si>
    <t>Allocations</t>
  </si>
  <si>
    <t>Total</t>
  </si>
  <si>
    <t>PPC</t>
  </si>
  <si>
    <t>Program Cost Calculation</t>
  </si>
  <si>
    <t>Service Class</t>
  </si>
  <si>
    <t>PC ($)</t>
  </si>
  <si>
    <t>PE (kWh)</t>
  </si>
  <si>
    <t>EEIC ($/kWh)</t>
  </si>
  <si>
    <t>1M</t>
  </si>
  <si>
    <t>2M</t>
  </si>
  <si>
    <t>3M</t>
  </si>
  <si>
    <t>4M</t>
  </si>
  <si>
    <t>11M</t>
  </si>
  <si>
    <t>12M</t>
  </si>
  <si>
    <t>PPC ($)</t>
  </si>
  <si>
    <t>PTD ($)</t>
  </si>
  <si>
    <t>PCR ($)</t>
  </si>
  <si>
    <t>TDR ($)</t>
  </si>
  <si>
    <t>CHECK</t>
  </si>
  <si>
    <t>INPUTS</t>
  </si>
  <si>
    <t>2. Forecasted program costs by allocation bucket (RES, BUS, Low Income, Common/General)</t>
  </si>
  <si>
    <t>For CSS</t>
  </si>
  <si>
    <t>Program Cost Rate</t>
  </si>
  <si>
    <t>Effective Period kWh</t>
  </si>
  <si>
    <t>1. RES</t>
  </si>
  <si>
    <t>RA ($)</t>
  </si>
  <si>
    <t>NPC</t>
  </si>
  <si>
    <t>NTD</t>
  </si>
  <si>
    <t>NOA</t>
  </si>
  <si>
    <t>Forecasted Program Costs</t>
  </si>
  <si>
    <t>RES excluding low income</t>
  </si>
  <si>
    <t>2. Total</t>
  </si>
  <si>
    <t>3. Low income exemption</t>
  </si>
  <si>
    <t>3. Low income exemption %</t>
  </si>
  <si>
    <t>2015 MEEIA Rev. Req.</t>
  </si>
  <si>
    <t>change</t>
  </si>
  <si>
    <t>2016 MEEIA Rev. Req.</t>
  </si>
  <si>
    <t>Rounded</t>
  </si>
  <si>
    <t>EOR ($)</t>
  </si>
  <si>
    <t>EO ($)</t>
  </si>
  <si>
    <t>NEO</t>
  </si>
  <si>
    <t>TD Rate</t>
  </si>
  <si>
    <t>1. Forecasted kWh by Rate Class (Reduced for Opt-Out, Includes Low Income)</t>
  </si>
  <si>
    <t>NPC/PE</t>
  </si>
  <si>
    <t>($/kWh)</t>
  </si>
  <si>
    <t>NTD/PE</t>
  </si>
  <si>
    <t>NPI/PE</t>
  </si>
  <si>
    <t>NOA/PE</t>
  </si>
  <si>
    <t>1(M)-Residential Service</t>
  </si>
  <si>
    <t>2(M)-Small General Service</t>
  </si>
  <si>
    <t>3(M)-Large General Service</t>
  </si>
  <si>
    <t>4(M)-Small Primary Service</t>
  </si>
  <si>
    <t>11(M)-Large Primary Service</t>
  </si>
  <si>
    <t>12(M)-Large Transmission Service</t>
  </si>
  <si>
    <t>MEEIA 2013-15 EEIR Components (Applicable to MEEIA Cycle 1 Plan)</t>
  </si>
  <si>
    <t>MEEIA 2016-18 EEIR Components (Applicable to MEEIA Cycle 2 Plan)</t>
  </si>
  <si>
    <t>(NEO+NPI)</t>
  </si>
  <si>
    <t>EEIR</t>
  </si>
  <si>
    <t>Summary EEIR Components and Total EEIR</t>
  </si>
  <si>
    <t>Throughput Disincentive Calculation</t>
  </si>
  <si>
    <t>1. TD to be included in rates (includes low income)</t>
  </si>
  <si>
    <t>1. PTD</t>
  </si>
  <si>
    <t>NEO/PE</t>
  </si>
  <si>
    <t>Projections for 2019 EEIC</t>
  </si>
  <si>
    <t>MEEIA 2019-21 EEIR Components (Applicable to MEEIA Cycle 3 Plan)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</si>
</sst>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%"/>
    <numFmt numFmtId="169" formatCode="0.0000%"/>
    <numFmt numFmtId="170" formatCode="0.000%"/>
    <numFmt numFmtId="171" formatCode="_(&quot;$&quot;* #,##0.000000_);_(&quot;$&quot;* \(#,##0.000000\);_(&quot;$&quot;* &quot;-&quot;??_);_(@_)"/>
    <numFmt numFmtId="172" formatCode="&quot;$&quot;#,##0.000000_);[Red]\(&quot;$&quot;#,##0.000000\)"/>
    <numFmt numFmtId="173" formatCode="0.000000%"/>
    <numFmt numFmtId="174" formatCode="_(&quot;$&quot;* #,##0.000_);_(&quot;$&quot;* \(#,##0.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ourier New"/>
      <family val="3"/>
    </font>
    <font>
      <b/>
      <sz val="9"/>
      <color rgb="FF000000"/>
      <name val="Courier New"/>
      <family val="3"/>
    </font>
    <font>
      <sz val="9"/>
      <color theme="1"/>
      <name val="Courier New"/>
      <family val="3"/>
    </font>
    <font>
      <sz val="9"/>
      <color rgb="FF000000"/>
      <name val="Courier New"/>
      <family val="3"/>
    </font>
    <font>
      <b/>
      <u/>
      <sz val="9"/>
      <color theme="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8" borderId="15" applyNumberFormat="0" applyAlignment="0" applyProtection="0"/>
    <xf numFmtId="0" fontId="14" fillId="8" borderId="1" applyNumberFormat="0" applyAlignment="0" applyProtection="0"/>
    <xf numFmtId="0" fontId="1" fillId="9" borderId="16" applyNumberFormat="0" applyFont="0" applyAlignment="0" applyProtection="0"/>
    <xf numFmtId="0" fontId="15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0" borderId="2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16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4" borderId="0" applyNumberFormat="0" applyAlignment="0">
      <alignment horizontal="right"/>
    </xf>
    <xf numFmtId="0" fontId="12" fillId="35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3" fontId="12" fillId="0" borderId="0" applyFont="0" applyFill="0" applyBorder="0" applyAlignment="0" applyProtection="0"/>
  </cellStyleXfs>
  <cellXfs count="144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166" fontId="0" fillId="0" borderId="0" xfId="0" applyNumberFormat="1"/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6" fontId="10" fillId="0" borderId="6" xfId="0" applyNumberFormat="1" applyFont="1" applyBorder="1" applyAlignment="1">
      <alignment vertical="center" wrapText="1"/>
    </xf>
    <xf numFmtId="5" fontId="11" fillId="0" borderId="6" xfId="0" applyNumberFormat="1" applyFont="1" applyBorder="1" applyAlignment="1">
      <alignment horizontal="right" vertical="center" wrapText="1"/>
    </xf>
    <xf numFmtId="6" fontId="11" fillId="0" borderId="6" xfId="0" applyNumberFormat="1" applyFont="1" applyBorder="1" applyAlignment="1">
      <alignment horizontal="right" vertical="center" wrapText="1"/>
    </xf>
    <xf numFmtId="3" fontId="10" fillId="0" borderId="6" xfId="0" applyNumberFormat="1" applyFont="1" applyBorder="1" applyAlignment="1">
      <alignment vertical="center" wrapText="1"/>
    </xf>
    <xf numFmtId="6" fontId="10" fillId="0" borderId="6" xfId="0" applyNumberFormat="1" applyFont="1" applyBorder="1" applyAlignment="1">
      <alignment horizontal="right" vertical="center" wrapText="1"/>
    </xf>
    <xf numFmtId="5" fontId="10" fillId="0" borderId="6" xfId="0" applyNumberFormat="1" applyFont="1" applyBorder="1" applyAlignment="1">
      <alignment vertical="center" wrapText="1"/>
    </xf>
    <xf numFmtId="0" fontId="0" fillId="0" borderId="7" xfId="0" applyBorder="1"/>
    <xf numFmtId="43" fontId="0" fillId="0" borderId="0" xfId="1" applyFont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6" fontId="0" fillId="0" borderId="0" xfId="0" applyNumberFormat="1"/>
    <xf numFmtId="165" fontId="14" fillId="8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8" borderId="1" xfId="13" applyNumberFormat="1" applyBorder="1" applyAlignment="1">
      <alignment horizontal="center"/>
    </xf>
    <xf numFmtId="10" fontId="14" fillId="8" borderId="13" xfId="13" applyNumberFormat="1" applyBorder="1" applyAlignment="1">
      <alignment horizontal="center"/>
    </xf>
    <xf numFmtId="165" fontId="14" fillId="8" borderId="1" xfId="13" applyNumberFormat="1" applyBorder="1" applyAlignment="1">
      <alignment horizontal="center"/>
    </xf>
    <xf numFmtId="165" fontId="14" fillId="8" borderId="13" xfId="13" applyNumberFormat="1" applyBorder="1" applyAlignment="1">
      <alignment horizontal="center"/>
    </xf>
    <xf numFmtId="165" fontId="14" fillId="8" borderId="14" xfId="13" applyNumberFormat="1" applyBorder="1" applyAlignment="1">
      <alignment horizontal="center"/>
    </xf>
    <xf numFmtId="165" fontId="14" fillId="8" borderId="19" xfId="13" applyNumberForma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8" applyBorder="1" applyAlignment="1">
      <alignment horizontal="right"/>
    </xf>
    <xf numFmtId="165" fontId="14" fillId="8" borderId="21" xfId="13" applyNumberFormat="1" applyBorder="1" applyAlignment="1">
      <alignment horizontal="center"/>
    </xf>
    <xf numFmtId="165" fontId="14" fillId="8" borderId="22" xfId="13" applyNumberForma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8" borderId="1" xfId="13" applyNumberFormat="1"/>
    <xf numFmtId="165" fontId="13" fillId="8" borderId="15" xfId="12" applyNumberFormat="1"/>
    <xf numFmtId="165" fontId="5" fillId="5" borderId="14" xfId="6" applyNumberFormat="1" applyBorder="1" applyAlignment="1">
      <alignment horizontal="center"/>
    </xf>
    <xf numFmtId="0" fontId="0" fillId="0" borderId="0" xfId="0" quotePrefix="1"/>
    <xf numFmtId="10" fontId="1" fillId="9" borderId="16" xfId="14" applyNumberFormat="1" applyFont="1" applyBorder="1" applyAlignment="1">
      <alignment horizontal="center"/>
    </xf>
    <xf numFmtId="165" fontId="5" fillId="5" borderId="1" xfId="11" applyNumberFormat="1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0" fillId="0" borderId="0" xfId="0" applyNumberFormat="1"/>
    <xf numFmtId="0" fontId="0" fillId="0" borderId="0" xfId="0" applyFill="1"/>
    <xf numFmtId="10" fontId="5" fillId="0" borderId="0" xfId="2" applyNumberFormat="1" applyFont="1" applyFill="1" applyBorder="1"/>
    <xf numFmtId="165" fontId="5" fillId="0" borderId="0" xfId="11" applyNumberFormat="1" applyFont="1" applyFill="1" applyBorder="1"/>
    <xf numFmtId="3" fontId="0" fillId="0" borderId="0" xfId="0" applyNumberFormat="1"/>
    <xf numFmtId="172" fontId="10" fillId="7" borderId="6" xfId="0" applyNumberFormat="1" applyFont="1" applyFill="1" applyBorder="1" applyAlignment="1">
      <alignment vertical="center" wrapText="1"/>
    </xf>
    <xf numFmtId="0" fontId="0" fillId="0" borderId="0" xfId="0"/>
    <xf numFmtId="166" fontId="0" fillId="0" borderId="0" xfId="0" applyNumberFormat="1"/>
    <xf numFmtId="8" fontId="0" fillId="0" borderId="0" xfId="0" applyNumberFormat="1"/>
    <xf numFmtId="0" fontId="8" fillId="0" borderId="0" xfId="0" applyFont="1" applyFill="1"/>
    <xf numFmtId="44" fontId="0" fillId="0" borderId="0" xfId="11" applyFont="1"/>
    <xf numFmtId="0" fontId="8" fillId="0" borderId="0" xfId="0" applyFont="1" applyFill="1" applyAlignment="1">
      <alignment horizontal="right"/>
    </xf>
    <xf numFmtId="10" fontId="6" fillId="6" borderId="2" xfId="1" applyNumberFormat="1" applyFont="1" applyFill="1" applyBorder="1"/>
    <xf numFmtId="10" fontId="6" fillId="6" borderId="20" xfId="1" applyNumberFormat="1" applyFont="1" applyFill="1" applyBorder="1"/>
    <xf numFmtId="3" fontId="10" fillId="0" borderId="6" xfId="0" applyNumberFormat="1" applyFont="1" applyFill="1" applyBorder="1" applyAlignment="1">
      <alignment vertical="center" wrapText="1"/>
    </xf>
    <xf numFmtId="10" fontId="5" fillId="5" borderId="1" xfId="2" applyNumberFormat="1" applyFont="1" applyFill="1" applyBorder="1"/>
    <xf numFmtId="174" fontId="0" fillId="0" borderId="0" xfId="11" applyNumberFormat="1" applyFont="1"/>
    <xf numFmtId="174" fontId="0" fillId="0" borderId="0" xfId="0" applyNumberFormat="1"/>
    <xf numFmtId="168" fontId="0" fillId="0" borderId="0" xfId="2" applyNumberFormat="1" applyFont="1"/>
    <xf numFmtId="0" fontId="10" fillId="0" borderId="0" xfId="0" applyFont="1" applyFill="1" applyBorder="1" applyAlignment="1">
      <alignment vertical="center" wrapText="1"/>
    </xf>
    <xf numFmtId="172" fontId="0" fillId="0" borderId="0" xfId="0" applyNumberFormat="1"/>
    <xf numFmtId="165" fontId="5" fillId="5" borderId="19" xfId="6" applyNumberFormat="1" applyBorder="1" applyAlignment="1">
      <alignment horizontal="center"/>
    </xf>
    <xf numFmtId="165" fontId="6" fillId="6" borderId="2" xfId="1" applyNumberFormat="1" applyFont="1" applyFill="1" applyBorder="1"/>
    <xf numFmtId="172" fontId="10" fillId="7" borderId="3" xfId="0" applyNumberFormat="1" applyFont="1" applyFill="1" applyBorder="1" applyAlignment="1">
      <alignment vertical="center" wrapText="1"/>
    </xf>
    <xf numFmtId="43" fontId="0" fillId="0" borderId="0" xfId="0" applyNumberFormat="1"/>
    <xf numFmtId="172" fontId="10" fillId="7" borderId="5" xfId="0" applyNumberFormat="1" applyFont="1" applyFill="1" applyBorder="1" applyAlignment="1">
      <alignment vertical="center" wrapText="1"/>
    </xf>
    <xf numFmtId="172" fontId="10" fillId="7" borderId="4" xfId="0" applyNumberFormat="1" applyFont="1" applyFill="1" applyBorder="1" applyAlignment="1">
      <alignment vertical="center" wrapText="1"/>
    </xf>
    <xf numFmtId="0" fontId="0" fillId="0" borderId="0" xfId="0"/>
    <xf numFmtId="0" fontId="8" fillId="0" borderId="0" xfId="0" applyFont="1" applyAlignment="1">
      <alignment horizontal="right"/>
    </xf>
    <xf numFmtId="172" fontId="10" fillId="7" borderId="6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6" fillId="0" borderId="0" xfId="0" applyFont="1" applyAlignment="1">
      <alignment vertical="center"/>
    </xf>
    <xf numFmtId="172" fontId="35" fillId="0" borderId="6" xfId="0" applyNumberFormat="1" applyFont="1" applyBorder="1" applyAlignment="1">
      <alignment horizontal="center" vertical="center" wrapText="1"/>
    </xf>
    <xf numFmtId="172" fontId="33" fillId="0" borderId="8" xfId="0" applyNumberFormat="1" applyFont="1" applyBorder="1" applyAlignment="1">
      <alignment horizontal="center" vertical="center" wrapText="1"/>
    </xf>
    <xf numFmtId="172" fontId="33" fillId="0" borderId="10" xfId="0" applyNumberFormat="1" applyFont="1" applyBorder="1" applyAlignment="1">
      <alignment horizontal="center" vertical="center" wrapText="1"/>
    </xf>
    <xf numFmtId="172" fontId="0" fillId="0" borderId="6" xfId="0" applyNumberFormat="1" applyBorder="1" applyAlignment="1">
      <alignment vertical="center" wrapText="1"/>
    </xf>
    <xf numFmtId="172" fontId="33" fillId="0" borderId="6" xfId="0" applyNumberFormat="1" applyFont="1" applyBorder="1" applyAlignment="1">
      <alignment horizontal="center" vertical="center" wrapText="1"/>
    </xf>
    <xf numFmtId="165" fontId="4" fillId="0" borderId="0" xfId="5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7" fillId="0" borderId="0" xfId="8" applyFill="1" applyBorder="1"/>
    <xf numFmtId="44" fontId="0" fillId="0" borderId="0" xfId="0" applyNumberFormat="1" applyFill="1" applyBorder="1"/>
    <xf numFmtId="44" fontId="7" fillId="0" borderId="0" xfId="8" applyNumberFormat="1" applyFill="1" applyBorder="1"/>
    <xf numFmtId="167" fontId="0" fillId="0" borderId="0" xfId="1" applyNumberFormat="1" applyFont="1" applyFill="1" applyBorder="1"/>
    <xf numFmtId="167" fontId="4" fillId="0" borderId="0" xfId="1" applyNumberFormat="1" applyFont="1" applyFill="1" applyBorder="1"/>
    <xf numFmtId="165" fontId="5" fillId="0" borderId="0" xfId="6" applyNumberFormat="1" applyFill="1" applyBorder="1"/>
    <xf numFmtId="37" fontId="5" fillId="0" borderId="0" xfId="6" applyNumberFormat="1" applyFill="1" applyBorder="1"/>
    <xf numFmtId="3" fontId="16" fillId="0" borderId="0" xfId="13" applyNumberFormat="1" applyFont="1" applyFill="1" applyBorder="1" applyAlignment="1">
      <alignment horizontal="left"/>
    </xf>
    <xf numFmtId="168" fontId="14" fillId="0" borderId="0" xfId="13" applyNumberFormat="1" applyFill="1" applyBorder="1" applyAlignment="1">
      <alignment horizontal="center"/>
    </xf>
    <xf numFmtId="169" fontId="0" fillId="0" borderId="0" xfId="2" applyNumberFormat="1" applyFont="1" applyFill="1" applyBorder="1"/>
    <xf numFmtId="0" fontId="7" fillId="0" borderId="0" xfId="8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5" fontId="14" fillId="0" borderId="0" xfId="13" applyNumberFormat="1" applyFill="1" applyBorder="1"/>
    <xf numFmtId="3" fontId="14" fillId="0" borderId="0" xfId="13" applyNumberFormat="1" applyFill="1" applyBorder="1"/>
    <xf numFmtId="165" fontId="13" fillId="0" borderId="0" xfId="12" applyNumberFormat="1" applyFill="1" applyBorder="1"/>
    <xf numFmtId="165" fontId="6" fillId="0" borderId="0" xfId="7" applyNumberFormat="1" applyFill="1" applyBorder="1"/>
    <xf numFmtId="43" fontId="6" fillId="0" borderId="0" xfId="1" applyFont="1" applyFill="1" applyBorder="1"/>
    <xf numFmtId="43" fontId="0" fillId="0" borderId="0" xfId="1" applyFont="1" applyFill="1" applyBorder="1"/>
    <xf numFmtId="164" fontId="0" fillId="0" borderId="0" xfId="0" applyNumberFormat="1" applyFill="1" applyBorder="1"/>
    <xf numFmtId="171" fontId="5" fillId="0" borderId="0" xfId="6" applyNumberFormat="1" applyFill="1" applyBorder="1"/>
    <xf numFmtId="44" fontId="8" fillId="0" borderId="0" xfId="0" applyNumberFormat="1" applyFont="1" applyFill="1" applyBorder="1"/>
    <xf numFmtId="3" fontId="5" fillId="0" borderId="0" xfId="6" applyNumberFormat="1" applyFill="1" applyBorder="1"/>
    <xf numFmtId="3" fontId="14" fillId="0" borderId="0" xfId="13" applyNumberFormat="1" applyFill="1" applyBorder="1" applyAlignment="1">
      <alignment horizontal="right"/>
    </xf>
    <xf numFmtId="3" fontId="0" fillId="0" borderId="0" xfId="0" applyNumberFormat="1" applyFill="1" applyBorder="1"/>
    <xf numFmtId="3" fontId="15" fillId="0" borderId="0" xfId="15" applyNumberFormat="1" applyFill="1" applyBorder="1" applyAlignment="1">
      <alignment horizontal="right"/>
    </xf>
    <xf numFmtId="44" fontId="14" fillId="0" borderId="0" xfId="13" applyNumberFormat="1" applyFill="1" applyBorder="1"/>
    <xf numFmtId="43" fontId="31" fillId="0" borderId="0" xfId="1" applyFont="1" applyFill="1" applyBorder="1"/>
    <xf numFmtId="165" fontId="31" fillId="0" borderId="0" xfId="13" applyNumberFormat="1" applyFont="1" applyFill="1" applyBorder="1"/>
    <xf numFmtId="0" fontId="0" fillId="0" borderId="0" xfId="0" applyFont="1" applyFill="1" applyBorder="1"/>
    <xf numFmtId="173" fontId="0" fillId="0" borderId="0" xfId="0" applyNumberFormat="1" applyFill="1" applyBorder="1"/>
    <xf numFmtId="44" fontId="6" fillId="0" borderId="0" xfId="7" applyNumberFormat="1" applyFill="1" applyBorder="1"/>
    <xf numFmtId="8" fontId="0" fillId="0" borderId="0" xfId="1" applyNumberFormat="1" applyFont="1" applyFill="1" applyBorder="1"/>
    <xf numFmtId="8" fontId="0" fillId="0" borderId="0" xfId="0" applyNumberFormat="1" applyFill="1" applyBorder="1"/>
    <xf numFmtId="166" fontId="0" fillId="0" borderId="0" xfId="0" applyNumberFormat="1" applyFill="1" applyBorder="1"/>
    <xf numFmtId="165" fontId="4" fillId="0" borderId="0" xfId="11" applyNumberFormat="1" applyFont="1" applyFill="1" applyBorder="1"/>
    <xf numFmtId="167" fontId="4" fillId="0" borderId="0" xfId="11" applyNumberFormat="1" applyFont="1" applyFill="1" applyBorder="1"/>
    <xf numFmtId="170" fontId="0" fillId="0" borderId="0" xfId="2" applyNumberFormat="1" applyFont="1" applyFill="1" applyBorder="1"/>
    <xf numFmtId="167" fontId="5" fillId="0" borderId="0" xfId="6" applyNumberFormat="1" applyFill="1" applyBorder="1"/>
    <xf numFmtId="43" fontId="5" fillId="0" borderId="0" xfId="1" applyFont="1" applyFill="1" applyBorder="1"/>
    <xf numFmtId="44" fontId="4" fillId="0" borderId="0" xfId="5" applyNumberFormat="1" applyFill="1" applyBorder="1"/>
    <xf numFmtId="165" fontId="0" fillId="0" borderId="0" xfId="1" applyNumberFormat="1" applyFont="1" applyFill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4" applyFill="1" applyBorder="1" applyAlignment="1">
      <alignment horizontal="center"/>
    </xf>
    <xf numFmtId="0" fontId="8" fillId="0" borderId="0" xfId="0" applyFont="1" applyAlignment="1">
      <alignment horizontal="center"/>
    </xf>
    <xf numFmtId="0" fontId="32" fillId="0" borderId="29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32" fillId="0" borderId="30" xfId="0" applyFont="1" applyBorder="1" applyAlignment="1">
      <alignment vertical="center" wrapText="1"/>
    </xf>
  </cellXfs>
  <cellStyles count="326">
    <cellStyle name="20% - Accent1" xfId="24" builtinId="30" customBuiltin="1"/>
    <cellStyle name="20% - Accent1 2" xfId="57"/>
    <cellStyle name="20% - Accent2" xfId="28" builtinId="34" customBuiltin="1"/>
    <cellStyle name="20% - Accent2 2" xfId="59"/>
    <cellStyle name="20% - Accent3" xfId="32" builtinId="38" customBuiltin="1"/>
    <cellStyle name="20% - Accent3 2" xfId="61"/>
    <cellStyle name="20% - Accent4" xfId="36" builtinId="42" customBuiltin="1"/>
    <cellStyle name="20% - Accent4 2" xfId="63"/>
    <cellStyle name="20% - Accent5" xfId="40" builtinId="46" customBuiltin="1"/>
    <cellStyle name="20% - Accent5 2" xfId="65"/>
    <cellStyle name="20% - Accent6" xfId="44" builtinId="50" customBuiltin="1"/>
    <cellStyle name="20% - Accent6 2" xfId="67"/>
    <cellStyle name="40% - Accent1" xfId="25" builtinId="31" customBuiltin="1"/>
    <cellStyle name="40% - Accent1 2" xfId="58"/>
    <cellStyle name="40% - Accent2" xfId="29" builtinId="35" customBuiltin="1"/>
    <cellStyle name="40% - Accent2 2" xfId="60"/>
    <cellStyle name="40% - Accent3" xfId="33" builtinId="39" customBuiltin="1"/>
    <cellStyle name="40% - Accent3 2" xfId="62"/>
    <cellStyle name="40% - Accent4" xfId="37" builtinId="43" customBuiltin="1"/>
    <cellStyle name="40% - Accent4 2" xfId="64"/>
    <cellStyle name="40% - Accent5" xfId="41" builtinId="47" customBuiltin="1"/>
    <cellStyle name="40% - Accent5 2" xfId="66"/>
    <cellStyle name="40% - Accent6" xfId="45" builtinId="51" customBuiltin="1"/>
    <cellStyle name="40% - Accent6 2" xfId="68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71"/>
    <cellStyle name="Comma 2 2" xfId="285"/>
    <cellStyle name="Comma 2 2 2" xfId="49"/>
    <cellStyle name="Comma 2 3" xfId="325"/>
    <cellStyle name="Comma 3" xfId="69"/>
    <cellStyle name="Comma 3 2" xfId="9"/>
    <cellStyle name="Comma 3 3" xfId="322"/>
    <cellStyle name="Comma 4" xfId="195"/>
    <cellStyle name="Comma 4 2" xfId="321"/>
    <cellStyle name="Comma 4 3" xfId="308"/>
    <cellStyle name="Comma 5" xfId="55"/>
    <cellStyle name="Comma 5 2" xfId="307"/>
    <cellStyle name="Comma 6" xfId="312"/>
    <cellStyle name="Comma 7" xfId="318"/>
    <cellStyle name="Comma 8" xfId="306"/>
    <cellStyle name="Comma 9" xfId="311"/>
    <cellStyle name="Currency" xfId="11" builtinId="4"/>
    <cellStyle name="Currency [0] 2" xfId="117"/>
    <cellStyle name="Currency [0] 2 2" xfId="206"/>
    <cellStyle name="Currency 10" xfId="196"/>
    <cellStyle name="Currency 11" xfId="115"/>
    <cellStyle name="Currency 12" xfId="200"/>
    <cellStyle name="Currency 13" xfId="53"/>
    <cellStyle name="Currency 13 2" xfId="291"/>
    <cellStyle name="Currency 14" xfId="288"/>
    <cellStyle name="Currency 15" xfId="292"/>
    <cellStyle name="Currency 16" xfId="294"/>
    <cellStyle name="Currency 17" xfId="295"/>
    <cellStyle name="Currency 18" xfId="296"/>
    <cellStyle name="Currency 19" xfId="297"/>
    <cellStyle name="Currency 2" xfId="72"/>
    <cellStyle name="Currency 2 2" xfId="114"/>
    <cellStyle name="Currency 2 2 2" xfId="205"/>
    <cellStyle name="Currency 2 3" xfId="283"/>
    <cellStyle name="Currency 20" xfId="298"/>
    <cellStyle name="Currency 21" xfId="299"/>
    <cellStyle name="Currency 22" xfId="300"/>
    <cellStyle name="Currency 23" xfId="320"/>
    <cellStyle name="Currency 3" xfId="70"/>
    <cellStyle name="Currency 3 2" xfId="282"/>
    <cellStyle name="Currency 3 3" xfId="316"/>
    <cellStyle name="Currency 4" xfId="118"/>
    <cellStyle name="Currency 4 2" xfId="207"/>
    <cellStyle name="Currency 4 2 2" xfId="47"/>
    <cellStyle name="Currency 4 3" xfId="284"/>
    <cellStyle name="Currency 5" xfId="119"/>
    <cellStyle name="Currency 5 2" xfId="208"/>
    <cellStyle name="Currency 6" xfId="120"/>
    <cellStyle name="Currency 6 2" xfId="209"/>
    <cellStyle name="Currency 7" xfId="121"/>
    <cellStyle name="Currency 7 2" xfId="210"/>
    <cellStyle name="Currency 8" xfId="197"/>
    <cellStyle name="Currency 8 2" xfId="315"/>
    <cellStyle name="Currency 9" xfId="198"/>
    <cellStyle name="Currency 9 2" xfId="313"/>
    <cellStyle name="Data Field" xfId="122"/>
    <cellStyle name="Data Field 2" xfId="211"/>
    <cellStyle name="Data Name" xfId="123"/>
    <cellStyle name="Data Name 2" xfId="212"/>
    <cellStyle name="Explanatory Text" xfId="8" builtinId="53" customBuiltin="1"/>
    <cellStyle name="Followed Hyperlink" xfId="290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9" builtinId="8" customBuiltin="1"/>
    <cellStyle name="Hyperlink 2" xfId="124"/>
    <cellStyle name="Hyperlink 3" xfId="125"/>
    <cellStyle name="Hyperlink 4" xfId="303"/>
    <cellStyle name="Hyperlink 5" xfId="301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6"/>
    <cellStyle name="Normal 10 2" xfId="127"/>
    <cellStyle name="Normal 10 2 2" xfId="214"/>
    <cellStyle name="Normal 10 3" xfId="213"/>
    <cellStyle name="Normal 11" xfId="128"/>
    <cellStyle name="Normal 11 2" xfId="215"/>
    <cellStyle name="Normal 12" xfId="129"/>
    <cellStyle name="Normal 12 2" xfId="216"/>
    <cellStyle name="Normal 13" xfId="130"/>
    <cellStyle name="Normal 13 2" xfId="217"/>
    <cellStyle name="Normal 14" xfId="131"/>
    <cellStyle name="Normal 14 2" xfId="218"/>
    <cellStyle name="Normal 15" xfId="132"/>
    <cellStyle name="Normal 16" xfId="133"/>
    <cellStyle name="Normal 16 2" xfId="219"/>
    <cellStyle name="Normal 17" xfId="51"/>
    <cellStyle name="Normal 18" xfId="134"/>
    <cellStyle name="Normal 18 2" xfId="220"/>
    <cellStyle name="Normal 19" xfId="135"/>
    <cellStyle name="Normal 19 2" xfId="221"/>
    <cellStyle name="Normal 2" xfId="54"/>
    <cellStyle name="Normal 2 2" xfId="74"/>
    <cellStyle name="Normal 2 2 10" xfId="317"/>
    <cellStyle name="Normal 2 2 2" xfId="75"/>
    <cellStyle name="Normal 2 2 3" xfId="76"/>
    <cellStyle name="Normal 2 2 4" xfId="77"/>
    <cellStyle name="Normal 2 2 5" xfId="78"/>
    <cellStyle name="Normal 2 2 6" xfId="79"/>
    <cellStyle name="Normal 2 2 7" xfId="80"/>
    <cellStyle name="Normal 2 2 8" xfId="81"/>
    <cellStyle name="Normal 2 2 9" xfId="82"/>
    <cellStyle name="Normal 2 3" xfId="83"/>
    <cellStyle name="Normal 2 3 2" xfId="324"/>
    <cellStyle name="Normal 2 4" xfId="84"/>
    <cellStyle name="Normal 2 4 2" xfId="85"/>
    <cellStyle name="Normal 2 5" xfId="113"/>
    <cellStyle name="Normal 2 5 2" xfId="204"/>
    <cellStyle name="Normal 2 6" xfId="50"/>
    <cellStyle name="Normal 2 6 2" xfId="73"/>
    <cellStyle name="Normal 2 7" xfId="302"/>
    <cellStyle name="Normal 26" xfId="109"/>
    <cellStyle name="Normal 26 2" xfId="202"/>
    <cellStyle name="Normal 27" xfId="110"/>
    <cellStyle name="Normal 27 2" xfId="203"/>
    <cellStyle name="Normal 28" xfId="136"/>
    <cellStyle name="Normal 28 2" xfId="222"/>
    <cellStyle name="Normal 3" xfId="86"/>
    <cellStyle name="Normal 3 2" xfId="87"/>
    <cellStyle name="Normal 3 2 10" xfId="48"/>
    <cellStyle name="Normal 3 2 2" xfId="88"/>
    <cellStyle name="Normal 3 2 3" xfId="89"/>
    <cellStyle name="Normal 3 2 4" xfId="90"/>
    <cellStyle name="Normal 3 2 5" xfId="91"/>
    <cellStyle name="Normal 3 2 6" xfId="92"/>
    <cellStyle name="Normal 3 2 7" xfId="93"/>
    <cellStyle name="Normal 3 2 8" xfId="94"/>
    <cellStyle name="Normal 3 2 9" xfId="95"/>
    <cellStyle name="Normal 3 3" xfId="111"/>
    <cellStyle name="Normal 3 4" xfId="323"/>
    <cellStyle name="Normal 3 40" xfId="112"/>
    <cellStyle name="Normal 33" xfId="280"/>
    <cellStyle name="Normal 35" xfId="304"/>
    <cellStyle name="Normal 36" xfId="137"/>
    <cellStyle name="Normal 36 2" xfId="223"/>
    <cellStyle name="Normal 37" xfId="138"/>
    <cellStyle name="Normal 37 2" xfId="224"/>
    <cellStyle name="Normal 38" xfId="139"/>
    <cellStyle name="Normal 38 2" xfId="225"/>
    <cellStyle name="Normal 39" xfId="140"/>
    <cellStyle name="Normal 39 2" xfId="226"/>
    <cellStyle name="Normal 4" xfId="10"/>
    <cellStyle name="Normal 4 2" xfId="97"/>
    <cellStyle name="Normal 4 3" xfId="96"/>
    <cellStyle name="Normal 4 4" xfId="281"/>
    <cellStyle name="Normal 40" xfId="141"/>
    <cellStyle name="Normal 40 2" xfId="227"/>
    <cellStyle name="Normal 41" xfId="142"/>
    <cellStyle name="Normal 41 2" xfId="228"/>
    <cellStyle name="Normal 42" xfId="143"/>
    <cellStyle name="Normal 42 2" xfId="229"/>
    <cellStyle name="Normal 43" xfId="144"/>
    <cellStyle name="Normal 43 2" xfId="230"/>
    <cellStyle name="Normal 44" xfId="145"/>
    <cellStyle name="Normal 44 2" xfId="231"/>
    <cellStyle name="Normal 45" xfId="146"/>
    <cellStyle name="Normal 45 2" xfId="232"/>
    <cellStyle name="Normal 46" xfId="147"/>
    <cellStyle name="Normal 46 2" xfId="233"/>
    <cellStyle name="Normal 47" xfId="148"/>
    <cellStyle name="Normal 47 2" xfId="234"/>
    <cellStyle name="Normal 48" xfId="149"/>
    <cellStyle name="Normal 48 2" xfId="235"/>
    <cellStyle name="Normal 49" xfId="150"/>
    <cellStyle name="Normal 49 2" xfId="236"/>
    <cellStyle name="Normal 5" xfId="98"/>
    <cellStyle name="Normal 5 2" xfId="99"/>
    <cellStyle name="Normal 5 3" xfId="100"/>
    <cellStyle name="Normal 5 4" xfId="101"/>
    <cellStyle name="Normal 5 5" xfId="319"/>
    <cellStyle name="Normal 50" xfId="151"/>
    <cellStyle name="Normal 50 2" xfId="237"/>
    <cellStyle name="Normal 51" xfId="152"/>
    <cellStyle name="Normal 51 2" xfId="238"/>
    <cellStyle name="Normal 52" xfId="153"/>
    <cellStyle name="Normal 52 2" xfId="239"/>
    <cellStyle name="Normal 53" xfId="154"/>
    <cellStyle name="Normal 53 2" xfId="240"/>
    <cellStyle name="Normal 54" xfId="155"/>
    <cellStyle name="Normal 54 2" xfId="241"/>
    <cellStyle name="Normal 55" xfId="156"/>
    <cellStyle name="Normal 55 2" xfId="242"/>
    <cellStyle name="Normal 56" xfId="157"/>
    <cellStyle name="Normal 56 2" xfId="243"/>
    <cellStyle name="Normal 57" xfId="158"/>
    <cellStyle name="Normal 57 2" xfId="244"/>
    <cellStyle name="Normal 58" xfId="159"/>
    <cellStyle name="Normal 58 2" xfId="245"/>
    <cellStyle name="Normal 59" xfId="160"/>
    <cellStyle name="Normal 59 2" xfId="246"/>
    <cellStyle name="Normal 6" xfId="102"/>
    <cellStyle name="Normal 6 2" xfId="103"/>
    <cellStyle name="Normal 6 3" xfId="104"/>
    <cellStyle name="Normal 6 4" xfId="310"/>
    <cellStyle name="Normal 60" xfId="161"/>
    <cellStyle name="Normal 60 2" xfId="247"/>
    <cellStyle name="Normal 61" xfId="162"/>
    <cellStyle name="Normal 61 2" xfId="248"/>
    <cellStyle name="Normal 62" xfId="163"/>
    <cellStyle name="Normal 62 2" xfId="249"/>
    <cellStyle name="Normal 63" xfId="164"/>
    <cellStyle name="Normal 63 2" xfId="250"/>
    <cellStyle name="Normal 64" xfId="165"/>
    <cellStyle name="Normal 64 2" xfId="251"/>
    <cellStyle name="Normal 65" xfId="166"/>
    <cellStyle name="Normal 65 2" xfId="252"/>
    <cellStyle name="Normal 66" xfId="167"/>
    <cellStyle name="Normal 66 2" xfId="253"/>
    <cellStyle name="Normal 67" xfId="168"/>
    <cellStyle name="Normal 67 2" xfId="254"/>
    <cellStyle name="Normal 69" xfId="169"/>
    <cellStyle name="Normal 69 2" xfId="255"/>
    <cellStyle name="Normal 7" xfId="105"/>
    <cellStyle name="Normal 7 2" xfId="309"/>
    <cellStyle name="Normal 70" xfId="170"/>
    <cellStyle name="Normal 70 2" xfId="256"/>
    <cellStyle name="Normal 71" xfId="171"/>
    <cellStyle name="Normal 71 2" xfId="257"/>
    <cellStyle name="Normal 72" xfId="172"/>
    <cellStyle name="Normal 72 2" xfId="258"/>
    <cellStyle name="Normal 73" xfId="173"/>
    <cellStyle name="Normal 73 2" xfId="259"/>
    <cellStyle name="Normal 74" xfId="174"/>
    <cellStyle name="Normal 74 2" xfId="260"/>
    <cellStyle name="Normal 75" xfId="175"/>
    <cellStyle name="Normal 75 2" xfId="261"/>
    <cellStyle name="Normal 76" xfId="176"/>
    <cellStyle name="Normal 76 2" xfId="262"/>
    <cellStyle name="Normal 77" xfId="177"/>
    <cellStyle name="Normal 77 2" xfId="263"/>
    <cellStyle name="Normal 78" xfId="178"/>
    <cellStyle name="Normal 78 2" xfId="264"/>
    <cellStyle name="Normal 79" xfId="179"/>
    <cellStyle name="Normal 79 2" xfId="265"/>
    <cellStyle name="Normal 8" xfId="106"/>
    <cellStyle name="Normal 80" xfId="180"/>
    <cellStyle name="Normal 80 2" xfId="266"/>
    <cellStyle name="Normal 81" xfId="181"/>
    <cellStyle name="Normal 81 2" xfId="267"/>
    <cellStyle name="Normal 82" xfId="182"/>
    <cellStyle name="Normal 82 2" xfId="268"/>
    <cellStyle name="Normal 83" xfId="183"/>
    <cellStyle name="Normal 83 2" xfId="269"/>
    <cellStyle name="Normal 84" xfId="184"/>
    <cellStyle name="Normal 84 2" xfId="270"/>
    <cellStyle name="Normal 85" xfId="185"/>
    <cellStyle name="Normal 85 2" xfId="271"/>
    <cellStyle name="Normal 86" xfId="186"/>
    <cellStyle name="Normal 86 2" xfId="272"/>
    <cellStyle name="Normal 87" xfId="187"/>
    <cellStyle name="Normal 87 2" xfId="273"/>
    <cellStyle name="Normal 9" xfId="107"/>
    <cellStyle name="Normal 9 2" xfId="108"/>
    <cellStyle name="Normal 9 2 2" xfId="201"/>
    <cellStyle name="Note" xfId="14" builtinId="10" customBuiltin="1"/>
    <cellStyle name="Note 2" xfId="56"/>
    <cellStyle name="Output" xfId="12" builtinId="21" customBuiltin="1"/>
    <cellStyle name="Percent" xfId="2" builtinId="5"/>
    <cellStyle name="Percent 10" xfId="116"/>
    <cellStyle name="Percent 11" xfId="52"/>
    <cellStyle name="Percent 11 2" xfId="293"/>
    <cellStyle name="Percent 2" xfId="188"/>
    <cellStyle name="Percent 2 2" xfId="274"/>
    <cellStyle name="Percent 3" xfId="189"/>
    <cellStyle name="Percent 3 2" xfId="275"/>
    <cellStyle name="Percent 3 3" xfId="286"/>
    <cellStyle name="Percent 3 4" xfId="314"/>
    <cellStyle name="Percent 4" xfId="190"/>
    <cellStyle name="Percent 4 2" xfId="276"/>
    <cellStyle name="Percent 4 3" xfId="287"/>
    <cellStyle name="Percent 5" xfId="191"/>
    <cellStyle name="Percent 5 2" xfId="277"/>
    <cellStyle name="Percent 6" xfId="192"/>
    <cellStyle name="Percent 6 2" xfId="278"/>
    <cellStyle name="Percent 7" xfId="193"/>
    <cellStyle name="Percent 7 2" xfId="305"/>
    <cellStyle name="Percent 8" xfId="194"/>
    <cellStyle name="Percent 8 2" xfId="279"/>
    <cellStyle name="Percent 9" xfId="199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tabSelected="1" view="pageLayout" zoomScaleNormal="100" workbookViewId="0">
      <selection activeCell="E19" sqref="E19"/>
    </sheetView>
  </sheetViews>
  <sheetFormatPr defaultRowHeight="15" x14ac:dyDescent="0.25"/>
  <cols>
    <col min="1" max="1" width="25.28515625" customWidth="1"/>
    <col min="2" max="2" width="20.42578125" customWidth="1"/>
    <col min="3" max="3" width="15.140625" customWidth="1"/>
    <col min="4" max="4" width="16.140625" customWidth="1"/>
    <col min="5" max="5" width="12.7109375" customWidth="1"/>
    <col min="6" max="9" width="17.7109375" customWidth="1"/>
  </cols>
  <sheetData>
    <row r="1" spans="1:19" ht="15.75" thickBot="1" x14ac:dyDescent="0.3">
      <c r="A1" s="8" t="s">
        <v>71</v>
      </c>
    </row>
    <row r="2" spans="1:19" ht="15.75" thickBot="1" x14ac:dyDescent="0.3">
      <c r="B2" s="138" t="s">
        <v>11</v>
      </c>
      <c r="C2" s="138"/>
      <c r="E2" s="135" t="s">
        <v>8</v>
      </c>
      <c r="F2" s="136"/>
      <c r="G2" s="136"/>
      <c r="H2" s="136"/>
      <c r="I2" s="137"/>
      <c r="K2" s="3" t="s">
        <v>27</v>
      </c>
    </row>
    <row r="3" spans="1:19" x14ac:dyDescent="0.25">
      <c r="B3" s="48" t="s">
        <v>31</v>
      </c>
      <c r="C3" s="6" t="s">
        <v>10</v>
      </c>
      <c r="E3" s="19"/>
      <c r="F3" s="33" t="s">
        <v>0</v>
      </c>
      <c r="G3" s="33" t="s">
        <v>1</v>
      </c>
      <c r="H3" s="33" t="s">
        <v>2</v>
      </c>
      <c r="I3" s="34" t="s">
        <v>3</v>
      </c>
      <c r="K3" s="58" t="s">
        <v>50</v>
      </c>
      <c r="L3" s="50"/>
      <c r="M3" s="50"/>
      <c r="N3" s="50"/>
      <c r="O3" s="50"/>
      <c r="P3" s="50"/>
      <c r="Q3" s="50"/>
      <c r="R3" s="50"/>
      <c r="S3" s="50"/>
    </row>
    <row r="4" spans="1:19" x14ac:dyDescent="0.25">
      <c r="A4" s="60" t="s">
        <v>32</v>
      </c>
      <c r="B4" s="40">
        <v>8744520916.666666</v>
      </c>
      <c r="C4" s="42">
        <f>SUM(F11:I11)</f>
        <v>31131387.688570924</v>
      </c>
      <c r="D4" s="49"/>
      <c r="E4" s="25"/>
      <c r="F4" s="45">
        <v>1</v>
      </c>
      <c r="G4" s="45">
        <v>0</v>
      </c>
      <c r="H4" s="27">
        <f>IFERROR(B4/SUM($B$4:$B$8),0)</f>
        <v>0.44120463700931978</v>
      </c>
      <c r="I4" s="28">
        <f>H4</f>
        <v>0.44120463700931978</v>
      </c>
      <c r="K4" s="58" t="s">
        <v>28</v>
      </c>
      <c r="L4" s="50"/>
      <c r="M4" s="50"/>
      <c r="N4" s="50"/>
      <c r="O4" s="50"/>
      <c r="P4" s="50"/>
      <c r="Q4" s="50"/>
      <c r="R4" s="50"/>
      <c r="S4" s="50"/>
    </row>
    <row r="5" spans="1:19" x14ac:dyDescent="0.25">
      <c r="A5" s="22" t="s">
        <v>4</v>
      </c>
      <c r="B5" s="40">
        <v>2265885065.2377768</v>
      </c>
      <c r="C5" s="42">
        <f>SUM(F12:I12)</f>
        <v>5092394.414859321</v>
      </c>
      <c r="D5" s="49"/>
      <c r="E5" s="25"/>
      <c r="F5" s="45">
        <v>0</v>
      </c>
      <c r="G5" s="27">
        <f>IFERROR(B5/SUM($B$5:$B$8),0)</f>
        <v>0.20459222743343095</v>
      </c>
      <c r="H5" s="27">
        <f t="shared" ref="H5:H7" si="0">IFERROR(B5/SUM($B$4:$B$8),0)</f>
        <v>0.11432518799373588</v>
      </c>
      <c r="I5" s="28">
        <f t="shared" ref="I5:I8" si="1">H5</f>
        <v>0.11432518799373588</v>
      </c>
      <c r="K5" s="58" t="s">
        <v>41</v>
      </c>
    </row>
    <row r="6" spans="1:19" x14ac:dyDescent="0.25">
      <c r="A6" s="22" t="s">
        <v>5</v>
      </c>
      <c r="B6" s="40">
        <v>5275501096.8941317</v>
      </c>
      <c r="C6" s="42">
        <f>SUM(F13:I13)</f>
        <v>11856264.350543637</v>
      </c>
      <c r="D6" s="49"/>
      <c r="E6" s="25"/>
      <c r="F6" s="45">
        <v>0</v>
      </c>
      <c r="G6" s="27">
        <f>IFERROR(B6/SUM($B$5:$B$8),0)</f>
        <v>0.47633771756548321</v>
      </c>
      <c r="H6" s="27">
        <f t="shared" si="0"/>
        <v>0.2661753077931564</v>
      </c>
      <c r="I6" s="28">
        <f t="shared" si="1"/>
        <v>0.2661753077931564</v>
      </c>
    </row>
    <row r="7" spans="1:19" x14ac:dyDescent="0.25">
      <c r="A7" s="22" t="s">
        <v>6</v>
      </c>
      <c r="B7" s="40">
        <v>2346450522.5390697</v>
      </c>
      <c r="C7" s="42">
        <f>SUM(F14:I14)</f>
        <v>5273458.7994063972</v>
      </c>
      <c r="D7" s="49"/>
      <c r="E7" s="25"/>
      <c r="F7" s="45">
        <v>0</v>
      </c>
      <c r="G7" s="27">
        <f t="shared" ref="G7:G8" si="2">IFERROR(B7/SUM($B$5:$B$8),0)</f>
        <v>0.21186667688205502</v>
      </c>
      <c r="H7" s="27">
        <f t="shared" si="0"/>
        <v>0.11839011661393713</v>
      </c>
      <c r="I7" s="28">
        <f t="shared" si="1"/>
        <v>0.11839011661393713</v>
      </c>
    </row>
    <row r="8" spans="1:19" ht="15.75" thickBot="1" x14ac:dyDescent="0.3">
      <c r="A8" s="22" t="s">
        <v>7</v>
      </c>
      <c r="B8" s="40">
        <v>1187291113.0115485</v>
      </c>
      <c r="C8" s="42">
        <f>SUM(F15:I15)</f>
        <v>2668341.2700271476</v>
      </c>
      <c r="D8" s="49"/>
      <c r="E8" s="25"/>
      <c r="F8" s="45">
        <v>0</v>
      </c>
      <c r="G8" s="27">
        <f t="shared" si="2"/>
        <v>0.10720337811903077</v>
      </c>
      <c r="H8" s="27">
        <f>IFERROR(B8/SUM($B$4:$B$8),0)</f>
        <v>5.9904750589850966E-2</v>
      </c>
      <c r="I8" s="28">
        <f t="shared" si="1"/>
        <v>5.9904750589850966E-2</v>
      </c>
    </row>
    <row r="9" spans="1:19" ht="16.5" thickTop="1" thickBot="1" x14ac:dyDescent="0.3">
      <c r="A9" s="22" t="s">
        <v>9</v>
      </c>
      <c r="B9" s="41">
        <f>SUM(B4:B8)</f>
        <v>19819648714.34919</v>
      </c>
      <c r="C9" s="24">
        <f>SUM(C4:C8)</f>
        <v>56021846.523407415</v>
      </c>
      <c r="D9" s="4"/>
      <c r="E9" s="35" t="s">
        <v>26</v>
      </c>
      <c r="F9" s="61">
        <f>1-SUM(F4:F8)</f>
        <v>0</v>
      </c>
      <c r="G9" s="61">
        <f>(1-SUM(G4:G8))</f>
        <v>1.1102230246251565E-16</v>
      </c>
      <c r="H9" s="61">
        <f>1-SUM(H4:H8)</f>
        <v>0</v>
      </c>
      <c r="I9" s="62">
        <f>1-SUM(I4:I8)</f>
        <v>0</v>
      </c>
    </row>
    <row r="10" spans="1:19" ht="16.5" thickTop="1" thickBot="1" x14ac:dyDescent="0.3">
      <c r="B10" s="39" t="s">
        <v>26</v>
      </c>
      <c r="C10" s="21">
        <f>SUM(F10:I10)-C9</f>
        <v>0</v>
      </c>
      <c r="D10" s="4"/>
      <c r="E10" s="38" t="s">
        <v>39</v>
      </c>
      <c r="F10" s="43">
        <v>25681047.337713826</v>
      </c>
      <c r="G10" s="43">
        <v>17987483.07414519</v>
      </c>
      <c r="H10" s="43">
        <v>5592956.5761498082</v>
      </c>
      <c r="I10" s="70">
        <v>6760359.5353986025</v>
      </c>
      <c r="J10" s="2" t="s">
        <v>37</v>
      </c>
    </row>
    <row r="11" spans="1:19" ht="15.75" thickTop="1" x14ac:dyDescent="0.25">
      <c r="D11" s="4"/>
      <c r="E11" s="25" t="s">
        <v>0</v>
      </c>
      <c r="F11" s="36">
        <f>F4*F$10</f>
        <v>25681047.337713826</v>
      </c>
      <c r="G11" s="36">
        <f>G4*G$10</f>
        <v>0</v>
      </c>
      <c r="H11" s="36">
        <f>H4*H$10</f>
        <v>2467638.3759890641</v>
      </c>
      <c r="I11" s="37">
        <f t="shared" ref="F11:I15" si="3">I4*I$10</f>
        <v>2982701.974868034</v>
      </c>
    </row>
    <row r="12" spans="1:19" x14ac:dyDescent="0.25">
      <c r="D12" s="4"/>
      <c r="E12" s="25" t="s">
        <v>4</v>
      </c>
      <c r="F12" s="29">
        <f t="shared" si="3"/>
        <v>0</v>
      </c>
      <c r="G12" s="29">
        <f t="shared" si="3"/>
        <v>3680099.2280605026</v>
      </c>
      <c r="H12" s="29">
        <f t="shared" si="3"/>
        <v>639415.81200912816</v>
      </c>
      <c r="I12" s="30">
        <f t="shared" si="3"/>
        <v>772879.37478969013</v>
      </c>
    </row>
    <row r="13" spans="1:19" x14ac:dyDescent="0.25">
      <c r="B13" s="53"/>
      <c r="C13" s="53"/>
      <c r="D13" s="4"/>
      <c r="E13" s="25" t="s">
        <v>5</v>
      </c>
      <c r="F13" s="29">
        <f t="shared" si="3"/>
        <v>0</v>
      </c>
      <c r="G13" s="29">
        <f t="shared" si="3"/>
        <v>8568116.6322860811</v>
      </c>
      <c r="H13" s="29">
        <f t="shared" si="3"/>
        <v>1488706.9381304334</v>
      </c>
      <c r="I13" s="30">
        <f t="shared" si="3"/>
        <v>1799440.7801271228</v>
      </c>
    </row>
    <row r="14" spans="1:19" x14ac:dyDescent="0.25">
      <c r="A14" s="60" t="s">
        <v>40</v>
      </c>
      <c r="B14" s="64">
        <v>3.2239201521064388E-2</v>
      </c>
      <c r="C14" s="76"/>
      <c r="D14" s="4"/>
      <c r="E14" s="25" t="s">
        <v>6</v>
      </c>
      <c r="F14" s="29">
        <f t="shared" si="3"/>
        <v>0</v>
      </c>
      <c r="G14" s="29">
        <f t="shared" si="3"/>
        <v>3810948.2643913529</v>
      </c>
      <c r="H14" s="29">
        <f t="shared" si="3"/>
        <v>662150.7812670623</v>
      </c>
      <c r="I14" s="30">
        <f t="shared" si="3"/>
        <v>800359.75374798232</v>
      </c>
    </row>
    <row r="15" spans="1:19" ht="15.75" thickBot="1" x14ac:dyDescent="0.3">
      <c r="A15" s="22" t="s">
        <v>38</v>
      </c>
      <c r="B15" s="41">
        <f>B4*(1-B14)</f>
        <v>8462604544.6290865</v>
      </c>
      <c r="C15" s="76"/>
      <c r="D15" s="4"/>
      <c r="E15" s="26" t="s">
        <v>7</v>
      </c>
      <c r="F15" s="31">
        <f t="shared" si="3"/>
        <v>0</v>
      </c>
      <c r="G15" s="31">
        <f t="shared" si="3"/>
        <v>1928318.9494072529</v>
      </c>
      <c r="H15" s="31">
        <f t="shared" si="3"/>
        <v>335044.66875412106</v>
      </c>
      <c r="I15" s="32">
        <f t="shared" si="3"/>
        <v>404977.65186577401</v>
      </c>
    </row>
    <row r="16" spans="1:19" x14ac:dyDescent="0.25">
      <c r="C16" s="5"/>
    </row>
    <row r="17" spans="1:32" x14ac:dyDescent="0.25">
      <c r="B17" s="73"/>
    </row>
    <row r="18" spans="1:32" x14ac:dyDescent="0.25">
      <c r="H18" s="4"/>
      <c r="I18" s="4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20" spans="1:32" x14ac:dyDescent="0.25">
      <c r="A20" s="44"/>
    </row>
    <row r="31" spans="1:32" x14ac:dyDescent="0.25">
      <c r="C31" s="2"/>
    </row>
    <row r="45" spans="2:4" x14ac:dyDescent="0.25">
      <c r="B45" s="7"/>
      <c r="C45" s="7"/>
      <c r="D45" s="7"/>
    </row>
    <row r="49" spans="2:4" x14ac:dyDescent="0.25">
      <c r="B49" s="7"/>
      <c r="C49" s="7"/>
      <c r="D49" s="7"/>
    </row>
  </sheetData>
  <mergeCells count="2">
    <mergeCell ref="E2:I2"/>
    <mergeCell ref="B2:C2"/>
  </mergeCells>
  <pageMargins left="0.7" right="0.7" top="0.75" bottom="0.75" header="0.3" footer="0.3"/>
  <pageSetup orientation="portrait" r:id="rId1"/>
  <headerFooter>
    <oddFooter>&amp;RSchedule WRD 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0"/>
  <sheetViews>
    <sheetView view="pageLayout" zoomScaleNormal="90" workbookViewId="0">
      <selection activeCell="E19" sqref="E19"/>
    </sheetView>
  </sheetViews>
  <sheetFormatPr defaultRowHeight="15" x14ac:dyDescent="0.25"/>
  <cols>
    <col min="1" max="1" width="17.5703125" style="90" customWidth="1"/>
    <col min="2" max="2" width="17.28515625" style="90" customWidth="1"/>
    <col min="3" max="3" width="15.28515625" style="90" bestFit="1" customWidth="1"/>
    <col min="4" max="4" width="15.140625" style="90" customWidth="1"/>
    <col min="5" max="5" width="16.140625" style="90" customWidth="1"/>
    <col min="6" max="6" width="15" style="90" bestFit="1" customWidth="1"/>
    <col min="7" max="7" width="16" style="90" customWidth="1"/>
    <col min="8" max="8" width="15" style="90" bestFit="1" customWidth="1"/>
    <col min="9" max="11" width="16" style="90" bestFit="1" customWidth="1"/>
    <col min="12" max="12" width="16.42578125" style="90" customWidth="1"/>
    <col min="13" max="13" width="17.28515625" style="90" customWidth="1"/>
    <col min="14" max="14" width="16.85546875" style="90" customWidth="1"/>
    <col min="15" max="15" width="13.85546875" style="90" bestFit="1" customWidth="1"/>
    <col min="16" max="16" width="10.85546875" style="90" bestFit="1" customWidth="1"/>
    <col min="17" max="17" width="9.140625" style="90"/>
    <col min="18" max="18" width="12.7109375" style="90" bestFit="1" customWidth="1"/>
    <col min="19" max="16384" width="9.140625" style="90"/>
  </cols>
  <sheetData>
    <row r="2" spans="2:14" x14ac:dyDescent="0.25">
      <c r="B2" s="103"/>
      <c r="I2" s="103"/>
    </row>
    <row r="3" spans="2:14" x14ac:dyDescent="0.25">
      <c r="B3" s="104"/>
      <c r="C3" s="104"/>
      <c r="D3" s="104"/>
      <c r="E3" s="104"/>
      <c r="F3" s="104"/>
      <c r="G3" s="104"/>
      <c r="I3" s="103"/>
    </row>
    <row r="4" spans="2:14" x14ac:dyDescent="0.25">
      <c r="B4" s="106"/>
      <c r="C4" s="107"/>
      <c r="D4" s="106"/>
      <c r="E4" s="106"/>
      <c r="F4" s="119"/>
      <c r="G4" s="108"/>
      <c r="I4" s="103"/>
    </row>
    <row r="5" spans="2:14" x14ac:dyDescent="0.25">
      <c r="B5" s="106"/>
      <c r="C5" s="107"/>
      <c r="D5" s="106"/>
      <c r="E5" s="106"/>
      <c r="F5" s="119"/>
      <c r="G5" s="108"/>
      <c r="I5" s="103"/>
    </row>
    <row r="6" spans="2:14" x14ac:dyDescent="0.25">
      <c r="B6" s="106"/>
      <c r="C6" s="107"/>
      <c r="D6" s="106"/>
      <c r="E6" s="106"/>
      <c r="F6" s="119"/>
      <c r="G6" s="108"/>
      <c r="I6" s="103"/>
    </row>
    <row r="7" spans="2:14" x14ac:dyDescent="0.25">
      <c r="B7" s="106"/>
      <c r="C7" s="107"/>
      <c r="D7" s="106"/>
      <c r="E7" s="106"/>
      <c r="F7" s="119"/>
      <c r="G7" s="108"/>
      <c r="I7" s="103"/>
    </row>
    <row r="8" spans="2:14" x14ac:dyDescent="0.25">
      <c r="B8" s="106"/>
      <c r="C8" s="107"/>
      <c r="D8" s="106"/>
      <c r="E8" s="106"/>
      <c r="F8" s="119"/>
      <c r="G8" s="108"/>
      <c r="I8" s="103"/>
    </row>
    <row r="9" spans="2:14" x14ac:dyDescent="0.25">
      <c r="B9" s="109"/>
      <c r="C9" s="107"/>
      <c r="D9" s="109"/>
      <c r="E9" s="109"/>
      <c r="F9" s="119"/>
      <c r="G9" s="109"/>
      <c r="I9" s="103"/>
    </row>
    <row r="10" spans="2:14" x14ac:dyDescent="0.25">
      <c r="F10" s="110"/>
      <c r="I10" s="103"/>
    </row>
    <row r="11" spans="2:14" x14ac:dyDescent="0.25">
      <c r="E11" s="93"/>
      <c r="G11" s="103"/>
    </row>
    <row r="12" spans="2:14" x14ac:dyDescent="0.25"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91"/>
      <c r="M12" s="91"/>
    </row>
    <row r="13" spans="2:14" x14ac:dyDescent="0.25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91"/>
      <c r="M13" s="91"/>
    </row>
    <row r="14" spans="2:14" x14ac:dyDescent="0.25"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93"/>
      <c r="M14" s="93"/>
      <c r="N14" s="93"/>
    </row>
    <row r="15" spans="2:14" x14ac:dyDescent="0.25"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93"/>
      <c r="M15" s="93"/>
      <c r="N15" s="93"/>
    </row>
    <row r="16" spans="2:14" x14ac:dyDescent="0.25"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2:21" x14ac:dyDescent="0.25">
      <c r="D17" s="92"/>
      <c r="L17" s="139"/>
      <c r="M17" s="139"/>
      <c r="N17" s="139"/>
    </row>
    <row r="18" spans="2:21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</row>
    <row r="19" spans="2:21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128"/>
      <c r="M19" s="128"/>
      <c r="N19" s="128"/>
    </row>
    <row r="20" spans="2:21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128"/>
      <c r="M20" s="128"/>
      <c r="N20" s="128"/>
    </row>
    <row r="21" spans="2:21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128"/>
      <c r="M21" s="128"/>
      <c r="N21" s="128"/>
    </row>
    <row r="22" spans="2:21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128"/>
      <c r="M22" s="128"/>
      <c r="N22" s="128"/>
    </row>
    <row r="23" spans="2:21" x14ac:dyDescent="0.25">
      <c r="B23" s="91"/>
    </row>
    <row r="24" spans="2:21" x14ac:dyDescent="0.25">
      <c r="B24" s="91"/>
      <c r="D24" s="92"/>
    </row>
    <row r="25" spans="2:21" x14ac:dyDescent="0.25">
      <c r="B25" s="119"/>
      <c r="C25" s="106"/>
      <c r="D25" s="106"/>
      <c r="E25" s="106"/>
      <c r="F25" s="106"/>
      <c r="G25" s="106"/>
      <c r="H25" s="106"/>
      <c r="I25" s="106"/>
      <c r="J25" s="106"/>
      <c r="K25" s="106"/>
      <c r="L25" s="119"/>
      <c r="M25" s="106"/>
      <c r="N25" s="106"/>
    </row>
    <row r="26" spans="2:21" x14ac:dyDescent="0.25">
      <c r="B26" s="119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</row>
    <row r="27" spans="2:21" x14ac:dyDescent="0.25">
      <c r="B27" s="119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2:21" x14ac:dyDescent="0.25">
      <c r="B28" s="119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2:21" x14ac:dyDescent="0.25">
      <c r="B29" s="119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2:21" x14ac:dyDescent="0.25">
      <c r="B30" s="91"/>
    </row>
    <row r="31" spans="2:21" x14ac:dyDescent="0.25">
      <c r="B31" s="91"/>
      <c r="D31" s="92"/>
    </row>
    <row r="32" spans="2:21" x14ac:dyDescent="0.25">
      <c r="B32" s="131"/>
      <c r="C32" s="132"/>
      <c r="D32" s="115"/>
      <c r="E32" s="115"/>
      <c r="F32" s="115"/>
      <c r="G32" s="115"/>
      <c r="H32" s="115"/>
      <c r="I32" s="115"/>
      <c r="J32" s="115"/>
      <c r="K32" s="115"/>
      <c r="L32" s="129"/>
      <c r="M32" s="129"/>
      <c r="N32" s="129"/>
      <c r="O32" s="117"/>
      <c r="P32" s="117"/>
      <c r="R32" s="117"/>
    </row>
    <row r="33" spans="2:18" x14ac:dyDescent="0.25">
      <c r="B33" s="131"/>
      <c r="C33" s="132"/>
      <c r="D33" s="115"/>
      <c r="E33" s="115"/>
      <c r="F33" s="115"/>
      <c r="G33" s="115"/>
      <c r="H33" s="115"/>
      <c r="I33" s="115"/>
      <c r="J33" s="115"/>
      <c r="K33" s="115"/>
      <c r="L33" s="129"/>
      <c r="M33" s="129"/>
      <c r="N33" s="129"/>
      <c r="O33" s="117"/>
      <c r="P33" s="117"/>
      <c r="R33" s="117"/>
    </row>
    <row r="34" spans="2:18" x14ac:dyDescent="0.25">
      <c r="B34" s="131"/>
      <c r="C34" s="132"/>
      <c r="D34" s="115"/>
      <c r="E34" s="115"/>
      <c r="F34" s="115"/>
      <c r="G34" s="115"/>
      <c r="H34" s="115"/>
      <c r="I34" s="115"/>
      <c r="J34" s="115"/>
      <c r="K34" s="115"/>
      <c r="L34" s="129"/>
      <c r="M34" s="129"/>
      <c r="N34" s="129"/>
      <c r="O34" s="117"/>
      <c r="P34" s="117"/>
      <c r="R34" s="117"/>
    </row>
    <row r="35" spans="2:18" x14ac:dyDescent="0.25">
      <c r="B35" s="131"/>
      <c r="C35" s="132"/>
      <c r="D35" s="115"/>
      <c r="E35" s="115"/>
      <c r="F35" s="115"/>
      <c r="G35" s="115"/>
      <c r="H35" s="115"/>
      <c r="I35" s="115"/>
      <c r="J35" s="115"/>
      <c r="K35" s="115"/>
      <c r="L35" s="129"/>
      <c r="M35" s="129"/>
      <c r="N35" s="129"/>
      <c r="O35" s="117"/>
      <c r="P35" s="117"/>
      <c r="R35" s="117"/>
    </row>
    <row r="36" spans="2:18" x14ac:dyDescent="0.25">
      <c r="B36" s="131"/>
      <c r="C36" s="132"/>
      <c r="D36" s="115"/>
      <c r="E36" s="115"/>
      <c r="F36" s="115"/>
      <c r="G36" s="115"/>
      <c r="H36" s="115"/>
      <c r="I36" s="115"/>
      <c r="J36" s="115"/>
      <c r="K36" s="115"/>
      <c r="L36" s="129"/>
      <c r="M36" s="129"/>
      <c r="N36" s="129"/>
      <c r="O36" s="117"/>
      <c r="P36" s="117"/>
      <c r="R36" s="117"/>
    </row>
    <row r="37" spans="2:18" x14ac:dyDescent="0.25">
      <c r="B37" s="91"/>
    </row>
    <row r="38" spans="2:18" x14ac:dyDescent="0.25">
      <c r="B38" s="91"/>
      <c r="D38" s="92"/>
      <c r="O38" s="103"/>
    </row>
    <row r="39" spans="2:18" x14ac:dyDescent="0.25"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106"/>
      <c r="M39" s="106"/>
      <c r="N39" s="106"/>
      <c r="O39" s="113"/>
    </row>
    <row r="40" spans="2:18" x14ac:dyDescent="0.25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106"/>
      <c r="M40" s="106"/>
      <c r="N40" s="106"/>
      <c r="O40" s="113"/>
    </row>
    <row r="41" spans="2:18" x14ac:dyDescent="0.25"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106"/>
      <c r="M41" s="106"/>
      <c r="N41" s="106"/>
      <c r="O41" s="113"/>
    </row>
    <row r="42" spans="2:18" x14ac:dyDescent="0.25"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106"/>
      <c r="M42" s="106"/>
      <c r="N42" s="106"/>
      <c r="O42" s="113"/>
    </row>
    <row r="43" spans="2:18" x14ac:dyDescent="0.25"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106"/>
      <c r="M43" s="106"/>
      <c r="N43" s="106"/>
      <c r="O43" s="113"/>
    </row>
    <row r="44" spans="2:18" x14ac:dyDescent="0.25">
      <c r="B44" s="91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2:18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129"/>
      <c r="M45" s="129"/>
      <c r="N45" s="129"/>
    </row>
    <row r="46" spans="2:18" x14ac:dyDescent="0.25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33"/>
      <c r="M46" s="128"/>
      <c r="N46" s="128"/>
    </row>
    <row r="47" spans="2:18" x14ac:dyDescent="0.25">
      <c r="B47" s="91"/>
    </row>
    <row r="48" spans="2:18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2:14" x14ac:dyDescent="0.25"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2:14" x14ac:dyDescent="0.25"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2:14" x14ac:dyDescent="0.25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</row>
    <row r="52" spans="2:14" x14ac:dyDescent="0.25"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2:14" x14ac:dyDescent="0.25">
      <c r="B53" s="91"/>
    </row>
    <row r="54" spans="2:14" x14ac:dyDescent="0.25">
      <c r="B54" s="91"/>
    </row>
    <row r="55" spans="2:14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4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2:14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19"/>
      <c r="N57" s="119"/>
    </row>
    <row r="58" spans="2:14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59" spans="2:14" x14ac:dyDescent="0.25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4" x14ac:dyDescent="0.25">
      <c r="B60" s="91"/>
    </row>
    <row r="61" spans="2:14" x14ac:dyDescent="0.25"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30"/>
      <c r="M61" s="130"/>
      <c r="N61" s="130"/>
    </row>
    <row r="62" spans="2:14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</row>
    <row r="63" spans="2:14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</row>
    <row r="64" spans="2:14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  <row r="66" spans="1:14" x14ac:dyDescent="0.25"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</row>
    <row r="67" spans="1:14" x14ac:dyDescent="0.25">
      <c r="A67" s="102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24"/>
      <c r="M67" s="124"/>
      <c r="N67" s="124"/>
    </row>
    <row r="68" spans="1:14" x14ac:dyDescent="0.25">
      <c r="A68" s="102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24"/>
      <c r="M68" s="124"/>
      <c r="N68" s="124"/>
    </row>
    <row r="69" spans="1:14" x14ac:dyDescent="0.25">
      <c r="B69" s="91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</row>
    <row r="71" spans="1:14" x14ac:dyDescent="0.25">
      <c r="B71" s="91"/>
    </row>
    <row r="72" spans="1:14" x14ac:dyDescent="0.25">
      <c r="A72" s="97"/>
      <c r="B72" s="91"/>
      <c r="L72" s="91"/>
      <c r="M72" s="91"/>
    </row>
    <row r="73" spans="1:14" x14ac:dyDescent="0.25">
      <c r="B73" s="91"/>
    </row>
    <row r="74" spans="1:14" x14ac:dyDescent="0.25">
      <c r="B74" s="134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4" x14ac:dyDescent="0.25"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25"/>
      <c r="M75" s="125"/>
      <c r="N75" s="125"/>
    </row>
    <row r="76" spans="1:14" x14ac:dyDescent="0.25">
      <c r="C76" s="127"/>
      <c r="D76" s="127"/>
      <c r="E76" s="127"/>
      <c r="F76" s="127"/>
      <c r="G76" s="127"/>
      <c r="H76" s="127"/>
    </row>
    <row r="77" spans="1:14" x14ac:dyDescent="0.25"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</row>
    <row r="80" spans="1:14" x14ac:dyDescent="0.25">
      <c r="C80" s="127"/>
      <c r="D80" s="127"/>
      <c r="E80" s="127"/>
      <c r="F80" s="127"/>
      <c r="G80" s="127"/>
      <c r="H80" s="127"/>
    </row>
  </sheetData>
  <mergeCells count="1">
    <mergeCell ref="L17:N17"/>
  </mergeCells>
  <pageMargins left="0.7" right="0.7" top="0.75" bottom="0.75" header="0.3" footer="0.3"/>
  <pageSetup orientation="portrait" r:id="rId1"/>
  <headerFooter>
    <oddFooter>&amp;RSchedule WRD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view="pageLayout" topLeftCell="A31" zoomScaleNormal="100" workbookViewId="0">
      <selection activeCell="E19" sqref="E19"/>
    </sheetView>
  </sheetViews>
  <sheetFormatPr defaultRowHeight="15" x14ac:dyDescent="0.25"/>
  <cols>
    <col min="1" max="1" width="17.5703125" customWidth="1"/>
    <col min="2" max="2" width="23.7109375" customWidth="1"/>
    <col min="3" max="3" width="15.140625" customWidth="1"/>
    <col min="4" max="4" width="16.140625" customWidth="1"/>
    <col min="5" max="5" width="13.85546875" bestFit="1" customWidth="1"/>
  </cols>
  <sheetData>
    <row r="1" spans="1:10" x14ac:dyDescent="0.25">
      <c r="A1" s="8" t="s">
        <v>71</v>
      </c>
      <c r="D1" s="50"/>
    </row>
    <row r="2" spans="1:10" x14ac:dyDescent="0.25">
      <c r="B2" s="79" t="s">
        <v>67</v>
      </c>
      <c r="C2" s="79"/>
      <c r="E2" s="58" t="s">
        <v>27</v>
      </c>
      <c r="F2" s="50"/>
      <c r="G2" s="50"/>
      <c r="H2" s="50"/>
      <c r="I2" s="50"/>
      <c r="J2" s="50"/>
    </row>
    <row r="3" spans="1:10" x14ac:dyDescent="0.25">
      <c r="B3" s="6" t="s">
        <v>69</v>
      </c>
      <c r="E3" s="58" t="s">
        <v>68</v>
      </c>
      <c r="F3" s="50"/>
    </row>
    <row r="4" spans="1:10" x14ac:dyDescent="0.25">
      <c r="A4" s="22" t="s">
        <v>0</v>
      </c>
      <c r="B4" s="46">
        <v>4104624.882644292</v>
      </c>
      <c r="C4" s="4"/>
      <c r="F4" s="50"/>
      <c r="G4" s="50"/>
      <c r="H4" s="50"/>
      <c r="I4" s="50"/>
      <c r="J4" s="50"/>
    </row>
    <row r="5" spans="1:10" x14ac:dyDescent="0.25">
      <c r="A5" s="22" t="s">
        <v>4</v>
      </c>
      <c r="B5" s="46">
        <v>559985.77193736541</v>
      </c>
      <c r="E5" s="3"/>
    </row>
    <row r="6" spans="1:10" x14ac:dyDescent="0.25">
      <c r="A6" s="22" t="s">
        <v>5</v>
      </c>
      <c r="B6" s="46">
        <v>993289.01143082371</v>
      </c>
      <c r="C6" s="4"/>
      <c r="E6" s="3"/>
    </row>
    <row r="7" spans="1:10" x14ac:dyDescent="0.25">
      <c r="A7" s="22" t="s">
        <v>6</v>
      </c>
      <c r="B7" s="46">
        <v>436802.94392817741</v>
      </c>
      <c r="C7" s="4"/>
    </row>
    <row r="8" spans="1:10" ht="15.75" thickBot="1" x14ac:dyDescent="0.3">
      <c r="A8" s="22" t="s">
        <v>7</v>
      </c>
      <c r="B8" s="46">
        <v>85800.52005934107</v>
      </c>
      <c r="C8" s="4"/>
    </row>
    <row r="9" spans="1:10" ht="16.5" thickTop="1" thickBot="1" x14ac:dyDescent="0.3">
      <c r="A9" s="77" t="s">
        <v>9</v>
      </c>
      <c r="B9" s="71">
        <f>SUM(B4:B8)</f>
        <v>6180503.129999999</v>
      </c>
      <c r="C9" s="4"/>
    </row>
    <row r="10" spans="1:10" ht="15.75" thickTop="1" x14ac:dyDescent="0.25">
      <c r="C10" s="4"/>
      <c r="D10" s="56"/>
    </row>
    <row r="11" spans="1:10" x14ac:dyDescent="0.25">
      <c r="C11" s="4"/>
    </row>
    <row r="12" spans="1:10" x14ac:dyDescent="0.25">
      <c r="C12" s="4"/>
      <c r="D12" s="4"/>
    </row>
    <row r="13" spans="1:10" x14ac:dyDescent="0.25">
      <c r="D13" s="4"/>
    </row>
    <row r="17" spans="5:27" x14ac:dyDescent="0.25">
      <c r="R17" s="1"/>
      <c r="S17" s="1"/>
      <c r="T17" s="1"/>
      <c r="U17" s="1"/>
      <c r="V17" s="1"/>
      <c r="W17" s="1"/>
      <c r="X17" s="1"/>
      <c r="Y17" s="1"/>
      <c r="Z17" s="1"/>
      <c r="AA17" s="1"/>
    </row>
    <row r="25" spans="5:27" x14ac:dyDescent="0.25">
      <c r="E25" s="59"/>
    </row>
    <row r="47" spans="2:2" x14ac:dyDescent="0.25">
      <c r="B47" s="7"/>
    </row>
    <row r="51" spans="2:4" x14ac:dyDescent="0.25">
      <c r="B51" s="7"/>
      <c r="D51" s="7"/>
    </row>
    <row r="52" spans="2:4" x14ac:dyDescent="0.25">
      <c r="C52" s="7"/>
    </row>
    <row r="55" spans="2:4" x14ac:dyDescent="0.25">
      <c r="D55" s="7"/>
    </row>
    <row r="56" spans="2:4" x14ac:dyDescent="0.25">
      <c r="C56" s="7"/>
    </row>
  </sheetData>
  <pageMargins left="0.7" right="0.7" top="0.75" bottom="0.75" header="0.3" footer="0.3"/>
  <pageSetup orientation="portrait" r:id="rId1"/>
  <headerFooter>
    <oddFooter>&amp;RSchedule WRD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91"/>
  <sheetViews>
    <sheetView view="pageLayout" zoomScaleNormal="100" workbookViewId="0">
      <selection activeCell="E19" sqref="E19"/>
    </sheetView>
  </sheetViews>
  <sheetFormatPr defaultRowHeight="15" x14ac:dyDescent="0.25"/>
  <cols>
    <col min="1" max="1" width="17.5703125" style="90" customWidth="1"/>
    <col min="2" max="2" width="15.140625" style="90" customWidth="1"/>
    <col min="3" max="3" width="14.5703125" style="90" customWidth="1"/>
    <col min="4" max="4" width="15.140625" style="90" customWidth="1"/>
    <col min="5" max="5" width="16.140625" style="90" customWidth="1"/>
    <col min="6" max="6" width="14.28515625" style="90" bestFit="1" customWidth="1"/>
    <col min="7" max="7" width="16" style="90" customWidth="1"/>
    <col min="8" max="9" width="14.28515625" style="90" bestFit="1" customWidth="1"/>
    <col min="10" max="10" width="15.5703125" style="90" customWidth="1"/>
    <col min="11" max="11" width="14" style="90" customWidth="1"/>
    <col min="12" max="15" width="17.28515625" style="90" customWidth="1"/>
    <col min="16" max="16384" width="9.140625" style="90"/>
  </cols>
  <sheetData>
    <row r="2" spans="1:14" x14ac:dyDescent="0.25">
      <c r="B2" s="103"/>
      <c r="I2" s="103"/>
    </row>
    <row r="3" spans="1:14" x14ac:dyDescent="0.25">
      <c r="B3" s="104"/>
      <c r="C3" s="104"/>
      <c r="D3" s="104"/>
      <c r="E3" s="104"/>
      <c r="F3" s="104"/>
      <c r="G3" s="104"/>
      <c r="I3" s="103"/>
    </row>
    <row r="4" spans="1:14" x14ac:dyDescent="0.25">
      <c r="A4" s="105"/>
      <c r="B4" s="106"/>
      <c r="C4" s="107"/>
      <c r="D4" s="106"/>
      <c r="E4" s="106"/>
      <c r="F4" s="106"/>
      <c r="G4" s="108"/>
      <c r="I4" s="103"/>
    </row>
    <row r="5" spans="1:14" x14ac:dyDescent="0.25">
      <c r="A5" s="105"/>
      <c r="B5" s="106"/>
      <c r="C5" s="107"/>
      <c r="D5" s="106"/>
      <c r="E5" s="106"/>
      <c r="F5" s="106"/>
      <c r="G5" s="108"/>
      <c r="I5" s="103"/>
    </row>
    <row r="6" spans="1:14" x14ac:dyDescent="0.25">
      <c r="A6" s="105"/>
      <c r="B6" s="106"/>
      <c r="C6" s="107"/>
      <c r="D6" s="106"/>
      <c r="E6" s="106"/>
      <c r="F6" s="106"/>
      <c r="G6" s="108"/>
      <c r="I6" s="103"/>
    </row>
    <row r="7" spans="1:14" x14ac:dyDescent="0.25">
      <c r="A7" s="105"/>
      <c r="B7" s="106"/>
      <c r="C7" s="107"/>
      <c r="D7" s="106"/>
      <c r="E7" s="106"/>
      <c r="F7" s="106"/>
      <c r="G7" s="108"/>
      <c r="I7" s="103"/>
    </row>
    <row r="8" spans="1:14" x14ac:dyDescent="0.25">
      <c r="A8" s="105"/>
      <c r="B8" s="106"/>
      <c r="C8" s="107"/>
      <c r="D8" s="106"/>
      <c r="E8" s="106"/>
      <c r="F8" s="106"/>
      <c r="G8" s="108"/>
      <c r="I8" s="103"/>
    </row>
    <row r="9" spans="1:14" x14ac:dyDescent="0.25">
      <c r="B9" s="109"/>
      <c r="C9" s="107"/>
      <c r="D9" s="109"/>
      <c r="E9" s="109"/>
      <c r="F9" s="106"/>
      <c r="G9" s="109"/>
      <c r="I9" s="103"/>
    </row>
    <row r="10" spans="1:14" x14ac:dyDescent="0.25">
      <c r="F10" s="110"/>
      <c r="I10" s="103"/>
    </row>
    <row r="11" spans="1:14" x14ac:dyDescent="0.25">
      <c r="E11" s="93"/>
      <c r="F11" s="93"/>
    </row>
    <row r="12" spans="1:14" x14ac:dyDescent="0.25"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</row>
    <row r="13" spans="1:14" x14ac:dyDescent="0.25"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</row>
    <row r="14" spans="1:14" x14ac:dyDescent="0.25"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</row>
    <row r="15" spans="1:14" x14ac:dyDescent="0.25"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</row>
    <row r="16" spans="1:14" x14ac:dyDescent="0.25"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</row>
    <row r="17" spans="2:25" x14ac:dyDescent="0.25">
      <c r="D17" s="92"/>
      <c r="L17" s="139"/>
      <c r="M17" s="139"/>
      <c r="N17" s="139"/>
    </row>
    <row r="18" spans="2:25" x14ac:dyDescent="0.25"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</row>
    <row r="19" spans="2:25" x14ac:dyDescent="0.25">
      <c r="B19" s="97"/>
      <c r="C19" s="97"/>
      <c r="D19" s="97"/>
      <c r="E19" s="97"/>
      <c r="F19" s="97"/>
      <c r="G19" s="97"/>
      <c r="H19" s="97"/>
      <c r="I19" s="97"/>
      <c r="J19" s="52"/>
      <c r="K19" s="52"/>
      <c r="L19" s="89"/>
      <c r="M19" s="89"/>
      <c r="N19" s="89"/>
    </row>
    <row r="20" spans="2:25" x14ac:dyDescent="0.25">
      <c r="B20" s="97"/>
      <c r="C20" s="97"/>
      <c r="D20" s="97"/>
      <c r="E20" s="97"/>
      <c r="F20" s="97"/>
      <c r="G20" s="97"/>
      <c r="H20" s="97"/>
      <c r="I20" s="97"/>
      <c r="J20" s="52"/>
      <c r="K20" s="52"/>
      <c r="L20" s="89"/>
      <c r="M20" s="89"/>
      <c r="N20" s="89"/>
    </row>
    <row r="21" spans="2:25" x14ac:dyDescent="0.25">
      <c r="B21" s="97"/>
      <c r="C21" s="97"/>
      <c r="D21" s="97"/>
      <c r="E21" s="97"/>
      <c r="F21" s="97"/>
      <c r="G21" s="97"/>
      <c r="H21" s="97"/>
      <c r="I21" s="97"/>
      <c r="J21" s="52"/>
      <c r="K21" s="52"/>
      <c r="L21" s="89"/>
      <c r="M21" s="89"/>
      <c r="N21" s="89"/>
    </row>
    <row r="22" spans="2:25" x14ac:dyDescent="0.25">
      <c r="B22" s="97"/>
      <c r="C22" s="97"/>
      <c r="D22" s="97"/>
      <c r="E22" s="97"/>
      <c r="F22" s="97"/>
      <c r="G22" s="97"/>
      <c r="H22" s="97"/>
      <c r="I22" s="97"/>
      <c r="J22" s="52"/>
      <c r="K22" s="52"/>
      <c r="L22" s="89"/>
      <c r="M22" s="89"/>
      <c r="N22" s="89"/>
    </row>
    <row r="23" spans="2:25" x14ac:dyDescent="0.25">
      <c r="B23" s="97"/>
      <c r="C23" s="97"/>
      <c r="D23" s="97"/>
      <c r="E23" s="97"/>
      <c r="F23" s="97"/>
      <c r="G23" s="97"/>
      <c r="H23" s="97"/>
      <c r="I23" s="97"/>
      <c r="J23" s="52"/>
      <c r="K23" s="52"/>
      <c r="L23" s="89"/>
      <c r="M23" s="89"/>
      <c r="N23" s="89"/>
    </row>
    <row r="24" spans="2:25" x14ac:dyDescent="0.25">
      <c r="L24" s="91"/>
      <c r="M24" s="91"/>
    </row>
    <row r="25" spans="2:25" x14ac:dyDescent="0.25">
      <c r="D25" s="92"/>
      <c r="L25" s="91"/>
      <c r="M25" s="91"/>
      <c r="O25" s="103"/>
    </row>
    <row r="26" spans="2:25" x14ac:dyDescent="0.25"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89"/>
      <c r="M26" s="89"/>
      <c r="N26" s="89"/>
      <c r="O26" s="113"/>
      <c r="P26" s="93"/>
    </row>
    <row r="27" spans="2:25" x14ac:dyDescent="0.25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89"/>
      <c r="M27" s="89"/>
      <c r="N27" s="89"/>
      <c r="O27" s="113"/>
      <c r="P27" s="93"/>
    </row>
    <row r="28" spans="2:25" x14ac:dyDescent="0.25"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89"/>
      <c r="M28" s="89"/>
      <c r="N28" s="89"/>
      <c r="O28" s="113"/>
      <c r="P28" s="93"/>
    </row>
    <row r="29" spans="2:25" x14ac:dyDescent="0.25"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89"/>
      <c r="M29" s="89"/>
      <c r="N29" s="89"/>
      <c r="O29" s="113"/>
      <c r="P29" s="93"/>
    </row>
    <row r="30" spans="2:25" x14ac:dyDescent="0.25"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89"/>
      <c r="M30" s="89"/>
      <c r="N30" s="89"/>
      <c r="O30" s="113"/>
      <c r="P30" s="93"/>
    </row>
    <row r="31" spans="2:25" x14ac:dyDescent="0.25"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P31" s="93"/>
    </row>
    <row r="32" spans="2:25" x14ac:dyDescent="0.25">
      <c r="B32" s="93"/>
      <c r="C32" s="93"/>
      <c r="D32" s="94"/>
      <c r="E32" s="93"/>
      <c r="F32" s="93"/>
      <c r="G32" s="93"/>
      <c r="H32" s="93"/>
      <c r="I32" s="95"/>
      <c r="J32" s="95"/>
      <c r="K32" s="95"/>
      <c r="L32" s="95"/>
      <c r="M32" s="95"/>
      <c r="N32" s="95"/>
      <c r="O32" s="114"/>
      <c r="P32" s="93"/>
    </row>
    <row r="33" spans="2:21" x14ac:dyDescent="0.2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96"/>
      <c r="M33" s="96"/>
      <c r="N33" s="96"/>
      <c r="O33" s="116"/>
      <c r="P33" s="93"/>
      <c r="R33" s="117"/>
    </row>
    <row r="34" spans="2:21" x14ac:dyDescent="0.2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96"/>
      <c r="M34" s="96"/>
      <c r="N34" s="96"/>
      <c r="O34" s="116"/>
      <c r="P34" s="100"/>
      <c r="U34" s="117"/>
    </row>
    <row r="35" spans="2:21" x14ac:dyDescent="0.2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96"/>
      <c r="M35" s="96"/>
      <c r="N35" s="96"/>
      <c r="O35" s="116"/>
      <c r="P35" s="100"/>
    </row>
    <row r="36" spans="2:21" x14ac:dyDescent="0.25"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96"/>
      <c r="M36" s="96"/>
      <c r="N36" s="96"/>
      <c r="O36" s="116"/>
      <c r="P36" s="100"/>
    </row>
    <row r="37" spans="2:21" x14ac:dyDescent="0.25"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96"/>
      <c r="M37" s="96"/>
      <c r="N37" s="96"/>
      <c r="O37" s="116"/>
      <c r="P37" s="100"/>
    </row>
    <row r="38" spans="2:21" x14ac:dyDescent="0.25"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O38" s="114"/>
      <c r="P38" s="93"/>
    </row>
    <row r="39" spans="2:21" x14ac:dyDescent="0.25">
      <c r="B39" s="97"/>
      <c r="C39" s="97"/>
      <c r="D39" s="97"/>
      <c r="E39" s="97"/>
      <c r="F39" s="97"/>
      <c r="G39" s="97"/>
      <c r="H39" s="97"/>
      <c r="I39" s="98"/>
      <c r="J39" s="97"/>
      <c r="K39" s="97"/>
      <c r="L39" s="93"/>
      <c r="M39" s="93"/>
      <c r="O39" s="99"/>
      <c r="P39" s="100"/>
    </row>
    <row r="40" spans="2:21" x14ac:dyDescent="0.25"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18"/>
      <c r="P40" s="100"/>
    </row>
    <row r="41" spans="2:21" x14ac:dyDescent="0.25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18"/>
      <c r="P41" s="100"/>
    </row>
    <row r="42" spans="2:21" x14ac:dyDescent="0.25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18"/>
      <c r="P42" s="100"/>
    </row>
    <row r="43" spans="2:21" x14ac:dyDescent="0.25">
      <c r="B43" s="97"/>
      <c r="C43" s="97"/>
      <c r="D43" s="97"/>
      <c r="E43" s="97"/>
      <c r="F43" s="97"/>
      <c r="G43" s="97"/>
      <c r="H43" s="97"/>
      <c r="I43" s="98"/>
      <c r="J43" s="97"/>
      <c r="K43" s="97"/>
      <c r="L43" s="93"/>
      <c r="M43" s="93"/>
      <c r="N43" s="114"/>
      <c r="O43" s="93"/>
    </row>
    <row r="44" spans="2:21" x14ac:dyDescent="0.25">
      <c r="B44" s="119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93"/>
    </row>
    <row r="45" spans="2:21" x14ac:dyDescent="0.25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93"/>
    </row>
    <row r="46" spans="2:21" x14ac:dyDescent="0.25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93"/>
    </row>
    <row r="47" spans="2:21" x14ac:dyDescent="0.25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93"/>
    </row>
    <row r="48" spans="2:21" x14ac:dyDescent="0.25"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93"/>
    </row>
    <row r="49" spans="1:15" x14ac:dyDescent="0.25">
      <c r="B49" s="120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93"/>
    </row>
    <row r="50" spans="1:15" x14ac:dyDescent="0.25">
      <c r="B50" s="93"/>
      <c r="C50" s="93"/>
      <c r="D50" s="92"/>
      <c r="E50" s="93"/>
      <c r="F50" s="93"/>
      <c r="G50" s="93"/>
      <c r="H50" s="93"/>
      <c r="I50" s="93"/>
      <c r="J50" s="93"/>
      <c r="K50" s="93"/>
      <c r="L50" s="93"/>
      <c r="M50" s="93"/>
      <c r="N50" s="114"/>
      <c r="O50" s="93"/>
    </row>
    <row r="51" spans="1:15" x14ac:dyDescent="0.25">
      <c r="A51" s="12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89"/>
      <c r="M51" s="89"/>
      <c r="N51" s="89"/>
    </row>
    <row r="53" spans="1:15" x14ac:dyDescent="0.25">
      <c r="B53" s="51"/>
      <c r="C53" s="51"/>
      <c r="D53" s="51"/>
      <c r="E53" s="51"/>
      <c r="F53" s="51"/>
      <c r="G53" s="51"/>
      <c r="H53" s="51"/>
      <c r="I53" s="51"/>
      <c r="J53" s="51"/>
      <c r="K53" s="52"/>
    </row>
    <row r="54" spans="1:15" x14ac:dyDescent="0.25"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</row>
    <row r="55" spans="1:15" x14ac:dyDescent="0.25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5" x14ac:dyDescent="0.25"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</row>
    <row r="57" spans="1:15" x14ac:dyDescent="0.25"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</row>
    <row r="58" spans="1:15" x14ac:dyDescent="0.25"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</row>
    <row r="61" spans="1:15" x14ac:dyDescent="0.25"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19"/>
      <c r="M61" s="106"/>
      <c r="N61" s="106"/>
    </row>
    <row r="62" spans="1:15" x14ac:dyDescent="0.25"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19"/>
      <c r="M62" s="106"/>
      <c r="N62" s="106"/>
    </row>
    <row r="63" spans="1:15" x14ac:dyDescent="0.25"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19"/>
      <c r="M63" s="106"/>
      <c r="N63" s="106"/>
    </row>
    <row r="64" spans="1:15" x14ac:dyDescent="0.25"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19"/>
      <c r="M64" s="106"/>
      <c r="N64" s="106"/>
    </row>
    <row r="65" spans="1:14" x14ac:dyDescent="0.25"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19"/>
      <c r="M65" s="106"/>
      <c r="N65" s="106"/>
    </row>
    <row r="67" spans="1:14" x14ac:dyDescent="0.25">
      <c r="B67" s="101"/>
      <c r="C67" s="101"/>
      <c r="D67" s="101"/>
      <c r="E67" s="101"/>
      <c r="F67" s="101"/>
      <c r="G67" s="101"/>
      <c r="H67" s="101"/>
      <c r="I67" s="101"/>
      <c r="J67" s="101"/>
      <c r="K67" s="101"/>
      <c r="L67" s="123"/>
      <c r="M67" s="123"/>
      <c r="N67" s="123"/>
    </row>
    <row r="68" spans="1:14" x14ac:dyDescent="0.25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19"/>
      <c r="M68" s="106"/>
      <c r="N68" s="106"/>
    </row>
    <row r="69" spans="1:14" x14ac:dyDescent="0.25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19"/>
      <c r="M69" s="106"/>
      <c r="N69" s="106"/>
    </row>
    <row r="70" spans="1:14" x14ac:dyDescent="0.25"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19"/>
      <c r="M70" s="106"/>
      <c r="N70" s="106"/>
    </row>
    <row r="71" spans="1:14" x14ac:dyDescent="0.25"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19"/>
      <c r="M71" s="106"/>
      <c r="N71" s="106"/>
    </row>
    <row r="72" spans="1:14" x14ac:dyDescent="0.25"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19"/>
      <c r="M72" s="106"/>
      <c r="N72" s="106"/>
    </row>
    <row r="73" spans="1:14" x14ac:dyDescent="0.25">
      <c r="A73" s="102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</row>
    <row r="74" spans="1:14" x14ac:dyDescent="0.25">
      <c r="A74" s="102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</row>
    <row r="76" spans="1:14" x14ac:dyDescent="0.25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</row>
    <row r="78" spans="1:14" x14ac:dyDescent="0.25">
      <c r="A78" s="97"/>
    </row>
    <row r="80" spans="1:14" x14ac:dyDescent="0.25">
      <c r="B80" s="111"/>
      <c r="C80" s="111"/>
      <c r="D80" s="111"/>
      <c r="E80" s="111"/>
      <c r="F80" s="111"/>
      <c r="G80" s="111"/>
      <c r="H80" s="125"/>
      <c r="I80" s="111"/>
      <c r="J80" s="111"/>
      <c r="K80" s="111"/>
    </row>
    <row r="81" spans="2:14" x14ac:dyDescent="0.25">
      <c r="B81" s="111"/>
      <c r="C81" s="111"/>
      <c r="D81" s="111"/>
      <c r="E81" s="111"/>
      <c r="F81" s="111"/>
      <c r="G81" s="111"/>
      <c r="H81" s="111"/>
      <c r="I81" s="111"/>
      <c r="J81" s="111"/>
      <c r="L81" s="126"/>
      <c r="M81" s="126"/>
      <c r="N81" s="126"/>
    </row>
    <row r="82" spans="2:14" x14ac:dyDescent="0.25">
      <c r="C82" s="127"/>
      <c r="D82" s="127"/>
      <c r="E82" s="127"/>
      <c r="F82" s="127"/>
      <c r="G82" s="127"/>
      <c r="H82" s="127"/>
    </row>
    <row r="83" spans="2:14" x14ac:dyDescent="0.25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</row>
    <row r="84" spans="2:14" x14ac:dyDescent="0.25">
      <c r="K84" s="126"/>
    </row>
    <row r="86" spans="2:14" x14ac:dyDescent="0.25">
      <c r="H86" s="91"/>
      <c r="I86" s="91"/>
      <c r="J86" s="91"/>
      <c r="K86" s="91"/>
      <c r="L86" s="91"/>
      <c r="M86" s="91"/>
    </row>
    <row r="87" spans="2:14" x14ac:dyDescent="0.25">
      <c r="B87" s="127"/>
      <c r="C87" s="127"/>
      <c r="D87" s="127"/>
      <c r="E87" s="127"/>
      <c r="F87" s="127"/>
      <c r="G87" s="127"/>
      <c r="H87" s="127"/>
    </row>
    <row r="91" spans="2:14" x14ac:dyDescent="0.25">
      <c r="C91" s="127"/>
      <c r="D91" s="127"/>
      <c r="E91" s="127"/>
      <c r="F91" s="127"/>
      <c r="G91" s="127"/>
      <c r="H91" s="127"/>
    </row>
  </sheetData>
  <mergeCells count="1">
    <mergeCell ref="L17:N17"/>
  </mergeCells>
  <pageMargins left="0.7" right="0.7" top="0.75" bottom="0.75" header="0.3" footer="0.3"/>
  <pageSetup orientation="portrait" r:id="rId1"/>
  <headerFooter>
    <oddFooter>&amp;RSchedule WRD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E19" sqref="E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&amp;RSchedule WRD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E19" sqref="E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&amp;RSchedule WRD 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topLeftCell="A49" zoomScaleNormal="100" workbookViewId="0">
      <selection activeCell="E19" sqref="E19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&amp;RSchedule WRD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6"/>
  <sheetViews>
    <sheetView view="pageLayout" topLeftCell="A31" zoomScaleNormal="100" workbookViewId="0">
      <selection activeCell="E19" sqref="E19"/>
    </sheetView>
  </sheetViews>
  <sheetFormatPr defaultRowHeight="15" x14ac:dyDescent="0.25"/>
  <cols>
    <col min="3" max="3" width="16.5703125" customWidth="1"/>
    <col min="4" max="4" width="15.5703125" customWidth="1"/>
    <col min="6" max="6" width="17.28515625" bestFit="1" customWidth="1"/>
    <col min="7" max="7" width="17.140625" customWidth="1"/>
    <col min="8" max="8" width="13.7109375" bestFit="1" customWidth="1"/>
    <col min="9" max="9" width="12.28515625" customWidth="1"/>
    <col min="10" max="11" width="13.42578125" customWidth="1"/>
    <col min="13" max="13" width="11" bestFit="1" customWidth="1"/>
    <col min="14" max="14" width="15.28515625" bestFit="1" customWidth="1"/>
    <col min="15" max="15" width="11" bestFit="1" customWidth="1"/>
  </cols>
  <sheetData>
    <row r="2" spans="2:22" ht="15.75" thickBot="1" x14ac:dyDescent="0.3">
      <c r="I2" s="140" t="s">
        <v>29</v>
      </c>
      <c r="J2" s="140"/>
      <c r="M2" t="s">
        <v>45</v>
      </c>
    </row>
    <row r="3" spans="2:22" ht="27.75" thickBot="1" x14ac:dyDescent="0.3">
      <c r="B3" s="9" t="s">
        <v>12</v>
      </c>
      <c r="C3" s="10" t="s">
        <v>34</v>
      </c>
      <c r="D3" s="10" t="s">
        <v>35</v>
      </c>
      <c r="E3" s="10" t="s">
        <v>48</v>
      </c>
      <c r="F3" s="10" t="s">
        <v>36</v>
      </c>
      <c r="G3" s="10" t="s">
        <v>14</v>
      </c>
      <c r="H3" s="11" t="s">
        <v>15</v>
      </c>
      <c r="J3" s="47" t="s">
        <v>30</v>
      </c>
      <c r="K3" s="47" t="s">
        <v>49</v>
      </c>
      <c r="M3" t="s">
        <v>34</v>
      </c>
      <c r="N3" t="s">
        <v>35</v>
      </c>
      <c r="O3" t="s">
        <v>9</v>
      </c>
    </row>
    <row r="4" spans="2:22" ht="15.75" thickBot="1" x14ac:dyDescent="0.3">
      <c r="B4" s="12" t="s">
        <v>16</v>
      </c>
      <c r="C4" s="13">
        <f>C16+C26</f>
        <v>31131387.688570924</v>
      </c>
      <c r="D4" s="14">
        <f>D16+D26</f>
        <v>4104624.882644292</v>
      </c>
      <c r="E4" s="15">
        <v>0</v>
      </c>
      <c r="F4" s="15"/>
      <c r="G4" s="63">
        <f>PPC!B15</f>
        <v>8462604544.6290865</v>
      </c>
      <c r="H4" s="54">
        <f>SUM(C4:E4)/G4</f>
        <v>4.1637314357998983E-3</v>
      </c>
      <c r="J4" s="72">
        <f>(C16+C26)/G4</f>
        <v>3.6787005140549675E-3</v>
      </c>
      <c r="K4" s="75">
        <f>(D16+D26)/G4</f>
        <v>4.8503092174493148E-4</v>
      </c>
      <c r="L4" s="20">
        <f>J4+K4-H4</f>
        <v>0</v>
      </c>
      <c r="M4" s="69">
        <f>ROUND(J4,6)</f>
        <v>3.679E-3</v>
      </c>
      <c r="N4" s="69">
        <f>ROUND(K4,6)</f>
        <v>4.8500000000000003E-4</v>
      </c>
      <c r="O4" s="69">
        <f>SUM(M4:N4)</f>
        <v>4.1640000000000002E-3</v>
      </c>
      <c r="Q4" s="65"/>
      <c r="T4" s="66"/>
      <c r="V4" s="67"/>
    </row>
    <row r="5" spans="2:22" ht="15.75" thickBot="1" x14ac:dyDescent="0.3">
      <c r="B5" s="12" t="s">
        <v>17</v>
      </c>
      <c r="C5" s="13">
        <f t="shared" ref="C5:D9" si="0">C17+C27</f>
        <v>5092394.414859321</v>
      </c>
      <c r="D5" s="14">
        <f>D17+D27</f>
        <v>559985.77193736541</v>
      </c>
      <c r="E5" s="15">
        <v>0</v>
      </c>
      <c r="F5" s="15"/>
      <c r="G5" s="16">
        <f>PPC!B5</f>
        <v>2265885065.2377768</v>
      </c>
      <c r="H5" s="54">
        <f>SUM(C5:E5)/G5</f>
        <v>2.4945573248674638E-3</v>
      </c>
      <c r="J5" s="74">
        <f>(C17+C27)/G5</f>
        <v>2.2474195593521584E-3</v>
      </c>
      <c r="K5" s="78">
        <f>(D17+D27)/G5</f>
        <v>2.4713776551530509E-4</v>
      </c>
      <c r="L5" s="20">
        <f t="shared" ref="L5:L8" si="1">J5+K5-H5</f>
        <v>0</v>
      </c>
      <c r="M5" s="69">
        <f t="shared" ref="M5:N8" si="2">ROUND(J5,6)</f>
        <v>2.2469999999999999E-3</v>
      </c>
      <c r="N5" s="69">
        <f t="shared" si="2"/>
        <v>2.4699999999999999E-4</v>
      </c>
      <c r="O5" s="69">
        <f>SUM(M5:N5)</f>
        <v>2.4939999999999997E-3</v>
      </c>
      <c r="Q5" s="65"/>
      <c r="S5" s="55"/>
      <c r="T5" s="66"/>
    </row>
    <row r="6" spans="2:22" ht="15.75" thickBot="1" x14ac:dyDescent="0.3">
      <c r="B6" s="12" t="s">
        <v>18</v>
      </c>
      <c r="C6" s="13">
        <f t="shared" si="0"/>
        <v>11856264.350543637</v>
      </c>
      <c r="D6" s="14">
        <f t="shared" si="0"/>
        <v>993289.01143082371</v>
      </c>
      <c r="E6" s="15">
        <v>0</v>
      </c>
      <c r="F6" s="15"/>
      <c r="G6" s="16">
        <f>PPC!B6</f>
        <v>5275501096.8941317</v>
      </c>
      <c r="H6" s="54">
        <f>SUM(C6:E6)/G6</f>
        <v>2.4357029078317192E-3</v>
      </c>
      <c r="J6" s="74">
        <f>(C18+C28)/G6</f>
        <v>2.2474195593521584E-3</v>
      </c>
      <c r="K6" s="78">
        <f>(D18+D28)/G6</f>
        <v>1.8828334847956094E-4</v>
      </c>
      <c r="L6" s="20">
        <f t="shared" si="1"/>
        <v>0</v>
      </c>
      <c r="M6" s="69">
        <f t="shared" si="2"/>
        <v>2.2469999999999999E-3</v>
      </c>
      <c r="N6" s="69">
        <f t="shared" si="2"/>
        <v>1.8799999999999999E-4</v>
      </c>
      <c r="O6" s="69">
        <f>SUM(M6:N6)</f>
        <v>2.4349999999999997E-3</v>
      </c>
    </row>
    <row r="7" spans="2:22" ht="15.75" thickBot="1" x14ac:dyDescent="0.3">
      <c r="B7" s="12" t="s">
        <v>19</v>
      </c>
      <c r="C7" s="13">
        <f t="shared" si="0"/>
        <v>5273458.7994063972</v>
      </c>
      <c r="D7" s="14">
        <f t="shared" si="0"/>
        <v>436802.94392817741</v>
      </c>
      <c r="E7" s="15">
        <v>0</v>
      </c>
      <c r="F7" s="15"/>
      <c r="G7" s="16">
        <f>PPC!B7</f>
        <v>2346450522.5390697</v>
      </c>
      <c r="H7" s="54">
        <f>SUM(C7:E7)/G7</f>
        <v>2.4335743236365195E-3</v>
      </c>
      <c r="J7" s="74">
        <f>(C19+C29)/G7</f>
        <v>2.247419559352158E-3</v>
      </c>
      <c r="K7" s="78">
        <f>(D19+D29)/G7</f>
        <v>1.861547642843615E-4</v>
      </c>
      <c r="L7" s="20">
        <f t="shared" si="1"/>
        <v>0</v>
      </c>
      <c r="M7" s="69">
        <f t="shared" si="2"/>
        <v>2.2469999999999999E-3</v>
      </c>
      <c r="N7" s="69">
        <f t="shared" si="2"/>
        <v>1.8599999999999999E-4</v>
      </c>
      <c r="O7" s="69">
        <f>SUM(M7:N7)</f>
        <v>2.4329999999999998E-3</v>
      </c>
    </row>
    <row r="8" spans="2:22" ht="15.75" thickBot="1" x14ac:dyDescent="0.3">
      <c r="B8" s="12" t="s">
        <v>20</v>
      </c>
      <c r="C8" s="13">
        <f t="shared" si="0"/>
        <v>2668341.2700271476</v>
      </c>
      <c r="D8" s="14">
        <f t="shared" si="0"/>
        <v>85800.52005934107</v>
      </c>
      <c r="E8" s="15">
        <v>0</v>
      </c>
      <c r="F8" s="15"/>
      <c r="G8" s="16">
        <f>PPC!B8</f>
        <v>1187291113.0115485</v>
      </c>
      <c r="H8" s="54">
        <f>SUM(C8:E8)/G8</f>
        <v>2.3196853407759818E-3</v>
      </c>
      <c r="J8" s="74">
        <f>(C20+C30)/G8</f>
        <v>2.247419559352158E-3</v>
      </c>
      <c r="K8" s="78">
        <f>(D20+D30)/G8</f>
        <v>7.2265781423823814E-5</v>
      </c>
      <c r="L8" s="20">
        <f t="shared" si="1"/>
        <v>0</v>
      </c>
      <c r="M8" s="69">
        <f t="shared" si="2"/>
        <v>2.2469999999999999E-3</v>
      </c>
      <c r="N8" s="69">
        <f t="shared" si="2"/>
        <v>7.2000000000000002E-5</v>
      </c>
      <c r="O8" s="69">
        <f>SUM(M8:N8)</f>
        <v>2.3189999999999999E-3</v>
      </c>
    </row>
    <row r="9" spans="2:22" ht="15.75" thickBot="1" x14ac:dyDescent="0.3">
      <c r="B9" s="12" t="s">
        <v>21</v>
      </c>
      <c r="C9" s="13">
        <f t="shared" si="0"/>
        <v>0</v>
      </c>
      <c r="D9" s="14">
        <f t="shared" si="0"/>
        <v>0</v>
      </c>
      <c r="E9" s="15">
        <v>0</v>
      </c>
      <c r="F9" s="15"/>
      <c r="G9" s="16">
        <v>0</v>
      </c>
      <c r="H9" s="54">
        <v>0</v>
      </c>
    </row>
    <row r="11" spans="2:22" x14ac:dyDescent="0.25">
      <c r="D11" s="23"/>
    </row>
    <row r="14" spans="2:22" ht="15.75" thickBot="1" x14ac:dyDescent="0.3"/>
    <row r="15" spans="2:22" ht="27.75" thickBot="1" x14ac:dyDescent="0.3">
      <c r="B15" s="9" t="s">
        <v>12</v>
      </c>
      <c r="C15" s="10" t="s">
        <v>22</v>
      </c>
      <c r="D15" s="10" t="s">
        <v>23</v>
      </c>
      <c r="E15" s="10" t="s">
        <v>47</v>
      </c>
      <c r="F15" s="10" t="s">
        <v>13</v>
      </c>
      <c r="I15" s="68" t="s">
        <v>9</v>
      </c>
    </row>
    <row r="16" spans="2:22" ht="15.75" thickBot="1" x14ac:dyDescent="0.3">
      <c r="B16" s="12" t="s">
        <v>16</v>
      </c>
      <c r="C16" s="15">
        <f>PPC!C4</f>
        <v>31131387.688570924</v>
      </c>
      <c r="D16" s="15">
        <f>PTD!B4</f>
        <v>4104624.882644292</v>
      </c>
      <c r="E16" s="15">
        <v>0</v>
      </c>
      <c r="F16" s="13">
        <f>SUM(C16:E16)</f>
        <v>35236012.571215212</v>
      </c>
      <c r="I16" s="23">
        <f>SUM(C4:F4)</f>
        <v>35236012.571215212</v>
      </c>
    </row>
    <row r="17" spans="2:9" ht="15.75" thickBot="1" x14ac:dyDescent="0.3">
      <c r="B17" s="12" t="s">
        <v>17</v>
      </c>
      <c r="C17" s="15">
        <f>PPC!C5</f>
        <v>5092394.414859321</v>
      </c>
      <c r="D17" s="15">
        <f>PTD!B5</f>
        <v>559985.77193736541</v>
      </c>
      <c r="E17" s="15">
        <v>0</v>
      </c>
      <c r="F17" s="13">
        <f t="shared" ref="F17:F21" si="3">SUM(C17:E17)</f>
        <v>5652380.1867966866</v>
      </c>
      <c r="I17" s="23">
        <f t="shared" ref="I17:I21" si="4">SUM(C5:F5)</f>
        <v>5652380.1867966866</v>
      </c>
    </row>
    <row r="18" spans="2:9" ht="15.75" thickBot="1" x14ac:dyDescent="0.3">
      <c r="B18" s="12" t="s">
        <v>18</v>
      </c>
      <c r="C18" s="15">
        <f>PPC!C6</f>
        <v>11856264.350543637</v>
      </c>
      <c r="D18" s="15">
        <f>PTD!B6</f>
        <v>993289.01143082371</v>
      </c>
      <c r="E18" s="15">
        <v>0</v>
      </c>
      <c r="F18" s="13">
        <f t="shared" si="3"/>
        <v>12849553.361974461</v>
      </c>
      <c r="I18" s="23">
        <f t="shared" si="4"/>
        <v>12849553.361974461</v>
      </c>
    </row>
    <row r="19" spans="2:9" ht="15.75" thickBot="1" x14ac:dyDescent="0.3">
      <c r="B19" s="12" t="s">
        <v>19</v>
      </c>
      <c r="C19" s="15">
        <f>PPC!C7</f>
        <v>5273458.7994063972</v>
      </c>
      <c r="D19" s="15">
        <f>PTD!B7</f>
        <v>436802.94392817741</v>
      </c>
      <c r="E19" s="15">
        <v>0</v>
      </c>
      <c r="F19" s="13">
        <f t="shared" si="3"/>
        <v>5710261.7433345746</v>
      </c>
      <c r="I19" s="23">
        <f t="shared" si="4"/>
        <v>5710261.7433345746</v>
      </c>
    </row>
    <row r="20" spans="2:9" ht="15.75" thickBot="1" x14ac:dyDescent="0.3">
      <c r="B20" s="12" t="s">
        <v>20</v>
      </c>
      <c r="C20" s="15">
        <f>PPC!C8</f>
        <v>2668341.2700271476</v>
      </c>
      <c r="D20" s="15">
        <f>PTD!B8</f>
        <v>85800.52005934107</v>
      </c>
      <c r="E20" s="15">
        <v>0</v>
      </c>
      <c r="F20" s="13">
        <f t="shared" si="3"/>
        <v>2754141.7900864887</v>
      </c>
      <c r="I20" s="23">
        <f t="shared" si="4"/>
        <v>2754141.7900864887</v>
      </c>
    </row>
    <row r="21" spans="2:9" ht="15.75" thickBot="1" x14ac:dyDescent="0.3">
      <c r="B21" s="12" t="s">
        <v>21</v>
      </c>
      <c r="C21" s="17">
        <v>0</v>
      </c>
      <c r="D21" s="15">
        <v>0</v>
      </c>
      <c r="E21" s="15">
        <v>0</v>
      </c>
      <c r="F21" s="13">
        <f t="shared" si="3"/>
        <v>0</v>
      </c>
      <c r="I21" s="23">
        <f t="shared" si="4"/>
        <v>0</v>
      </c>
    </row>
    <row r="24" spans="2:9" ht="15.75" thickBot="1" x14ac:dyDescent="0.3"/>
    <row r="25" spans="2:9" ht="27.75" thickBot="1" x14ac:dyDescent="0.3">
      <c r="B25" s="9" t="s">
        <v>12</v>
      </c>
      <c r="C25" s="10" t="s">
        <v>24</v>
      </c>
      <c r="D25" s="10" t="s">
        <v>25</v>
      </c>
      <c r="E25" s="10" t="s">
        <v>46</v>
      </c>
      <c r="F25" s="10" t="s">
        <v>33</v>
      </c>
    </row>
    <row r="26" spans="2:9" ht="15.75" thickBot="1" x14ac:dyDescent="0.3">
      <c r="B26" s="12" t="s">
        <v>16</v>
      </c>
      <c r="C26" s="14">
        <f>PCR!G4</f>
        <v>0</v>
      </c>
      <c r="D26" s="14">
        <f>TDR!G4</f>
        <v>0</v>
      </c>
      <c r="E26" s="15">
        <v>0</v>
      </c>
      <c r="F26" s="18">
        <f>SUM(C26:E26)</f>
        <v>0</v>
      </c>
    </row>
    <row r="27" spans="2:9" ht="15.75" thickBot="1" x14ac:dyDescent="0.3">
      <c r="B27" s="12" t="s">
        <v>17</v>
      </c>
      <c r="C27" s="14">
        <f>PCR!G5</f>
        <v>0</v>
      </c>
      <c r="D27" s="14">
        <f>TDR!G5</f>
        <v>0</v>
      </c>
      <c r="E27" s="15">
        <v>0</v>
      </c>
      <c r="F27" s="18">
        <f t="shared" ref="F27:F31" si="5">SUM(C27:E27)</f>
        <v>0</v>
      </c>
    </row>
    <row r="28" spans="2:9" ht="15.75" thickBot="1" x14ac:dyDescent="0.3">
      <c r="B28" s="12" t="s">
        <v>18</v>
      </c>
      <c r="C28" s="14">
        <f>PCR!G6</f>
        <v>0</v>
      </c>
      <c r="D28" s="14">
        <f>TDR!G6</f>
        <v>0</v>
      </c>
      <c r="E28" s="15">
        <v>0</v>
      </c>
      <c r="F28" s="18">
        <f t="shared" si="5"/>
        <v>0</v>
      </c>
    </row>
    <row r="29" spans="2:9" ht="15.75" thickBot="1" x14ac:dyDescent="0.3">
      <c r="B29" s="12" t="s">
        <v>19</v>
      </c>
      <c r="C29" s="14">
        <f>PCR!G7</f>
        <v>0</v>
      </c>
      <c r="D29" s="14">
        <f>TDR!G7</f>
        <v>0</v>
      </c>
      <c r="E29" s="15">
        <v>0</v>
      </c>
      <c r="F29" s="18">
        <f t="shared" si="5"/>
        <v>0</v>
      </c>
    </row>
    <row r="30" spans="2:9" ht="15.75" thickBot="1" x14ac:dyDescent="0.3">
      <c r="B30" s="12" t="s">
        <v>20</v>
      </c>
      <c r="C30" s="14">
        <f>PCR!G8</f>
        <v>0</v>
      </c>
      <c r="D30" s="14">
        <f>TDR!G8</f>
        <v>0</v>
      </c>
      <c r="E30" s="15">
        <v>0</v>
      </c>
      <c r="F30" s="18">
        <f t="shared" si="5"/>
        <v>0</v>
      </c>
    </row>
    <row r="31" spans="2:9" ht="15.75" thickBot="1" x14ac:dyDescent="0.3">
      <c r="B31" s="12" t="s">
        <v>21</v>
      </c>
      <c r="C31" s="14">
        <v>0</v>
      </c>
      <c r="D31" s="14">
        <v>0</v>
      </c>
      <c r="E31" s="15">
        <v>0</v>
      </c>
      <c r="F31" s="18">
        <f t="shared" si="5"/>
        <v>0</v>
      </c>
    </row>
    <row r="34" spans="6:8" x14ac:dyDescent="0.25">
      <c r="G34">
        <v>126.3</v>
      </c>
      <c r="H34" t="s">
        <v>42</v>
      </c>
    </row>
    <row r="35" spans="6:8" x14ac:dyDescent="0.25">
      <c r="F35" s="23">
        <f>SUM(C4:D9)</f>
        <v>62202349.653407417</v>
      </c>
      <c r="G35" s="57">
        <f>ROUND(F35/1000000,1)</f>
        <v>62.2</v>
      </c>
      <c r="H35" t="s">
        <v>44</v>
      </c>
    </row>
    <row r="36" spans="6:8" x14ac:dyDescent="0.25">
      <c r="G36" s="57">
        <f>G34-G35</f>
        <v>64.099999999999994</v>
      </c>
      <c r="H36" t="s">
        <v>43</v>
      </c>
    </row>
  </sheetData>
  <mergeCells count="1">
    <mergeCell ref="I2:J2"/>
  </mergeCells>
  <pageMargins left="0.7" right="0.7" top="0.75" bottom="0.75" header="0.3" footer="0.3"/>
  <pageSetup orientation="portrait" r:id="rId1"/>
  <headerFooter>
    <oddFooter>&amp;RSchedule WRD 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41"/>
  <sheetViews>
    <sheetView view="pageLayout" topLeftCell="A34" zoomScaleNormal="100" workbookViewId="0">
      <selection activeCell="E19" sqref="E19"/>
    </sheetView>
  </sheetViews>
  <sheetFormatPr defaultRowHeight="15" x14ac:dyDescent="0.25"/>
  <cols>
    <col min="3" max="3" width="33.85546875" bestFit="1" customWidth="1"/>
    <col min="4" max="5" width="13.5703125" bestFit="1" customWidth="1"/>
    <col min="6" max="7" width="12.42578125" bestFit="1" customWidth="1"/>
    <col min="8" max="8" width="12" bestFit="1" customWidth="1"/>
  </cols>
  <sheetData>
    <row r="2" spans="3:8" ht="15.75" thickBot="1" x14ac:dyDescent="0.3">
      <c r="C2" s="83" t="s">
        <v>62</v>
      </c>
    </row>
    <row r="3" spans="3:8" x14ac:dyDescent="0.25">
      <c r="C3" s="141" t="s">
        <v>12</v>
      </c>
      <c r="D3" s="80" t="s">
        <v>51</v>
      </c>
      <c r="E3" s="80" t="s">
        <v>53</v>
      </c>
      <c r="F3" s="80" t="s">
        <v>54</v>
      </c>
      <c r="G3" s="80" t="s">
        <v>55</v>
      </c>
    </row>
    <row r="4" spans="3:8" ht="15.75" thickBot="1" x14ac:dyDescent="0.3">
      <c r="C4" s="142"/>
      <c r="D4" s="81" t="s">
        <v>52</v>
      </c>
      <c r="E4" s="81" t="s">
        <v>52</v>
      </c>
      <c r="F4" s="81" t="s">
        <v>52</v>
      </c>
      <c r="G4" s="81" t="s">
        <v>52</v>
      </c>
    </row>
    <row r="5" spans="3:8" ht="15.75" thickBot="1" x14ac:dyDescent="0.3">
      <c r="C5" s="82" t="s">
        <v>56</v>
      </c>
      <c r="D5" s="84">
        <v>0</v>
      </c>
      <c r="E5" s="84">
        <v>0</v>
      </c>
      <c r="F5" s="84">
        <v>3.8999999999999999E-5</v>
      </c>
      <c r="G5" s="84">
        <v>0</v>
      </c>
    </row>
    <row r="6" spans="3:8" ht="15.75" thickBot="1" x14ac:dyDescent="0.3">
      <c r="C6" s="82" t="s">
        <v>57</v>
      </c>
      <c r="D6" s="84">
        <v>0</v>
      </c>
      <c r="E6" s="84">
        <v>0</v>
      </c>
      <c r="F6" s="84">
        <v>5.5000000000000002E-5</v>
      </c>
      <c r="G6" s="84">
        <v>0</v>
      </c>
    </row>
    <row r="7" spans="3:8" ht="15.75" thickBot="1" x14ac:dyDescent="0.3">
      <c r="C7" s="82" t="s">
        <v>58</v>
      </c>
      <c r="D7" s="84">
        <v>0</v>
      </c>
      <c r="E7" s="84">
        <v>0</v>
      </c>
      <c r="F7" s="84">
        <v>1.12E-4</v>
      </c>
      <c r="G7" s="84">
        <v>0</v>
      </c>
    </row>
    <row r="8" spans="3:8" ht="15.75" thickBot="1" x14ac:dyDescent="0.3">
      <c r="C8" s="82" t="s">
        <v>59</v>
      </c>
      <c r="D8" s="84">
        <v>0</v>
      </c>
      <c r="E8" s="84">
        <v>0</v>
      </c>
      <c r="F8" s="84">
        <v>9.3999999999999994E-5</v>
      </c>
      <c r="G8" s="84">
        <v>0</v>
      </c>
    </row>
    <row r="9" spans="3:8" ht="15.75" thickBot="1" x14ac:dyDescent="0.3">
      <c r="C9" s="82" t="s">
        <v>60</v>
      </c>
      <c r="D9" s="84">
        <v>0</v>
      </c>
      <c r="E9" s="84">
        <v>0</v>
      </c>
      <c r="F9" s="84">
        <v>1.85E-4</v>
      </c>
      <c r="G9" s="84">
        <v>0</v>
      </c>
    </row>
    <row r="10" spans="3:8" ht="15.75" thickBot="1" x14ac:dyDescent="0.3">
      <c r="C10" s="82" t="s">
        <v>61</v>
      </c>
      <c r="D10" s="84">
        <v>0</v>
      </c>
      <c r="E10" s="84">
        <v>0</v>
      </c>
      <c r="F10" s="84">
        <v>0</v>
      </c>
      <c r="G10" s="84">
        <v>0</v>
      </c>
    </row>
    <row r="12" spans="3:8" ht="15.75" thickBot="1" x14ac:dyDescent="0.3">
      <c r="C12" s="83" t="s">
        <v>63</v>
      </c>
    </row>
    <row r="13" spans="3:8" x14ac:dyDescent="0.25">
      <c r="C13" s="141" t="s">
        <v>12</v>
      </c>
      <c r="D13" s="80" t="s">
        <v>51</v>
      </c>
      <c r="E13" s="80" t="s">
        <v>53</v>
      </c>
      <c r="F13" s="80" t="s">
        <v>70</v>
      </c>
      <c r="G13" s="80" t="s">
        <v>55</v>
      </c>
    </row>
    <row r="14" spans="3:8" ht="15.75" thickBot="1" x14ac:dyDescent="0.3">
      <c r="C14" s="142"/>
      <c r="D14" s="81" t="s">
        <v>52</v>
      </c>
      <c r="E14" s="81" t="s">
        <v>52</v>
      </c>
      <c r="F14" s="81" t="s">
        <v>52</v>
      </c>
      <c r="G14" s="81" t="s">
        <v>52</v>
      </c>
    </row>
    <row r="15" spans="3:8" ht="15.75" thickBot="1" x14ac:dyDescent="0.3">
      <c r="C15" s="82" t="s">
        <v>56</v>
      </c>
      <c r="D15" s="84">
        <v>-6.1399999999999996E-4</v>
      </c>
      <c r="E15" s="84">
        <v>1.109E-3</v>
      </c>
      <c r="F15" s="84">
        <v>0</v>
      </c>
      <c r="G15" s="84">
        <v>5.0000000000000004E-6</v>
      </c>
      <c r="H15" s="69"/>
    </row>
    <row r="16" spans="3:8" ht="15.75" thickBot="1" x14ac:dyDescent="0.3">
      <c r="C16" s="82" t="s">
        <v>57</v>
      </c>
      <c r="D16" s="84">
        <v>5.8E-4</v>
      </c>
      <c r="E16" s="84">
        <v>2.3010000000000001E-3</v>
      </c>
      <c r="F16" s="84">
        <v>0</v>
      </c>
      <c r="G16" s="84">
        <v>-1.9999999999999999E-6</v>
      </c>
      <c r="H16" s="69"/>
    </row>
    <row r="17" spans="3:8" ht="15.75" thickBot="1" x14ac:dyDescent="0.3">
      <c r="C17" s="82" t="s">
        <v>58</v>
      </c>
      <c r="D17" s="84">
        <v>5.8399999999999999E-4</v>
      </c>
      <c r="E17" s="84">
        <v>1.802E-3</v>
      </c>
      <c r="F17" s="84">
        <v>0</v>
      </c>
      <c r="G17" s="84">
        <v>-1.9999999999999999E-6</v>
      </c>
      <c r="H17" s="69"/>
    </row>
    <row r="18" spans="3:8" ht="15.75" thickBot="1" x14ac:dyDescent="0.3">
      <c r="C18" s="82" t="s">
        <v>59</v>
      </c>
      <c r="D18" s="84">
        <v>5.9800000000000001E-4</v>
      </c>
      <c r="E18" s="84">
        <v>1.4920000000000001E-3</v>
      </c>
      <c r="F18" s="84">
        <v>0</v>
      </c>
      <c r="G18" s="84">
        <v>-1.9999999999999999E-6</v>
      </c>
      <c r="H18" s="69"/>
    </row>
    <row r="19" spans="3:8" ht="15.75" thickBot="1" x14ac:dyDescent="0.3">
      <c r="C19" s="82" t="s">
        <v>60</v>
      </c>
      <c r="D19" s="84">
        <v>6.87E-4</v>
      </c>
      <c r="E19" s="84">
        <v>6.4800000000000003E-4</v>
      </c>
      <c r="F19" s="84">
        <v>0</v>
      </c>
      <c r="G19" s="84">
        <v>-1.9999999999999999E-6</v>
      </c>
      <c r="H19" s="69"/>
    </row>
    <row r="20" spans="3:8" ht="15.75" thickBot="1" x14ac:dyDescent="0.3">
      <c r="C20" s="82" t="s">
        <v>61</v>
      </c>
      <c r="D20" s="84">
        <v>0</v>
      </c>
      <c r="E20" s="84">
        <v>0</v>
      </c>
      <c r="F20" s="84">
        <v>0</v>
      </c>
      <c r="G20" s="84">
        <v>0</v>
      </c>
      <c r="H20" s="69"/>
    </row>
    <row r="21" spans="3:8" x14ac:dyDescent="0.25">
      <c r="D21" s="69"/>
      <c r="E21" s="69"/>
      <c r="F21" s="69"/>
      <c r="G21" s="69"/>
      <c r="H21" s="69"/>
    </row>
    <row r="22" spans="3:8" s="76" customFormat="1" ht="15.75" thickBot="1" x14ac:dyDescent="0.3">
      <c r="C22" s="83" t="s">
        <v>72</v>
      </c>
      <c r="H22" s="69"/>
    </row>
    <row r="23" spans="3:8" s="76" customFormat="1" x14ac:dyDescent="0.25">
      <c r="C23" s="141" t="s">
        <v>12</v>
      </c>
      <c r="D23" s="80" t="s">
        <v>51</v>
      </c>
      <c r="E23" s="80" t="s">
        <v>53</v>
      </c>
      <c r="F23" s="80" t="s">
        <v>70</v>
      </c>
      <c r="G23" s="80" t="s">
        <v>55</v>
      </c>
      <c r="H23" s="69"/>
    </row>
    <row r="24" spans="3:8" s="76" customFormat="1" ht="15.75" thickBot="1" x14ac:dyDescent="0.3">
      <c r="C24" s="142"/>
      <c r="D24" s="81" t="s">
        <v>52</v>
      </c>
      <c r="E24" s="81" t="s">
        <v>52</v>
      </c>
      <c r="F24" s="81" t="s">
        <v>52</v>
      </c>
      <c r="G24" s="81" t="s">
        <v>52</v>
      </c>
      <c r="H24" s="69"/>
    </row>
    <row r="25" spans="3:8" s="76" customFormat="1" ht="15.75" thickBot="1" x14ac:dyDescent="0.3">
      <c r="C25" s="82" t="s">
        <v>56</v>
      </c>
      <c r="D25" s="84">
        <f>'tariff tables'!M4</f>
        <v>3.679E-3</v>
      </c>
      <c r="E25" s="84">
        <f>'tariff tables'!N4</f>
        <v>4.8500000000000003E-4</v>
      </c>
      <c r="F25" s="84">
        <v>0</v>
      </c>
      <c r="G25" s="84">
        <v>0</v>
      </c>
      <c r="H25" s="69"/>
    </row>
    <row r="26" spans="3:8" s="76" customFormat="1" ht="15.75" thickBot="1" x14ac:dyDescent="0.3">
      <c r="C26" s="82" t="s">
        <v>57</v>
      </c>
      <c r="D26" s="84">
        <f>'tariff tables'!M5</f>
        <v>2.2469999999999999E-3</v>
      </c>
      <c r="E26" s="84">
        <f>'tariff tables'!N5</f>
        <v>2.4699999999999999E-4</v>
      </c>
      <c r="F26" s="84">
        <v>0</v>
      </c>
      <c r="G26" s="84">
        <v>0</v>
      </c>
      <c r="H26" s="69"/>
    </row>
    <row r="27" spans="3:8" s="76" customFormat="1" ht="15.75" thickBot="1" x14ac:dyDescent="0.3">
      <c r="C27" s="82" t="s">
        <v>58</v>
      </c>
      <c r="D27" s="84">
        <f>'tariff tables'!M6</f>
        <v>2.2469999999999999E-3</v>
      </c>
      <c r="E27" s="84">
        <f>'tariff tables'!N6</f>
        <v>1.8799999999999999E-4</v>
      </c>
      <c r="F27" s="84">
        <v>0</v>
      </c>
      <c r="G27" s="84">
        <v>0</v>
      </c>
      <c r="H27" s="69"/>
    </row>
    <row r="28" spans="3:8" s="76" customFormat="1" ht="15.75" thickBot="1" x14ac:dyDescent="0.3">
      <c r="C28" s="82" t="s">
        <v>59</v>
      </c>
      <c r="D28" s="84">
        <f>'tariff tables'!M7</f>
        <v>2.2469999999999999E-3</v>
      </c>
      <c r="E28" s="84">
        <f>'tariff tables'!N7</f>
        <v>1.8599999999999999E-4</v>
      </c>
      <c r="F28" s="84">
        <v>0</v>
      </c>
      <c r="G28" s="84">
        <v>0</v>
      </c>
      <c r="H28" s="69"/>
    </row>
    <row r="29" spans="3:8" s="76" customFormat="1" ht="15.75" thickBot="1" x14ac:dyDescent="0.3">
      <c r="C29" s="82" t="s">
        <v>60</v>
      </c>
      <c r="D29" s="84">
        <f>'tariff tables'!M8</f>
        <v>2.2469999999999999E-3</v>
      </c>
      <c r="E29" s="84">
        <f>'tariff tables'!N8</f>
        <v>7.2000000000000002E-5</v>
      </c>
      <c r="F29" s="84">
        <v>0</v>
      </c>
      <c r="G29" s="84">
        <v>0</v>
      </c>
      <c r="H29" s="69"/>
    </row>
    <row r="30" spans="3:8" s="76" customFormat="1" ht="15.75" thickBot="1" x14ac:dyDescent="0.3">
      <c r="C30" s="82" t="s">
        <v>61</v>
      </c>
      <c r="D30" s="84">
        <f>'tariff tables'!M9</f>
        <v>0</v>
      </c>
      <c r="E30" s="84">
        <f>'tariff tables'!N9</f>
        <v>0</v>
      </c>
      <c r="F30" s="84">
        <v>0</v>
      </c>
      <c r="G30" s="84">
        <v>0</v>
      </c>
      <c r="H30" s="69"/>
    </row>
    <row r="31" spans="3:8" s="76" customFormat="1" x14ac:dyDescent="0.25">
      <c r="D31" s="69"/>
      <c r="E31" s="69"/>
      <c r="F31" s="69"/>
      <c r="G31" s="69"/>
      <c r="H31" s="69"/>
    </row>
    <row r="32" spans="3:8" ht="15.75" thickBot="1" x14ac:dyDescent="0.3">
      <c r="C32" s="83" t="s">
        <v>66</v>
      </c>
      <c r="D32" s="69"/>
      <c r="E32" s="69"/>
      <c r="F32" s="69"/>
      <c r="G32" s="69"/>
      <c r="H32" s="69"/>
    </row>
    <row r="33" spans="3:8" x14ac:dyDescent="0.25">
      <c r="C33" s="141" t="s">
        <v>12</v>
      </c>
      <c r="D33" s="85" t="s">
        <v>34</v>
      </c>
      <c r="E33" s="85" t="s">
        <v>35</v>
      </c>
      <c r="F33" s="85" t="s">
        <v>64</v>
      </c>
      <c r="G33" s="85" t="s">
        <v>36</v>
      </c>
      <c r="H33" s="85" t="s">
        <v>9</v>
      </c>
    </row>
    <row r="34" spans="3:8" x14ac:dyDescent="0.25">
      <c r="C34" s="143"/>
      <c r="D34" s="86" t="s">
        <v>52</v>
      </c>
      <c r="E34" s="86" t="s">
        <v>52</v>
      </c>
      <c r="F34" s="86" t="s">
        <v>52</v>
      </c>
      <c r="G34" s="86" t="s">
        <v>52</v>
      </c>
      <c r="H34" s="86" t="s">
        <v>65</v>
      </c>
    </row>
    <row r="35" spans="3:8" ht="15.75" thickBot="1" x14ac:dyDescent="0.3">
      <c r="C35" s="142"/>
      <c r="D35" s="87"/>
      <c r="E35" s="87"/>
      <c r="F35" s="87"/>
      <c r="G35" s="87"/>
      <c r="H35" s="88" t="s">
        <v>52</v>
      </c>
    </row>
    <row r="36" spans="3:8" ht="15.75" thickBot="1" x14ac:dyDescent="0.3">
      <c r="C36" s="82" t="s">
        <v>56</v>
      </c>
      <c r="D36" s="84">
        <f>+D5+D15+D25</f>
        <v>3.065E-3</v>
      </c>
      <c r="E36" s="84">
        <f t="shared" ref="E36:G36" si="0">+E5+E15+E25</f>
        <v>1.5939999999999999E-3</v>
      </c>
      <c r="F36" s="84">
        <f t="shared" si="0"/>
        <v>3.8999999999999999E-5</v>
      </c>
      <c r="G36" s="84">
        <f t="shared" si="0"/>
        <v>5.0000000000000004E-6</v>
      </c>
      <c r="H36" s="88">
        <f>SUM(D36:G36)</f>
        <v>4.7029999999999997E-3</v>
      </c>
    </row>
    <row r="37" spans="3:8" ht="15.75" thickBot="1" x14ac:dyDescent="0.3">
      <c r="C37" s="82" t="s">
        <v>57</v>
      </c>
      <c r="D37" s="84">
        <f t="shared" ref="D37:G41" si="1">+D6+D16+D26</f>
        <v>2.8269999999999997E-3</v>
      </c>
      <c r="E37" s="84">
        <f t="shared" si="1"/>
        <v>2.5479999999999999E-3</v>
      </c>
      <c r="F37" s="84">
        <f t="shared" si="1"/>
        <v>5.5000000000000002E-5</v>
      </c>
      <c r="G37" s="84">
        <f t="shared" si="1"/>
        <v>-1.9999999999999999E-6</v>
      </c>
      <c r="H37" s="88">
        <f t="shared" ref="H37:H41" si="2">SUM(D37:G37)</f>
        <v>5.4279999999999997E-3</v>
      </c>
    </row>
    <row r="38" spans="3:8" ht="15.75" thickBot="1" x14ac:dyDescent="0.3">
      <c r="C38" s="82" t="s">
        <v>58</v>
      </c>
      <c r="D38" s="84">
        <f t="shared" si="1"/>
        <v>2.8309999999999997E-3</v>
      </c>
      <c r="E38" s="84">
        <f t="shared" si="1"/>
        <v>1.99E-3</v>
      </c>
      <c r="F38" s="84">
        <f t="shared" si="1"/>
        <v>1.12E-4</v>
      </c>
      <c r="G38" s="84">
        <f t="shared" si="1"/>
        <v>-1.9999999999999999E-6</v>
      </c>
      <c r="H38" s="88">
        <f t="shared" si="2"/>
        <v>4.9309999999999996E-3</v>
      </c>
    </row>
    <row r="39" spans="3:8" ht="15.75" thickBot="1" x14ac:dyDescent="0.3">
      <c r="C39" s="82" t="s">
        <v>59</v>
      </c>
      <c r="D39" s="84">
        <f t="shared" si="1"/>
        <v>2.8449999999999999E-3</v>
      </c>
      <c r="E39" s="84">
        <f t="shared" si="1"/>
        <v>1.678E-3</v>
      </c>
      <c r="F39" s="84">
        <f t="shared" si="1"/>
        <v>9.3999999999999994E-5</v>
      </c>
      <c r="G39" s="84">
        <f t="shared" si="1"/>
        <v>-1.9999999999999999E-6</v>
      </c>
      <c r="H39" s="88">
        <f t="shared" si="2"/>
        <v>4.6150000000000002E-3</v>
      </c>
    </row>
    <row r="40" spans="3:8" ht="15.75" thickBot="1" x14ac:dyDescent="0.3">
      <c r="C40" s="82" t="s">
        <v>60</v>
      </c>
      <c r="D40" s="84">
        <f t="shared" si="1"/>
        <v>2.934E-3</v>
      </c>
      <c r="E40" s="84">
        <f t="shared" si="1"/>
        <v>7.2000000000000005E-4</v>
      </c>
      <c r="F40" s="84">
        <f t="shared" si="1"/>
        <v>1.85E-4</v>
      </c>
      <c r="G40" s="84">
        <f t="shared" si="1"/>
        <v>-1.9999999999999999E-6</v>
      </c>
      <c r="H40" s="88">
        <f t="shared" si="2"/>
        <v>3.8370000000000001E-3</v>
      </c>
    </row>
    <row r="41" spans="3:8" ht="15.75" thickBot="1" x14ac:dyDescent="0.3">
      <c r="C41" s="82" t="s">
        <v>61</v>
      </c>
      <c r="D41" s="84">
        <f t="shared" si="1"/>
        <v>0</v>
      </c>
      <c r="E41" s="84">
        <f t="shared" si="1"/>
        <v>0</v>
      </c>
      <c r="F41" s="84">
        <f t="shared" si="1"/>
        <v>0</v>
      </c>
      <c r="G41" s="84">
        <f t="shared" si="1"/>
        <v>0</v>
      </c>
      <c r="H41" s="88">
        <f t="shared" si="2"/>
        <v>0</v>
      </c>
    </row>
  </sheetData>
  <mergeCells count="4">
    <mergeCell ref="C3:C4"/>
    <mergeCell ref="C13:C14"/>
    <mergeCell ref="C33:C35"/>
    <mergeCell ref="C23:C24"/>
  </mergeCells>
  <pageMargins left="0.7" right="0.7" top="0.75" bottom="0.75" header="0.3" footer="0.3"/>
  <pageSetup orientation="portrait" r:id="rId1"/>
  <headerFooter>
    <oddFooter>&amp;RSchedule WRD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Comments xmlns="$ListId:Library;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$ListId:Library;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63A1E4-EF97-433E-B1D6-04AF2184D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PPC</vt:lpstr>
      <vt:lpstr>PCR</vt:lpstr>
      <vt:lpstr>PTD</vt:lpstr>
      <vt:lpstr>TDR</vt:lpstr>
      <vt:lpstr>EO</vt:lpstr>
      <vt:lpstr>EOR</vt:lpstr>
      <vt:lpstr>OA</vt:lpstr>
      <vt:lpstr>tariff tables</vt:lpstr>
      <vt:lpstr>sheet 91.11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Unspecified User</dc:creator>
  <cp:lastModifiedBy>Dehne, Cathleen A</cp:lastModifiedBy>
  <dcterms:created xsi:type="dcterms:W3CDTF">2013-08-12T19:20:10Z</dcterms:created>
  <dcterms:modified xsi:type="dcterms:W3CDTF">2019-03-25T19:49:47Z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