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0635" tabRatio="777"/>
  </bookViews>
  <sheets>
    <sheet name="Mo. Gas Rate Base-internal" sheetId="1" r:id="rId1"/>
    <sheet name="Capitalization-Mo gas-internal" sheetId="2" r:id="rId2"/>
    <sheet name="Mo. Gas Income-internal" sheetId="3" r:id="rId3"/>
    <sheet name="12.31.17 Income Statem no gas" sheetId="5" r:id="rId4"/>
    <sheet name="Rate Base" sheetId="7" r:id="rId5"/>
    <sheet name="Jurisdictional Allocation" sheetId="8" r:id="rId6"/>
    <sheet name="Notes Fin to Report" sheetId="9" r:id="rId7"/>
  </sheets>
  <definedNames>
    <definedName name="_xlnm.Print_Titles" localSheetId="1">'Capitalization-Mo gas-internal'!$4:$13</definedName>
    <definedName name="_xlnm.Print_Titles" localSheetId="2">'Mo. Gas Income-internal'!$4:$13</definedName>
    <definedName name="_xlnm.Print_Titles" localSheetId="0">'Mo. Gas Rate Base-internal'!$4:$7</definedName>
  </definedNames>
  <calcPr calcId="152511" iterate="1" iterateCount="1000"/>
</workbook>
</file>

<file path=xl/calcChain.xml><?xml version="1.0" encoding="utf-8"?>
<calcChain xmlns="http://schemas.openxmlformats.org/spreadsheetml/2006/main">
  <c r="A5" i="5" l="1"/>
  <c r="A5" i="3"/>
  <c r="A5" i="2"/>
  <c r="G14" i="2"/>
  <c r="G22" i="2"/>
  <c r="A4" i="9"/>
  <c r="A4" i="8"/>
  <c r="A4" i="7"/>
  <c r="A4" i="5"/>
  <c r="A4" i="3"/>
  <c r="A4" i="2"/>
  <c r="A1" i="9"/>
  <c r="A3" i="9"/>
  <c r="A2" i="9"/>
  <c r="A3" i="8"/>
  <c r="A2" i="8"/>
  <c r="A1" i="8"/>
  <c r="A3" i="7"/>
  <c r="A2" i="7"/>
  <c r="A1" i="7"/>
  <c r="A3" i="5"/>
  <c r="A2" i="5"/>
  <c r="A1" i="5"/>
  <c r="A3" i="3"/>
  <c r="A2" i="3"/>
  <c r="A1" i="3"/>
  <c r="A1" i="2"/>
  <c r="A3" i="2"/>
  <c r="A2" i="2"/>
  <c r="O19" i="7" l="1"/>
  <c r="N19" i="7" s="1"/>
  <c r="M19" i="7" s="1"/>
  <c r="L19" i="7" s="1"/>
  <c r="K19" i="7" s="1"/>
  <c r="J19" i="7" s="1"/>
  <c r="I19" i="7" s="1"/>
  <c r="H19" i="7" s="1"/>
  <c r="G19" i="7" s="1"/>
  <c r="F19" i="7" s="1"/>
  <c r="P19" i="7"/>
  <c r="P15" i="7"/>
  <c r="O15" i="7" s="1"/>
  <c r="N15" i="7" s="1"/>
  <c r="M15" i="7" s="1"/>
  <c r="L15" i="7" s="1"/>
  <c r="K15" i="7" s="1"/>
  <c r="J15" i="7" s="1"/>
  <c r="I15" i="7" s="1"/>
  <c r="H15" i="7" s="1"/>
  <c r="G15" i="7" s="1"/>
  <c r="F15" i="7" s="1"/>
  <c r="P36" i="7" l="1"/>
  <c r="O36" i="7" s="1"/>
  <c r="N36" i="7" s="1"/>
  <c r="M36" i="7" s="1"/>
  <c r="L36" i="7" s="1"/>
  <c r="K36" i="7" s="1"/>
  <c r="J36" i="7" s="1"/>
  <c r="I36" i="7" s="1"/>
  <c r="H36" i="7" s="1"/>
  <c r="G36" i="7" s="1"/>
  <c r="F36" i="7" s="1"/>
  <c r="E56" i="3" l="1"/>
  <c r="E55" i="3"/>
  <c r="Q21" i="7"/>
  <c r="G31" i="3" l="1"/>
  <c r="G30" i="3"/>
  <c r="G21" i="7" l="1"/>
  <c r="H21" i="7"/>
  <c r="I21" i="7"/>
  <c r="J21" i="7"/>
  <c r="K21" i="7"/>
  <c r="L21" i="7"/>
  <c r="M21" i="7"/>
  <c r="N21" i="7"/>
  <c r="O21" i="7"/>
  <c r="P21" i="7"/>
  <c r="F21" i="7"/>
  <c r="G26" i="7" l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Q41" i="7" s="1"/>
  <c r="P37" i="7" l="1"/>
  <c r="O37" i="7" s="1"/>
  <c r="N37" i="7" s="1"/>
  <c r="M37" i="7" s="1"/>
  <c r="L37" i="7" s="1"/>
  <c r="K37" i="7" s="1"/>
  <c r="J37" i="7" s="1"/>
  <c r="I37" i="7" s="1"/>
  <c r="H37" i="7" s="1"/>
  <c r="G37" i="7" s="1"/>
  <c r="F37" i="7" s="1"/>
  <c r="F41" i="7" s="1"/>
  <c r="H27" i="5" l="1"/>
  <c r="G64" i="3"/>
  <c r="G60" i="3"/>
  <c r="G50" i="3"/>
  <c r="G48" i="3"/>
  <c r="G46" i="3"/>
  <c r="G44" i="3"/>
  <c r="G42" i="3"/>
  <c r="G40" i="3"/>
  <c r="G38" i="3"/>
  <c r="G36" i="3"/>
  <c r="G29" i="3"/>
  <c r="G28" i="3"/>
  <c r="E18" i="3"/>
  <c r="E19" i="3"/>
  <c r="E20" i="3"/>
  <c r="E21" i="3"/>
  <c r="E22" i="3"/>
  <c r="E23" i="3"/>
  <c r="E24" i="3"/>
  <c r="E17" i="3"/>
  <c r="L27" i="3"/>
  <c r="L58" i="3"/>
  <c r="G27" i="3" l="1"/>
  <c r="L32" i="3"/>
  <c r="H32" i="5"/>
  <c r="E26" i="2" l="1"/>
  <c r="G58" i="3"/>
  <c r="G32" i="3"/>
  <c r="H61" i="5"/>
  <c r="P41" i="7" l="1"/>
  <c r="O41" i="7" l="1"/>
  <c r="N41" i="7"/>
  <c r="M41" i="7" l="1"/>
  <c r="H42" i="5"/>
  <c r="H55" i="5" s="1"/>
  <c r="L41" i="7" l="1"/>
  <c r="H65" i="5"/>
  <c r="H70" i="5" s="1"/>
  <c r="K41" i="7" l="1"/>
  <c r="E42" i="2"/>
  <c r="E40" i="2"/>
  <c r="E38" i="2"/>
  <c r="E36" i="2"/>
  <c r="E34" i="2"/>
  <c r="I40" i="2"/>
  <c r="I38" i="2"/>
  <c r="I36" i="2"/>
  <c r="I34" i="2"/>
  <c r="G19" i="1"/>
  <c r="G37" i="1" s="1"/>
  <c r="J41" i="7" l="1"/>
  <c r="E46" i="2"/>
  <c r="G42" i="2" s="1"/>
  <c r="L52" i="3"/>
  <c r="G52" i="3"/>
  <c r="G62" i="3" s="1"/>
  <c r="G67" i="3" s="1"/>
  <c r="G18" i="2"/>
  <c r="K18" i="2" s="1"/>
  <c r="K22" i="2"/>
  <c r="G16" i="2"/>
  <c r="K16" i="2" s="1"/>
  <c r="G20" i="2"/>
  <c r="K20" i="2" s="1"/>
  <c r="L62" i="3" l="1"/>
  <c r="L67" i="3" s="1"/>
  <c r="G39" i="1" s="1"/>
  <c r="I41" i="7"/>
  <c r="G26" i="2"/>
  <c r="G34" i="2"/>
  <c r="K14" i="2"/>
  <c r="K26" i="2" s="1"/>
  <c r="G40" i="2"/>
  <c r="K40" i="2" s="1"/>
  <c r="G38" i="2"/>
  <c r="K38" i="2" s="1"/>
  <c r="G36" i="2"/>
  <c r="K36" i="2" s="1"/>
  <c r="G41" i="1" l="1"/>
  <c r="K46" i="2" s="1"/>
  <c r="H41" i="7"/>
  <c r="G46" i="2"/>
  <c r="K34" i="2"/>
  <c r="K42" i="2" l="1"/>
  <c r="I42" i="2" s="1"/>
  <c r="G41" i="7"/>
  <c r="Q44" i="7" s="1"/>
  <c r="Q46" i="7" s="1"/>
</calcChain>
</file>

<file path=xl/comments1.xml><?xml version="1.0" encoding="utf-8"?>
<comments xmlns="http://schemas.openxmlformats.org/spreadsheetml/2006/main">
  <authors>
    <author>e35177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e35177:</t>
        </r>
        <r>
          <rPr>
            <sz val="8"/>
            <color indexed="81"/>
            <rFont val="Tahoma"/>
            <family val="2"/>
          </rPr>
          <t xml:space="preserve">
Per previous quarter-end</t>
        </r>
      </text>
    </comment>
  </commentList>
</comments>
</file>

<file path=xl/sharedStrings.xml><?xml version="1.0" encoding="utf-8"?>
<sst xmlns="http://schemas.openxmlformats.org/spreadsheetml/2006/main" count="329" uniqueCount="155">
  <si>
    <t>Per Books</t>
  </si>
  <si>
    <t>(IN DOLLARS)</t>
  </si>
  <si>
    <t>FINANCIAL SURVEILLANCE MONITORING REPORT</t>
  </si>
  <si>
    <t>RATE BASE AND RATE OF RETURN</t>
  </si>
  <si>
    <t>12 Months</t>
  </si>
  <si>
    <t>Ended</t>
  </si>
  <si>
    <t>Rate Base-Missouri Gas</t>
  </si>
  <si>
    <t>Measurement Basis</t>
  </si>
  <si>
    <t>Plant in Service</t>
  </si>
  <si>
    <t>End of Period</t>
  </si>
  <si>
    <t>Reserve for Depreciation</t>
  </si>
  <si>
    <t>Total Reserve for Depreciation</t>
  </si>
  <si>
    <t>Net Plant</t>
  </si>
  <si>
    <t>Add:</t>
  </si>
  <si>
    <t>13 Mo. Avg.</t>
  </si>
  <si>
    <t>Fuel Inventory</t>
  </si>
  <si>
    <t>Prepayments</t>
  </si>
  <si>
    <t>Less:</t>
  </si>
  <si>
    <t>Customer Advances</t>
  </si>
  <si>
    <t>Customer Deposits</t>
  </si>
  <si>
    <t>Accumulated Deferred Income Taxes</t>
  </si>
  <si>
    <t>Other Regulatory Liabilities</t>
  </si>
  <si>
    <t>Other Items from Prior Rate Case</t>
  </si>
  <si>
    <t>Per rate case method</t>
  </si>
  <si>
    <t>(A)  Total  Rate Base</t>
  </si>
  <si>
    <t>(B)  Net Operating Income</t>
  </si>
  <si>
    <t>(C)  Return on Rate Base [ (B) / (A) ]</t>
  </si>
  <si>
    <t>CAPITAL STRUCTURE AND RATE OF RETURN</t>
  </si>
  <si>
    <t>Overall Cost of Capital</t>
  </si>
  <si>
    <t>Weighted</t>
  </si>
  <si>
    <t>Amount</t>
  </si>
  <si>
    <t>Percent</t>
  </si>
  <si>
    <t>Cost</t>
  </si>
  <si>
    <t>Long-Term Debt</t>
  </si>
  <si>
    <t>Short-Term Debt</t>
  </si>
  <si>
    <t>Preferred Stock</t>
  </si>
  <si>
    <t>Other</t>
  </si>
  <si>
    <t>d</t>
  </si>
  <si>
    <t>Common Equity</t>
  </si>
  <si>
    <t>a</t>
  </si>
  <si>
    <t>Total Overall Cost of Capital based on Rate</t>
  </si>
  <si>
    <t>Case Rate of Return on Equity</t>
  </si>
  <si>
    <t>Actual Earned Return on Equity</t>
  </si>
  <si>
    <t>c</t>
  </si>
  <si>
    <t xml:space="preserve">Total Overall Cost of Capital with Actual </t>
  </si>
  <si>
    <t>Return on Equity</t>
  </si>
  <si>
    <t>b</t>
  </si>
  <si>
    <t>From actual Return on Rate Base, MO Gas Rate Base internal.</t>
  </si>
  <si>
    <t>Calculated after actual Return on Rate Base, per footnote B, is determined</t>
  </si>
  <si>
    <t>OPERATING INCOME STATEMENT</t>
  </si>
  <si>
    <t>QUARTER ENDED</t>
  </si>
  <si>
    <t>12 MONTHS ENDED</t>
  </si>
  <si>
    <t>Missouri Gas. Income Statement</t>
  </si>
  <si>
    <t>ACTUAL</t>
  </si>
  <si>
    <t>Operating Revenues</t>
  </si>
  <si>
    <t>Sales to Residential, Commercial, &amp; Industrial</t>
  </si>
  <si>
    <t>Customers</t>
  </si>
  <si>
    <t xml:space="preserve">     Residential</t>
  </si>
  <si>
    <t xml:space="preserve">     Commercial</t>
  </si>
  <si>
    <t>Provision for Refunds</t>
  </si>
  <si>
    <t>Other Operating Revenues</t>
  </si>
  <si>
    <t>Operating &amp; Maintenance Expenses</t>
  </si>
  <si>
    <t>Production Expenses</t>
  </si>
  <si>
    <t xml:space="preserve">     Other Production-Operations</t>
  </si>
  <si>
    <t xml:space="preserve">     Other Production-Maintenance</t>
  </si>
  <si>
    <t>Total Production Expenses</t>
  </si>
  <si>
    <t>Distribution Expenses</t>
  </si>
  <si>
    <t>Customer Accounts Expense</t>
  </si>
  <si>
    <t>Customer Serve. &amp; Info. Expenses</t>
  </si>
  <si>
    <t>Sales Expenses</t>
  </si>
  <si>
    <t>Administrative &amp; General Expenses</t>
  </si>
  <si>
    <t>Total Operating &amp; Maintenance Expenses</t>
  </si>
  <si>
    <t>Depreciation &amp; Amortization  Expense</t>
  </si>
  <si>
    <t>Depreciation  Expense</t>
  </si>
  <si>
    <t>Amortization Expense</t>
  </si>
  <si>
    <t>Total Depreciation &amp; Amortization Expense</t>
  </si>
  <si>
    <t>Operating Income Before Income Taxes</t>
  </si>
  <si>
    <t>Income Taxes</t>
  </si>
  <si>
    <t>Other Expenses</t>
  </si>
  <si>
    <t>Net Operating Income</t>
  </si>
  <si>
    <t>Actual Cooling Degree Days</t>
  </si>
  <si>
    <t>Normal Cooling Degree Days</t>
  </si>
  <si>
    <t>Actual Heating Degree Days</t>
  </si>
  <si>
    <t>Normal Heating Degree Days</t>
  </si>
  <si>
    <t>Total  Rate Base</t>
  </si>
  <si>
    <t xml:space="preserve"> </t>
  </si>
  <si>
    <t>Nat Gas Inventory</t>
  </si>
  <si>
    <t>EE Reg Asset</t>
  </si>
  <si>
    <t>Prepaid Pension</t>
  </si>
  <si>
    <t>Opeb</t>
  </si>
  <si>
    <t xml:space="preserve">Etc. </t>
  </si>
  <si>
    <t>Other Items from a Prior Rate Case</t>
  </si>
  <si>
    <t xml:space="preserve">Total Plant in Service </t>
  </si>
  <si>
    <t>December 31, 2017 Average Rate Base</t>
  </si>
  <si>
    <t>Excluding PGA</t>
  </si>
  <si>
    <t>Reduced for PGA of  $XXX,XXX,XXX</t>
  </si>
  <si>
    <t>Reduced for PGA of $XXX,XXX,XXX</t>
  </si>
  <si>
    <t xml:space="preserve">     Transportation Sales</t>
  </si>
  <si>
    <t>Total</t>
  </si>
  <si>
    <t>Natural Gas Storage Expense</t>
  </si>
  <si>
    <t>Show amt removed to place on the margin</t>
  </si>
  <si>
    <t>RATE BASE - BY MONTH</t>
  </si>
  <si>
    <t>(1) Excludes Asset Retirement Obligation (ARO) Balances</t>
  </si>
  <si>
    <t>Plant in Service  (1)</t>
  </si>
  <si>
    <t>Plant in Service (1)</t>
  </si>
  <si>
    <t>Actual balance end of period</t>
  </si>
  <si>
    <t>NOTES TO FINANCIAL SURVEILLANCE REPORT</t>
  </si>
  <si>
    <t>Updated on 8/2/12</t>
  </si>
  <si>
    <t>A.  Out of Period Adjustments</t>
  </si>
  <si>
    <t>None.</t>
  </si>
  <si>
    <t>C.  Material Variances between Current 12 Month Period and Prior 12 Month Period Revenue</t>
  </si>
  <si>
    <t>E.  Budgeted Capital Projects for the Quarter</t>
  </si>
  <si>
    <t>F.  Events that Materially Affect Debt or Equity Surveillance Components</t>
  </si>
  <si>
    <t xml:space="preserve">Higher revenues due to settlement of rate case and favorable weather. </t>
  </si>
  <si>
    <t>Description</t>
  </si>
  <si>
    <t>Allocation Factor</t>
  </si>
  <si>
    <t>direct</t>
  </si>
  <si>
    <t>Depreciation &amp; Amortization  Expense *</t>
  </si>
  <si>
    <t>D.  Pensions and OPEBS per stipulations - Show Pensions $XXX OPEBS  $XXX</t>
  </si>
  <si>
    <t>The Capital Budget for the Quarter was $29 million.</t>
  </si>
  <si>
    <t>Natural Gas</t>
  </si>
  <si>
    <t>OPEB Prepaid asset</t>
  </si>
  <si>
    <t>Pension Prepaid asset</t>
  </si>
  <si>
    <t>B.  Material Variances Between Actual and Budget Financial Performance for the Quarter</t>
  </si>
  <si>
    <t>Natural Gas Storage  Expense</t>
  </si>
  <si>
    <t>Gas Supply Expense</t>
  </si>
  <si>
    <t>Taxes other Than Income</t>
  </si>
  <si>
    <t>Income taxes</t>
  </si>
  <si>
    <t xml:space="preserve">     ISRS Revenue Collected</t>
  </si>
  <si>
    <t>Gross Receipts Tax</t>
  </si>
  <si>
    <t>Taxes Other than Income Taxes - Includes GRT</t>
  </si>
  <si>
    <t>Gross Receipts Tax Collected</t>
  </si>
  <si>
    <t>Higher sales revenue due to normal weather and increased revenue associated with XXX Sales and other related transactions</t>
  </si>
  <si>
    <t>In September 2018, APUC/Liberty  issued $170 million of 2.00% secured notes due June, 2020</t>
  </si>
  <si>
    <t>Quarter Ended December 31, 2017</t>
  </si>
  <si>
    <t>EE Reg Asset - GR-2014-0152</t>
  </si>
  <si>
    <t>EE Reg Asset - GR-2018-0013</t>
  </si>
  <si>
    <t>GM-2012-0037 Stipulated Rate Base Offset</t>
  </si>
  <si>
    <t xml:space="preserve">     Small General Service</t>
  </si>
  <si>
    <t xml:space="preserve">     Medium General Service</t>
  </si>
  <si>
    <t xml:space="preserve">     Large General Service</t>
  </si>
  <si>
    <t xml:space="preserve">     Miscellaneous Service Revenue</t>
  </si>
  <si>
    <t>Pension Asset</t>
  </si>
  <si>
    <t>OPEB Asset</t>
  </si>
  <si>
    <t>GM-2012-0037 Stipulated Ratebase Offset</t>
  </si>
  <si>
    <t>Total Direct Plant in Service (1)</t>
  </si>
  <si>
    <t>Total Direct Accumulated Reserve (1)</t>
  </si>
  <si>
    <t>Total Allocated Plant in Service (1)</t>
  </si>
  <si>
    <t>Total Allocated Accumulated Reserve (1)</t>
  </si>
  <si>
    <t>Liberty Utilities (Midstates Natural Gas) Corp.</t>
  </si>
  <si>
    <t>d/b/a Liberty Utilities</t>
  </si>
  <si>
    <t>ATTACHMENT 2</t>
  </si>
  <si>
    <t>Based on Stipulation and Agreement in Docket No. GR-2018-0013</t>
  </si>
  <si>
    <t>Quarter ended and 12 Months ended December 31, 2017</t>
  </si>
  <si>
    <t>[Rate District]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</si>
</sst>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mm\ yyyy"/>
    <numFmt numFmtId="165" formatCode="0.000%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8" x14ac:knownFonts="1">
    <font>
      <sz val="8"/>
      <name val="Tms Rmn"/>
    </font>
    <font>
      <sz val="9"/>
      <name val="Tms Rmn"/>
    </font>
    <font>
      <sz val="10"/>
      <name val="Century Schoolbook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b/>
      <u/>
      <sz val="9"/>
      <name val="Calibri"/>
      <family val="2"/>
      <scheme val="minor"/>
    </font>
    <font>
      <sz val="7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indexed="12"/>
      <name val="Calibri"/>
      <family val="2"/>
      <scheme val="minor"/>
    </font>
    <font>
      <sz val="8"/>
      <name val="Tms Rmn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37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97">
    <xf numFmtId="37" fontId="0" fillId="0" borderId="0" xfId="0"/>
    <xf numFmtId="37" fontId="1" fillId="0" borderId="0" xfId="0" applyFont="1"/>
    <xf numFmtId="37" fontId="1" fillId="0" borderId="0" xfId="0" applyFont="1" applyBorder="1"/>
    <xf numFmtId="37" fontId="5" fillId="0" borderId="0" xfId="0" applyFont="1"/>
    <xf numFmtId="37" fontId="7" fillId="0" borderId="0" xfId="0" applyFont="1" applyAlignment="1" applyProtection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 applyAlignment="1" applyProtection="1">
      <alignment horizontal="centerContinuous"/>
    </xf>
    <xf numFmtId="37" fontId="8" fillId="0" borderId="0" xfId="0" applyFont="1" applyAlignment="1" applyProtection="1">
      <alignment horizontal="centerContinuous"/>
    </xf>
    <xf numFmtId="49" fontId="8" fillId="0" borderId="0" xfId="0" applyNumberFormat="1" applyFont="1" applyAlignment="1" applyProtection="1">
      <alignment horizontal="centerContinuous"/>
      <protection locked="0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1" xfId="0" applyFont="1" applyBorder="1" applyAlignment="1">
      <alignment horizontal="center"/>
    </xf>
    <xf numFmtId="37" fontId="13" fillId="0" borderId="0" xfId="0" applyFont="1" applyAlignment="1" applyProtection="1">
      <alignment horizontal="left"/>
    </xf>
    <xf numFmtId="37" fontId="11" fillId="0" borderId="0" xfId="0" applyFont="1" applyBorder="1" applyAlignment="1" applyProtection="1">
      <alignment horizontal="center"/>
    </xf>
    <xf numFmtId="37" fontId="11" fillId="0" borderId="0" xfId="0" applyFont="1" applyBorder="1"/>
    <xf numFmtId="37" fontId="5" fillId="0" borderId="0" xfId="0" applyFont="1" applyAlignment="1" applyProtection="1"/>
    <xf numFmtId="37" fontId="5" fillId="0" borderId="0" xfId="0" applyFont="1" applyBorder="1"/>
    <xf numFmtId="37" fontId="12" fillId="0" borderId="0" xfId="0" applyFont="1" applyBorder="1"/>
    <xf numFmtId="37" fontId="5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left"/>
    </xf>
    <xf numFmtId="37" fontId="14" fillId="0" borderId="0" xfId="0" applyFont="1"/>
    <xf numFmtId="42" fontId="5" fillId="0" borderId="0" xfId="0" applyNumberFormat="1" applyFont="1" applyProtection="1">
      <protection locked="0"/>
    </xf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Protection="1"/>
    <xf numFmtId="37" fontId="5" fillId="0" borderId="0" xfId="0" applyNumberFormat="1" applyFont="1" applyFill="1" applyProtection="1">
      <protection locked="0"/>
    </xf>
    <xf numFmtId="37" fontId="11" fillId="0" borderId="0" xfId="0" applyFont="1"/>
    <xf numFmtId="37" fontId="5" fillId="0" borderId="2" xfId="0" applyFont="1" applyBorder="1"/>
    <xf numFmtId="42" fontId="5" fillId="0" borderId="3" xfId="0" applyNumberFormat="1" applyFont="1" applyBorder="1" applyProtection="1"/>
    <xf numFmtId="42" fontId="5" fillId="0" borderId="4" xfId="0" applyNumberFormat="1" applyFont="1" applyBorder="1"/>
    <xf numFmtId="5" fontId="5" fillId="0" borderId="0" xfId="0" applyNumberFormat="1" applyFont="1" applyBorder="1" applyProtection="1"/>
    <xf numFmtId="42" fontId="5" fillId="0" borderId="0" xfId="0" applyNumberFormat="1" applyFont="1"/>
    <xf numFmtId="37" fontId="16" fillId="0" borderId="0" xfId="0" applyFont="1"/>
    <xf numFmtId="42" fontId="5" fillId="0" borderId="0" xfId="0" applyNumberFormat="1" applyFont="1" applyFill="1" applyProtection="1">
      <protection locked="0"/>
    </xf>
    <xf numFmtId="5" fontId="12" fillId="0" borderId="0" xfId="0" applyNumberFormat="1" applyFont="1" applyFill="1" applyProtection="1">
      <protection locked="0"/>
    </xf>
    <xf numFmtId="37" fontId="12" fillId="0" borderId="0" xfId="0" applyNumberFormat="1" applyFont="1" applyFill="1" applyProtection="1">
      <protection locked="0"/>
    </xf>
    <xf numFmtId="37" fontId="12" fillId="0" borderId="0" xfId="0" applyNumberFormat="1" applyFont="1" applyFill="1" applyBorder="1" applyProtection="1">
      <protection locked="0"/>
    </xf>
    <xf numFmtId="37" fontId="5" fillId="0" borderId="0" xfId="0" applyNumberFormat="1" applyFont="1" applyBorder="1" applyProtection="1"/>
    <xf numFmtId="37" fontId="5" fillId="0" borderId="0" xfId="0" applyFont="1" applyFill="1"/>
    <xf numFmtId="37" fontId="5" fillId="0" borderId="0" xfId="0" applyFont="1" applyFill="1" applyBorder="1"/>
    <xf numFmtId="37" fontId="5" fillId="0" borderId="1" xfId="0" applyFont="1" applyFill="1" applyBorder="1"/>
    <xf numFmtId="10" fontId="5" fillId="0" borderId="0" xfId="0" applyNumberFormat="1" applyFont="1" applyFill="1"/>
    <xf numFmtId="37" fontId="5" fillId="0" borderId="0" xfId="0" applyFont="1" applyAlignment="1" applyProtection="1">
      <alignment horizontal="right"/>
    </xf>
    <xf numFmtId="10" fontId="5" fillId="0" borderId="0" xfId="0" applyNumberFormat="1" applyFont="1" applyProtection="1"/>
    <xf numFmtId="165" fontId="5" fillId="0" borderId="0" xfId="0" applyNumberFormat="1" applyFont="1"/>
    <xf numFmtId="37" fontId="11" fillId="0" borderId="0" xfId="0" applyFont="1" applyAlignment="1" applyProtection="1">
      <alignment horizontal="centerContinuous"/>
    </xf>
    <xf numFmtId="37" fontId="17" fillId="0" borderId="0" xfId="0" applyFont="1" applyFill="1"/>
    <xf numFmtId="37" fontId="5" fillId="0" borderId="0" xfId="0" applyFont="1" applyFill="1" applyAlignment="1">
      <alignment horizontal="centerContinuous"/>
    </xf>
    <xf numFmtId="37" fontId="8" fillId="0" borderId="0" xfId="0" applyFont="1" applyFill="1" applyAlignment="1">
      <alignment horizontal="center"/>
    </xf>
    <xf numFmtId="37" fontId="18" fillId="0" borderId="0" xfId="0" applyFont="1"/>
    <xf numFmtId="37" fontId="11" fillId="0" borderId="0" xfId="0" applyFont="1" applyFill="1"/>
    <xf numFmtId="37" fontId="11" fillId="0" borderId="0" xfId="0" applyFont="1" applyFill="1" applyBorder="1" applyAlignment="1" applyProtection="1">
      <alignment horizontal="centerContinuous"/>
    </xf>
    <xf numFmtId="37" fontId="5" fillId="0" borderId="0" xfId="0" applyFont="1" applyFill="1" applyBorder="1" applyAlignment="1">
      <alignment horizontal="centerContinuous"/>
    </xf>
    <xf numFmtId="37" fontId="5" fillId="0" borderId="0" xfId="0" applyFont="1" applyFill="1" applyBorder="1" applyAlignment="1"/>
    <xf numFmtId="37" fontId="11" fillId="0" borderId="0" xfId="0" applyFont="1" applyFill="1" applyBorder="1" applyAlignment="1" applyProtection="1">
      <alignment horizontal="center"/>
    </xf>
    <xf numFmtId="37" fontId="5" fillId="0" borderId="0" xfId="0" applyFont="1" applyAlignment="1"/>
    <xf numFmtId="37" fontId="13" fillId="0" borderId="0" xfId="0" applyFont="1" applyFill="1" applyBorder="1" applyAlignment="1" applyProtection="1">
      <alignment horizontal="center"/>
    </xf>
    <xf numFmtId="42" fontId="5" fillId="0" borderId="0" xfId="0" applyNumberFormat="1" applyFont="1" applyFill="1" applyAlignment="1" applyProtection="1"/>
    <xf numFmtId="37" fontId="19" fillId="0" borderId="0" xfId="0" applyFont="1" applyFill="1" applyBorder="1" applyAlignment="1">
      <alignment horizontal="center"/>
    </xf>
    <xf numFmtId="10" fontId="5" fillId="0" borderId="0" xfId="1" applyNumberFormat="1" applyFont="1" applyFill="1" applyAlignment="1"/>
    <xf numFmtId="37" fontId="11" fillId="0" borderId="0" xfId="0" applyFont="1" applyFill="1" applyAlignment="1">
      <alignment horizontal="center"/>
    </xf>
    <xf numFmtId="37" fontId="5" fillId="0" borderId="0" xfId="0" applyFont="1" applyFill="1" applyBorder="1" applyAlignment="1" applyProtection="1"/>
    <xf numFmtId="37" fontId="11" fillId="0" borderId="0" xfId="0" applyFont="1" applyFill="1" applyAlignment="1" applyProtection="1">
      <alignment horizontal="center"/>
    </xf>
    <xf numFmtId="37" fontId="16" fillId="0" borderId="0" xfId="0" applyFont="1" applyFill="1" applyBorder="1"/>
    <xf numFmtId="37" fontId="19" fillId="0" borderId="0" xfId="0" applyFont="1" applyFill="1" applyAlignment="1">
      <alignment horizontal="center"/>
    </xf>
    <xf numFmtId="37" fontId="19" fillId="0" borderId="0" xfId="0" applyFont="1" applyBorder="1" applyAlignment="1">
      <alignment horizontal="right"/>
    </xf>
    <xf numFmtId="10" fontId="5" fillId="0" borderId="1" xfId="1" applyNumberFormat="1" applyFont="1" applyFill="1" applyBorder="1" applyAlignment="1"/>
    <xf numFmtId="10" fontId="12" fillId="0" borderId="1" xfId="1" applyNumberFormat="1" applyFont="1" applyFill="1" applyBorder="1" applyAlignment="1"/>
    <xf numFmtId="37" fontId="19" fillId="0" borderId="0" xfId="0" applyFont="1" applyFill="1"/>
    <xf numFmtId="37" fontId="5" fillId="0" borderId="0" xfId="0" applyNumberFormat="1" applyFont="1" applyFill="1"/>
    <xf numFmtId="37" fontId="5" fillId="0" borderId="0" xfId="0" applyNumberFormat="1" applyFont="1" applyFill="1" applyBorder="1"/>
    <xf numFmtId="42" fontId="5" fillId="0" borderId="4" xfId="0" applyNumberFormat="1" applyFont="1" applyBorder="1" applyAlignment="1" applyProtection="1"/>
    <xf numFmtId="37" fontId="19" fillId="0" borderId="0" xfId="0" applyFont="1"/>
    <xf numFmtId="10" fontId="5" fillId="0" borderId="4" xfId="1" applyNumberFormat="1" applyFont="1" applyBorder="1" applyAlignment="1" applyProtection="1"/>
    <xf numFmtId="37" fontId="16" fillId="0" borderId="0" xfId="0" applyFont="1" applyBorder="1"/>
    <xf numFmtId="37" fontId="5" fillId="0" borderId="0" xfId="0" applyNumberFormat="1" applyFont="1" applyBorder="1"/>
    <xf numFmtId="37" fontId="12" fillId="0" borderId="0" xfId="0" applyFont="1" applyFill="1"/>
    <xf numFmtId="37" fontId="20" fillId="0" borderId="0" xfId="0" applyFont="1" applyFill="1"/>
    <xf numFmtId="42" fontId="5" fillId="0" borderId="0" xfId="0" applyNumberFormat="1" applyFont="1" applyBorder="1"/>
    <xf numFmtId="5" fontId="5" fillId="0" borderId="0" xfId="0" applyNumberFormat="1" applyFont="1" applyFill="1" applyBorder="1" applyProtection="1">
      <protection locked="0"/>
    </xf>
    <xf numFmtId="37" fontId="11" fillId="0" borderId="0" xfId="0" applyFont="1" applyBorder="1" applyAlignment="1" applyProtection="1">
      <alignment horizontal="centerContinuous"/>
    </xf>
    <xf numFmtId="37" fontId="11" fillId="0" borderId="0" xfId="0" applyFont="1" applyBorder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Border="1" applyAlignment="1"/>
    <xf numFmtId="37" fontId="13" fillId="0" borderId="0" xfId="0" applyFont="1" applyBorder="1" applyAlignment="1" applyProtection="1">
      <alignment horizontal="center"/>
    </xf>
    <xf numFmtId="37" fontId="11" fillId="0" borderId="0" xfId="0" applyFont="1" applyBorder="1" applyAlignment="1"/>
    <xf numFmtId="42" fontId="5" fillId="0" borderId="0" xfId="0" applyNumberFormat="1" applyFont="1" applyAlignment="1" applyProtection="1"/>
    <xf numFmtId="37" fontId="19" fillId="0" borderId="0" xfId="0" applyFont="1" applyBorder="1" applyAlignment="1">
      <alignment horizontal="center"/>
    </xf>
    <xf numFmtId="10" fontId="5" fillId="0" borderId="0" xfId="1" applyNumberFormat="1" applyFont="1" applyAlignment="1"/>
    <xf numFmtId="37" fontId="5" fillId="0" borderId="0" xfId="0" applyFont="1" applyBorder="1" applyAlignment="1" applyProtection="1"/>
    <xf numFmtId="37" fontId="11" fillId="0" borderId="0" xfId="0" applyFont="1" applyAlignment="1" applyProtection="1">
      <alignment horizontal="center"/>
    </xf>
    <xf numFmtId="37" fontId="19" fillId="0" borderId="0" xfId="0" applyFont="1" applyAlignment="1">
      <alignment horizontal="center"/>
    </xf>
    <xf numFmtId="37" fontId="5" fillId="0" borderId="1" xfId="0" applyFont="1" applyBorder="1"/>
    <xf numFmtId="10" fontId="5" fillId="0" borderId="1" xfId="1" applyNumberFormat="1" applyFont="1" applyBorder="1" applyAlignment="1"/>
    <xf numFmtId="37" fontId="5" fillId="0" borderId="0" xfId="0" applyNumberFormat="1" applyFont="1"/>
    <xf numFmtId="37" fontId="19" fillId="0" borderId="0" xfId="0" applyFont="1" applyBorder="1"/>
    <xf numFmtId="37" fontId="12" fillId="0" borderId="0" xfId="0" applyFont="1" applyFill="1" applyBorder="1"/>
    <xf numFmtId="37" fontId="5" fillId="0" borderId="0" xfId="0" applyFont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>
      <protection locked="0"/>
    </xf>
    <xf numFmtId="37" fontId="5" fillId="0" borderId="0" xfId="0" applyFont="1" applyBorder="1" applyAlignment="1" applyProtection="1">
      <alignment horizontal="left"/>
    </xf>
    <xf numFmtId="37" fontId="21" fillId="0" borderId="0" xfId="0" applyFont="1" applyFill="1" applyBorder="1"/>
    <xf numFmtId="37" fontId="21" fillId="0" borderId="0" xfId="0" applyFont="1" applyBorder="1"/>
    <xf numFmtId="37" fontId="21" fillId="0" borderId="0" xfId="0" applyFont="1"/>
    <xf numFmtId="37" fontId="11" fillId="0" borderId="5" xfId="0" applyFont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11" fillId="0" borderId="8" xfId="0" applyFont="1" applyBorder="1" applyAlignment="1" applyProtection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9" xfId="0" applyFont="1" applyBorder="1" applyAlignment="1">
      <alignment horizontal="centerContinuous"/>
    </xf>
    <xf numFmtId="37" fontId="5" fillId="0" borderId="10" xfId="0" applyFont="1" applyBorder="1" applyAlignment="1">
      <alignment horizontal="center"/>
    </xf>
    <xf numFmtId="42" fontId="5" fillId="0" borderId="11" xfId="0" applyNumberFormat="1" applyFont="1" applyBorder="1"/>
    <xf numFmtId="37" fontId="9" fillId="0" borderId="0" xfId="0" applyFont="1"/>
    <xf numFmtId="164" fontId="11" fillId="0" borderId="1" xfId="0" quotePrefix="1" applyNumberFormat="1" applyFont="1" applyBorder="1" applyAlignment="1">
      <alignment horizontal="center"/>
    </xf>
    <xf numFmtId="166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/>
    <xf numFmtId="42" fontId="5" fillId="0" borderId="0" xfId="0" quotePrefix="1" applyNumberFormat="1" applyFont="1" applyBorder="1"/>
    <xf numFmtId="42" fontId="12" fillId="0" borderId="0" xfId="0" applyNumberFormat="1" applyFont="1" applyFill="1"/>
    <xf numFmtId="42" fontId="5" fillId="0" borderId="1" xfId="0" applyNumberFormat="1" applyFont="1" applyBorder="1"/>
    <xf numFmtId="42" fontId="5" fillId="0" borderId="0" xfId="0" applyNumberFormat="1" applyFont="1" applyFill="1"/>
    <xf numFmtId="42" fontId="9" fillId="0" borderId="0" xfId="0" applyNumberFormat="1" applyFont="1"/>
    <xf numFmtId="42" fontId="5" fillId="0" borderId="1" xfId="0" applyNumberFormat="1" applyFont="1" applyFill="1" applyBorder="1"/>
    <xf numFmtId="42" fontId="5" fillId="0" borderId="0" xfId="0" applyNumberFormat="1" applyFont="1" applyProtection="1"/>
    <xf numFmtId="42" fontId="12" fillId="0" borderId="0" xfId="0" applyNumberFormat="1" applyFont="1" applyBorder="1"/>
    <xf numFmtId="42" fontId="0" fillId="0" borderId="0" xfId="0" applyNumberFormat="1"/>
    <xf numFmtId="37" fontId="22" fillId="0" borderId="0" xfId="0" applyFont="1" applyFill="1" applyBorder="1"/>
    <xf numFmtId="37" fontId="6" fillId="0" borderId="0" xfId="0" applyFont="1" applyFill="1" applyBorder="1"/>
    <xf numFmtId="37" fontId="6" fillId="0" borderId="0" xfId="0" applyFont="1" applyBorder="1"/>
    <xf numFmtId="37" fontId="1" fillId="0" borderId="0" xfId="0" applyFont="1" applyFill="1"/>
    <xf numFmtId="37" fontId="9" fillId="0" borderId="0" xfId="0" applyFont="1" applyFill="1" applyAlignment="1" applyProtection="1">
      <alignment horizontal="left"/>
    </xf>
    <xf numFmtId="37" fontId="5" fillId="0" borderId="0" xfId="0" applyFont="1" applyFill="1" applyAlignment="1" applyProtection="1">
      <alignment horizontal="left"/>
    </xf>
    <xf numFmtId="37" fontId="13" fillId="0" borderId="0" xfId="0" applyFont="1" applyFill="1"/>
    <xf numFmtId="37" fontId="0" fillId="0" borderId="0" xfId="0" applyFont="1" applyFill="1"/>
    <xf numFmtId="37" fontId="9" fillId="0" borderId="0" xfId="0" applyFont="1" applyFill="1"/>
    <xf numFmtId="42" fontId="16" fillId="0" borderId="0" xfId="0" applyNumberFormat="1" applyFont="1" applyBorder="1"/>
    <xf numFmtId="42" fontId="5" fillId="0" borderId="10" xfId="0" applyNumberFormat="1" applyFont="1" applyBorder="1" applyAlignment="1">
      <alignment horizontal="center"/>
    </xf>
    <xf numFmtId="42" fontId="12" fillId="0" borderId="10" xfId="0" applyNumberFormat="1" applyFont="1" applyFill="1" applyBorder="1"/>
    <xf numFmtId="42" fontId="5" fillId="0" borderId="10" xfId="0" applyNumberFormat="1" applyFont="1" applyBorder="1"/>
    <xf numFmtId="42" fontId="5" fillId="0" borderId="10" xfId="0" applyNumberFormat="1" applyFont="1" applyBorder="1" applyProtection="1"/>
    <xf numFmtId="10" fontId="5" fillId="0" borderId="0" xfId="0" applyNumberFormat="1" applyFont="1" applyBorder="1" applyProtection="1">
      <protection locked="0"/>
    </xf>
    <xf numFmtId="168" fontId="5" fillId="0" borderId="0" xfId="3" applyNumberFormat="1" applyFont="1" applyBorder="1"/>
    <xf numFmtId="167" fontId="5" fillId="0" borderId="0" xfId="3" applyNumberFormat="1" applyFont="1"/>
    <xf numFmtId="168" fontId="5" fillId="0" borderId="0" xfId="3" applyNumberFormat="1" applyFont="1"/>
    <xf numFmtId="37" fontId="24" fillId="0" borderId="0" xfId="0" applyFont="1" applyAlignment="1"/>
    <xf numFmtId="37" fontId="7" fillId="0" borderId="0" xfId="0" applyFont="1" applyAlignment="1"/>
    <xf numFmtId="37" fontId="7" fillId="0" borderId="0" xfId="0" applyFont="1" applyAlignment="1" applyProtection="1"/>
    <xf numFmtId="37" fontId="5" fillId="0" borderId="0" xfId="0" applyFont="1" applyAlignment="1" applyProtection="1">
      <alignment horizontal="left" wrapText="1"/>
    </xf>
    <xf numFmtId="165" fontId="5" fillId="0" borderId="0" xfId="1" applyNumberFormat="1" applyFont="1" applyBorder="1"/>
    <xf numFmtId="42" fontId="5" fillId="0" borderId="4" xfId="0" applyNumberFormat="1" applyFont="1" applyFill="1" applyBorder="1"/>
    <xf numFmtId="168" fontId="5" fillId="0" borderId="1" xfId="3" applyNumberFormat="1" applyFont="1" applyFill="1" applyBorder="1" applyProtection="1">
      <protection locked="0"/>
    </xf>
    <xf numFmtId="168" fontId="5" fillId="0" borderId="0" xfId="3" applyNumberFormat="1" applyFont="1" applyProtection="1"/>
    <xf numFmtId="168" fontId="5" fillId="0" borderId="0" xfId="3" applyNumberFormat="1" applyFont="1" applyFill="1" applyProtection="1">
      <protection locked="0"/>
    </xf>
    <xf numFmtId="42" fontId="5" fillId="0" borderId="10" xfId="0" applyNumberFormat="1" applyFont="1" applyFill="1" applyBorder="1"/>
    <xf numFmtId="42" fontId="12" fillId="0" borderId="0" xfId="0" applyNumberFormat="1" applyFont="1" applyFill="1" applyBorder="1"/>
    <xf numFmtId="41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/>
    <xf numFmtId="168" fontId="5" fillId="0" borderId="0" xfId="0" applyNumberFormat="1" applyFont="1" applyFill="1" applyAlignment="1" applyProtection="1"/>
    <xf numFmtId="37" fontId="5" fillId="0" borderId="0" xfId="0" applyFont="1" applyFill="1" applyAlignment="1"/>
    <xf numFmtId="37" fontId="16" fillId="0" borderId="0" xfId="0" applyFont="1" applyFill="1"/>
    <xf numFmtId="42" fontId="5" fillId="0" borderId="0" xfId="0" applyNumberFormat="1" applyFont="1" applyFill="1" applyBorder="1"/>
    <xf numFmtId="42" fontId="5" fillId="0" borderId="11" xfId="0" applyNumberFormat="1" applyFont="1" applyFill="1" applyBorder="1"/>
    <xf numFmtId="168" fontId="5" fillId="0" borderId="1" xfId="0" applyNumberFormat="1" applyFont="1" applyFill="1" applyBorder="1"/>
    <xf numFmtId="168" fontId="5" fillId="0" borderId="0" xfId="0" applyNumberFormat="1" applyFont="1" applyFill="1" applyBorder="1"/>
    <xf numFmtId="168" fontId="5" fillId="0" borderId="1" xfId="3" applyNumberFormat="1" applyFont="1" applyFill="1" applyBorder="1"/>
    <xf numFmtId="41" fontId="5" fillId="0" borderId="1" xfId="0" applyNumberFormat="1" applyFont="1" applyFill="1" applyBorder="1" applyProtection="1">
      <protection locked="0"/>
    </xf>
    <xf numFmtId="10" fontId="5" fillId="0" borderId="4" xfId="0" applyNumberFormat="1" applyFont="1" applyFill="1" applyBorder="1" applyProtection="1">
      <protection locked="0"/>
    </xf>
    <xf numFmtId="10" fontId="5" fillId="0" borderId="0" xfId="1" applyNumberFormat="1" applyFont="1" applyFill="1" applyBorder="1"/>
    <xf numFmtId="168" fontId="5" fillId="0" borderId="0" xfId="3" applyNumberFormat="1" applyFont="1" applyFill="1"/>
    <xf numFmtId="168" fontId="15" fillId="0" borderId="0" xfId="3" applyNumberFormat="1" applyFont="1" applyFill="1" applyProtection="1">
      <protection locked="0"/>
    </xf>
    <xf numFmtId="37" fontId="15" fillId="0" borderId="0" xfId="0" applyNumberFormat="1" applyFont="1" applyFill="1" applyProtection="1">
      <protection locked="0"/>
    </xf>
    <xf numFmtId="37" fontId="7" fillId="0" borderId="0" xfId="0" applyFont="1" applyAlignment="1">
      <alignment horizontal="center"/>
    </xf>
    <xf numFmtId="37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37" fontId="18" fillId="0" borderId="0" xfId="0" applyFont="1" applyAlignment="1" applyProtection="1">
      <alignment horizontal="left"/>
    </xf>
    <xf numFmtId="37" fontId="25" fillId="0" borderId="0" xfId="0" applyFont="1"/>
    <xf numFmtId="37" fontId="8" fillId="0" borderId="0" xfId="0" applyFont="1" applyBorder="1"/>
    <xf numFmtId="37" fontId="18" fillId="0" borderId="0" xfId="0" applyFont="1" applyAlignment="1" applyProtection="1">
      <alignment horizontal="center"/>
    </xf>
    <xf numFmtId="37" fontId="25" fillId="0" borderId="0" xfId="0" applyFont="1" applyAlignment="1" applyProtection="1"/>
    <xf numFmtId="10" fontId="25" fillId="0" borderId="0" xfId="1" applyNumberFormat="1" applyFont="1" applyAlignment="1">
      <alignment horizontal="center"/>
    </xf>
    <xf numFmtId="37" fontId="25" fillId="0" borderId="0" xfId="0" applyFont="1" applyAlignment="1" applyProtection="1">
      <alignment horizontal="left"/>
    </xf>
    <xf numFmtId="37" fontId="26" fillId="0" borderId="0" xfId="0" applyFont="1"/>
    <xf numFmtId="37" fontId="25" fillId="0" borderId="0" xfId="0" applyFont="1" applyAlignment="1" applyProtection="1">
      <alignment horizontal="center"/>
    </xf>
    <xf numFmtId="37" fontId="8" fillId="0" borderId="0" xfId="0" applyFont="1" applyFill="1" applyAlignment="1">
      <alignment horizontal="centerContinuous"/>
    </xf>
    <xf numFmtId="37" fontId="27" fillId="0" borderId="0" xfId="0" applyFont="1"/>
    <xf numFmtId="37" fontId="19" fillId="0" borderId="0" xfId="0" applyFont="1" applyFill="1" applyBorder="1"/>
    <xf numFmtId="165" fontId="9" fillId="0" borderId="0" xfId="1" applyNumberFormat="1" applyFont="1" applyFill="1"/>
    <xf numFmtId="37" fontId="5" fillId="0" borderId="0" xfId="0" applyFont="1" applyFill="1" applyAlignment="1">
      <alignment horizontal="left" indent="3"/>
    </xf>
    <xf numFmtId="37" fontId="5" fillId="0" borderId="0" xfId="0" applyFont="1" applyFill="1" applyAlignment="1">
      <alignment horizontal="left" wrapText="1" indent="3"/>
    </xf>
    <xf numFmtId="37" fontId="24" fillId="0" borderId="0" xfId="0" applyFont="1" applyAlignment="1">
      <alignment horizontal="right"/>
    </xf>
    <xf numFmtId="164" fontId="11" fillId="0" borderId="0" xfId="0" quotePrefix="1" applyNumberFormat="1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24" fillId="0" borderId="0" xfId="0" applyFont="1" applyAlignment="1">
      <alignment horizontal="right"/>
    </xf>
    <xf numFmtId="37" fontId="7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37" fontId="8" fillId="0" borderId="0" xfId="0" applyFont="1" applyAlignment="1" applyProtection="1">
      <alignment horizontal="center"/>
    </xf>
  </cellXfs>
  <cellStyles count="4">
    <cellStyle name="Currency" xfId="3" builtinId="4"/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view="pageLayout" topLeftCell="A88" zoomScaleNormal="100" workbookViewId="0">
      <selection activeCell="A5" sqref="A5"/>
    </sheetView>
  </sheetViews>
  <sheetFormatPr defaultColWidth="9.59765625" defaultRowHeight="10.5" x14ac:dyDescent="0.15"/>
  <cols>
    <col min="1" max="1" width="7.3984375" style="1" customWidth="1"/>
    <col min="2" max="2" width="27.3984375" style="1" customWidth="1"/>
    <col min="3" max="3" width="9.59765625" style="1"/>
    <col min="4" max="4" width="32.3984375" style="1" customWidth="1"/>
    <col min="5" max="5" width="17" style="1" customWidth="1"/>
    <col min="6" max="6" width="3" style="1" customWidth="1"/>
    <col min="7" max="7" width="18" style="1" customWidth="1"/>
    <col min="8" max="8" width="8.3984375" style="1" customWidth="1"/>
    <col min="9" max="9" width="11.796875" style="1" bestFit="1" customWidth="1"/>
    <col min="10" max="10" width="19" style="1" customWidth="1"/>
    <col min="11" max="11" width="13.796875" style="1" customWidth="1"/>
    <col min="12" max="20" width="9.59765625" style="1"/>
    <col min="21" max="21" width="17.59765625" style="1" customWidth="1"/>
    <col min="22" max="16384" width="9.59765625" style="1"/>
  </cols>
  <sheetData>
    <row r="1" spans="1:27" ht="15.75" x14ac:dyDescent="0.25">
      <c r="A1" s="193" t="s">
        <v>151</v>
      </c>
      <c r="B1" s="193"/>
      <c r="C1" s="193"/>
      <c r="D1" s="193"/>
      <c r="E1" s="193"/>
      <c r="F1" s="193"/>
      <c r="G1" s="193"/>
      <c r="H1" s="19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x14ac:dyDescent="0.25">
      <c r="A2" s="192" t="s">
        <v>149</v>
      </c>
      <c r="B2" s="192"/>
      <c r="C2" s="192"/>
      <c r="D2" s="192"/>
      <c r="E2" s="192"/>
      <c r="F2" s="192"/>
      <c r="G2" s="192"/>
      <c r="H2" s="19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192" t="s">
        <v>150</v>
      </c>
      <c r="B3" s="192"/>
      <c r="C3" s="192"/>
      <c r="D3" s="192"/>
      <c r="E3" s="192"/>
      <c r="F3" s="192"/>
      <c r="G3" s="192"/>
      <c r="H3" s="19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0.45" customHeight="1" x14ac:dyDescent="0.25">
      <c r="A4" s="4" t="s">
        <v>154</v>
      </c>
      <c r="B4" s="5"/>
      <c r="C4" s="5"/>
      <c r="D4" s="5"/>
      <c r="E4" s="5"/>
      <c r="F4" s="5"/>
      <c r="G4" s="5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x14ac:dyDescent="0.25">
      <c r="A5" s="7" t="s">
        <v>153</v>
      </c>
      <c r="B5" s="5"/>
      <c r="C5" s="5"/>
      <c r="D5" s="5"/>
      <c r="E5" s="5"/>
      <c r="F5" s="5"/>
      <c r="G5" s="5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" x14ac:dyDescent="0.25">
      <c r="A6" s="8" t="s">
        <v>0</v>
      </c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" x14ac:dyDescent="0.25">
      <c r="A7" s="8" t="s">
        <v>1</v>
      </c>
      <c r="B7" s="5"/>
      <c r="C7" s="5"/>
      <c r="D7" s="5"/>
      <c r="E7" s="5"/>
      <c r="F7" s="5"/>
      <c r="G7" s="5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" x14ac:dyDescent="0.25">
      <c r="A8" s="7" t="s">
        <v>2</v>
      </c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 x14ac:dyDescent="0.25">
      <c r="A9" s="7" t="s">
        <v>3</v>
      </c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 x14ac:dyDescent="0.25">
      <c r="A10" s="9" t="s">
        <v>85</v>
      </c>
      <c r="B10" s="5"/>
      <c r="C10" s="5"/>
      <c r="D10" s="5" t="s">
        <v>85</v>
      </c>
      <c r="E10" s="6"/>
      <c r="F10" s="5"/>
      <c r="G10" s="10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" x14ac:dyDescent="0.2">
      <c r="A11" s="3"/>
      <c r="B11" s="11"/>
      <c r="C11" s="3"/>
      <c r="D11" s="3"/>
      <c r="E11" s="3"/>
      <c r="F11" s="3"/>
      <c r="G11" s="12" t="s">
        <v>4</v>
      </c>
      <c r="H11" s="1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" x14ac:dyDescent="0.2">
      <c r="A12" s="3"/>
      <c r="B12" s="3"/>
      <c r="C12" s="3"/>
      <c r="D12" s="3"/>
      <c r="E12" s="3"/>
      <c r="F12" s="3"/>
      <c r="G12" s="14" t="s">
        <v>5</v>
      </c>
      <c r="H12" s="1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x14ac:dyDescent="0.2">
      <c r="A13" s="15" t="s">
        <v>6</v>
      </c>
      <c r="B13" s="3"/>
      <c r="C13" s="3"/>
      <c r="D13" s="15" t="s">
        <v>7</v>
      </c>
      <c r="E13" s="16"/>
      <c r="F13" s="17"/>
      <c r="G13" s="16"/>
      <c r="H13" s="1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x14ac:dyDescent="0.2">
      <c r="A14" s="18" t="s">
        <v>103</v>
      </c>
      <c r="B14" s="3"/>
      <c r="C14" s="3"/>
      <c r="D14" s="3"/>
      <c r="E14" s="19"/>
      <c r="F14" s="19"/>
      <c r="G14" s="20"/>
      <c r="H14" s="1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" x14ac:dyDescent="0.2">
      <c r="A15" s="21"/>
      <c r="B15" s="22" t="s">
        <v>92</v>
      </c>
      <c r="C15" s="3"/>
      <c r="D15" s="114" t="s">
        <v>9</v>
      </c>
      <c r="E15" s="13"/>
      <c r="F15" s="13"/>
      <c r="G15" s="24">
        <v>69351563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" x14ac:dyDescent="0.2">
      <c r="A16" s="21"/>
      <c r="B16" s="22"/>
      <c r="C16" s="3"/>
      <c r="D16" s="114"/>
      <c r="E16" s="13"/>
      <c r="F16" s="13"/>
      <c r="G16" s="2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" x14ac:dyDescent="0.2">
      <c r="A17" s="18" t="s">
        <v>10</v>
      </c>
      <c r="B17" s="22"/>
      <c r="C17" s="3"/>
      <c r="D17" s="114"/>
      <c r="E17" s="13"/>
      <c r="F17" s="13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" x14ac:dyDescent="0.2">
      <c r="A18" s="3"/>
      <c r="B18" s="22" t="s">
        <v>11</v>
      </c>
      <c r="C18" s="3"/>
      <c r="D18" s="114" t="s">
        <v>9</v>
      </c>
      <c r="E18" s="19"/>
      <c r="F18" s="13"/>
      <c r="G18" s="151">
        <v>22292684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" x14ac:dyDescent="0.2">
      <c r="A19" s="18" t="s">
        <v>12</v>
      </c>
      <c r="B19" s="22"/>
      <c r="C19" s="3"/>
      <c r="D19" s="114"/>
      <c r="E19" s="3"/>
      <c r="F19" s="3"/>
      <c r="G19" s="152">
        <f>G15-G18</f>
        <v>47058879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" x14ac:dyDescent="0.2">
      <c r="A20" s="3"/>
      <c r="B20" s="3"/>
      <c r="C20" s="3"/>
      <c r="D20" s="11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" x14ac:dyDescent="0.2">
      <c r="A21" s="18" t="s">
        <v>13</v>
      </c>
      <c r="B21" s="3"/>
      <c r="C21" s="3"/>
      <c r="D21" s="1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" x14ac:dyDescent="0.2">
      <c r="A22" s="21"/>
      <c r="B22" s="22" t="s">
        <v>86</v>
      </c>
      <c r="C22" s="3"/>
      <c r="D22" s="114" t="s">
        <v>14</v>
      </c>
      <c r="E22" s="3"/>
      <c r="F22" s="3"/>
      <c r="G22" s="153">
        <v>1743101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 x14ac:dyDescent="0.2">
      <c r="A23" s="21"/>
      <c r="B23" s="22" t="s">
        <v>16</v>
      </c>
      <c r="C23" s="3"/>
      <c r="D23" s="114" t="s">
        <v>14</v>
      </c>
      <c r="E23" s="3"/>
      <c r="F23" s="3"/>
      <c r="G23" s="153">
        <v>95945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 x14ac:dyDescent="0.2">
      <c r="A24" s="21"/>
      <c r="B24" s="22" t="s">
        <v>135</v>
      </c>
      <c r="C24" s="3"/>
      <c r="D24" s="114" t="s">
        <v>9</v>
      </c>
      <c r="E24" s="3"/>
      <c r="F24" s="3"/>
      <c r="G24" s="153">
        <v>15094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" x14ac:dyDescent="0.2">
      <c r="A25" s="21"/>
      <c r="B25" s="22" t="s">
        <v>136</v>
      </c>
      <c r="C25" s="3"/>
      <c r="D25" s="114" t="s">
        <v>9</v>
      </c>
      <c r="E25" s="3"/>
      <c r="F25" s="3"/>
      <c r="G25" s="153">
        <v>75500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 x14ac:dyDescent="0.2">
      <c r="A26" s="21"/>
      <c r="B26" s="22" t="s">
        <v>142</v>
      </c>
      <c r="C26" s="3"/>
      <c r="D26" s="114"/>
      <c r="E26" s="3"/>
      <c r="F26" s="3"/>
      <c r="G26" s="153"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 x14ac:dyDescent="0.2">
      <c r="A27" s="21"/>
      <c r="B27" s="22" t="s">
        <v>143</v>
      </c>
      <c r="C27" s="3"/>
      <c r="D27" s="114"/>
      <c r="E27" s="3"/>
      <c r="F27" s="3"/>
      <c r="G27" s="153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 x14ac:dyDescent="0.2">
      <c r="A28" s="21"/>
      <c r="B28" s="22" t="s">
        <v>90</v>
      </c>
      <c r="C28" s="3"/>
      <c r="D28" s="114"/>
      <c r="E28" s="3"/>
      <c r="F28" s="3"/>
      <c r="G28" s="27"/>
      <c r="H28" s="3"/>
      <c r="I28" s="3" t="s">
        <v>85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 x14ac:dyDescent="0.2">
      <c r="A29" s="18" t="s">
        <v>17</v>
      </c>
      <c r="B29" s="22"/>
      <c r="C29" s="3"/>
      <c r="D29" s="114"/>
      <c r="E29" s="3"/>
      <c r="F29" s="3"/>
      <c r="G29" s="2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x14ac:dyDescent="0.2">
      <c r="A30" s="21"/>
      <c r="B30" s="22" t="s">
        <v>18</v>
      </c>
      <c r="C30" s="3"/>
      <c r="D30" s="114" t="s">
        <v>14</v>
      </c>
      <c r="E30" s="3"/>
      <c r="F30" s="3"/>
      <c r="G30" s="153">
        <v>3739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 x14ac:dyDescent="0.2">
      <c r="A31" s="21"/>
      <c r="B31" s="22" t="s">
        <v>19</v>
      </c>
      <c r="C31" s="3"/>
      <c r="D31" s="114" t="s">
        <v>14</v>
      </c>
      <c r="E31" s="3"/>
      <c r="F31" s="3"/>
      <c r="G31" s="153">
        <v>682802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 x14ac:dyDescent="0.2">
      <c r="A32" s="3"/>
      <c r="B32" s="22" t="s">
        <v>20</v>
      </c>
      <c r="C32" s="3"/>
      <c r="D32" s="114" t="s">
        <v>9</v>
      </c>
      <c r="E32" s="3"/>
      <c r="F32" s="28"/>
      <c r="G32" s="170">
        <v>9807736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6" x14ac:dyDescent="0.2">
      <c r="A33" s="3"/>
      <c r="B33" s="148" t="s">
        <v>137</v>
      </c>
      <c r="C33" s="3"/>
      <c r="D33" s="114" t="s">
        <v>9</v>
      </c>
      <c r="E33" s="19"/>
      <c r="F33" s="3"/>
      <c r="G33" s="152">
        <v>2825469</v>
      </c>
      <c r="H33" s="3"/>
      <c r="I33" s="3" t="s">
        <v>85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x14ac:dyDescent="0.2">
      <c r="A34" s="3"/>
      <c r="B34" s="22"/>
      <c r="C34" s="3"/>
      <c r="D34" s="114"/>
      <c r="E34" s="19"/>
      <c r="F34" s="3"/>
      <c r="G34" s="2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 x14ac:dyDescent="0.2">
      <c r="A35" s="3" t="s">
        <v>91</v>
      </c>
      <c r="B35" s="22"/>
      <c r="C35" s="3"/>
      <c r="D35" s="114" t="s">
        <v>23</v>
      </c>
      <c r="E35" s="19"/>
      <c r="F35" s="3"/>
      <c r="G35" s="26"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x14ac:dyDescent="0.2">
      <c r="A36" s="3"/>
      <c r="B36" s="3"/>
      <c r="C36" s="3"/>
      <c r="D36" s="114"/>
      <c r="E36" s="19"/>
      <c r="F36" s="3"/>
      <c r="G36" s="29"/>
      <c r="H36" s="3"/>
      <c r="I36" s="3"/>
      <c r="J36" s="1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thickBot="1" x14ac:dyDescent="0.25">
      <c r="A37" s="22" t="s">
        <v>24</v>
      </c>
      <c r="B37" s="22"/>
      <c r="C37" s="3"/>
      <c r="D37" s="114"/>
      <c r="E37" s="3"/>
      <c r="F37" s="3"/>
      <c r="G37" s="30">
        <f>G19+G22+G23-G30-G31-G32-G33+G35+G24+G25+G26+G27</f>
        <v>35668773</v>
      </c>
      <c r="H37" s="3"/>
      <c r="I37" s="3"/>
      <c r="J37" s="8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thickTop="1" x14ac:dyDescent="0.2">
      <c r="A38" s="22"/>
      <c r="B38" s="22"/>
      <c r="C38" s="3"/>
      <c r="D38" s="114"/>
      <c r="E38" s="3"/>
      <c r="F38" s="3"/>
      <c r="G38" s="32"/>
      <c r="H38" s="3"/>
      <c r="I38" s="3"/>
      <c r="J38" s="8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x14ac:dyDescent="0.2">
      <c r="A39" s="22" t="s">
        <v>25</v>
      </c>
      <c r="B39" s="3"/>
      <c r="C39" s="3"/>
      <c r="D39" s="114"/>
      <c r="E39" s="34"/>
      <c r="F39" s="3"/>
      <c r="G39" s="35">
        <f>'Mo. Gas Income-internal'!L67</f>
        <v>2050808</v>
      </c>
      <c r="H39" s="3"/>
      <c r="I39" s="3"/>
      <c r="J39" s="8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x14ac:dyDescent="0.2">
      <c r="A40" s="22"/>
      <c r="B40" s="3"/>
      <c r="C40" s="3"/>
      <c r="D40" s="114"/>
      <c r="E40" s="34"/>
      <c r="F40" s="3"/>
      <c r="G40" s="24"/>
      <c r="H40" s="3"/>
      <c r="I40" s="3"/>
      <c r="J40" s="1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thickBot="1" x14ac:dyDescent="0.25">
      <c r="A41" s="22" t="s">
        <v>26</v>
      </c>
      <c r="B41" s="3"/>
      <c r="C41" s="3"/>
      <c r="D41" s="114"/>
      <c r="E41" s="34"/>
      <c r="F41" s="3"/>
      <c r="G41" s="167">
        <f>G39/G37</f>
        <v>5.7495894237797301E-2</v>
      </c>
      <c r="H41" s="3"/>
      <c r="I41" s="3"/>
      <c r="J41" s="14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thickTop="1" x14ac:dyDescent="0.2">
      <c r="A42" s="3"/>
      <c r="B42" s="3"/>
      <c r="C42" s="3"/>
      <c r="D42" s="114"/>
      <c r="E42" s="3"/>
      <c r="F42" s="3"/>
      <c r="G42" s="3"/>
      <c r="H42" s="3"/>
      <c r="I42" s="3"/>
      <c r="J42" s="1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x14ac:dyDescent="0.2">
      <c r="A43" s="3"/>
      <c r="B43" s="3"/>
      <c r="C43" s="3"/>
      <c r="D43" s="11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x14ac:dyDescent="0.2">
      <c r="A44" s="3"/>
      <c r="B44" s="18"/>
      <c r="C44" s="3"/>
      <c r="D44" s="11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x14ac:dyDescent="0.2">
      <c r="A45" s="1" t="s">
        <v>85</v>
      </c>
      <c r="B45" s="130"/>
      <c r="C45" s="130"/>
      <c r="D45" s="134"/>
      <c r="E45" s="34"/>
      <c r="F45" s="34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x14ac:dyDescent="0.2">
      <c r="A46" s="3" t="s">
        <v>102</v>
      </c>
      <c r="B46" s="131"/>
      <c r="C46" s="40"/>
      <c r="D46" s="135"/>
      <c r="E46" s="13"/>
      <c r="F46" s="13"/>
      <c r="G46" s="3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x14ac:dyDescent="0.2">
      <c r="A47" s="3"/>
      <c r="B47" s="131"/>
      <c r="C47" s="40"/>
      <c r="D47" s="135"/>
      <c r="E47" s="36"/>
      <c r="F47" s="13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x14ac:dyDescent="0.2">
      <c r="A48" s="3"/>
      <c r="B48" s="131"/>
      <c r="C48" s="40"/>
      <c r="D48" s="135"/>
      <c r="E48" s="37"/>
      <c r="F48" s="13"/>
      <c r="G48" s="1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x14ac:dyDescent="0.2">
      <c r="A49" s="3"/>
      <c r="B49" s="131"/>
      <c r="C49" s="40"/>
      <c r="D49" s="135"/>
      <c r="E49" s="37"/>
      <c r="F49" s="13"/>
      <c r="G49" s="1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x14ac:dyDescent="0.2">
      <c r="A50" s="3"/>
      <c r="B50" s="132"/>
      <c r="C50" s="40"/>
      <c r="D50" s="135"/>
      <c r="E50" s="37"/>
      <c r="F50" s="13"/>
      <c r="G50" s="1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 x14ac:dyDescent="0.2">
      <c r="A51" s="3"/>
      <c r="B51" s="40"/>
      <c r="C51" s="133"/>
      <c r="D51" s="135"/>
      <c r="E51" s="37"/>
      <c r="F51" s="13"/>
      <c r="G51" s="13"/>
      <c r="H51" s="3"/>
      <c r="I51" s="3"/>
      <c r="J51" s="28"/>
      <c r="K51" s="28"/>
      <c r="L51" s="2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x14ac:dyDescent="0.2">
      <c r="A52" s="40"/>
      <c r="B52" s="40"/>
      <c r="C52" s="40"/>
      <c r="D52" s="40"/>
      <c r="E52" s="37"/>
      <c r="F52" s="13"/>
      <c r="G52" s="13"/>
      <c r="H52" s="3"/>
      <c r="I52" s="3"/>
      <c r="J52" s="28"/>
      <c r="K52" s="28"/>
      <c r="L52" s="2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x14ac:dyDescent="0.2">
      <c r="A53" s="40"/>
      <c r="B53" s="40"/>
      <c r="C53" s="40"/>
      <c r="D53" s="40"/>
      <c r="E53" s="38"/>
      <c r="F53" s="13"/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x14ac:dyDescent="0.2">
      <c r="A54" s="3"/>
      <c r="B54" s="3"/>
      <c r="C54" s="3"/>
      <c r="D54" s="3"/>
      <c r="E54" s="19"/>
      <c r="F54" s="3"/>
      <c r="G54" s="19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x14ac:dyDescent="0.2">
      <c r="A55" s="21"/>
      <c r="B55" s="22"/>
      <c r="C55" s="3"/>
      <c r="D55" s="3"/>
      <c r="E55" s="3"/>
      <c r="F55" s="3"/>
      <c r="G55" s="3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x14ac:dyDescent="0.2">
      <c r="A56" s="3"/>
      <c r="B56" s="3"/>
      <c r="C56" s="3"/>
      <c r="D56" s="3"/>
      <c r="E56" s="3"/>
      <c r="F56" s="3"/>
      <c r="G56" s="1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x14ac:dyDescent="0.2">
      <c r="A57" s="21"/>
      <c r="B57" s="22"/>
      <c r="C57" s="3"/>
      <c r="D57" s="3"/>
      <c r="E57" s="3"/>
      <c r="F57" s="3"/>
      <c r="G57" s="3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x14ac:dyDescent="0.2">
      <c r="A58" s="21"/>
      <c r="B58" s="22"/>
      <c r="C58" s="3"/>
      <c r="D58" s="3"/>
      <c r="E58" s="3"/>
      <c r="F58" s="3"/>
      <c r="G58" s="3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41"/>
      <c r="L60" s="4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41"/>
      <c r="L61" s="4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41"/>
      <c r="L62" s="4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41"/>
      <c r="L63" s="4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41"/>
      <c r="L64" s="4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41"/>
      <c r="L65" s="4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41"/>
      <c r="L66" s="4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41"/>
      <c r="L67" s="4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41"/>
      <c r="L68" s="4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4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19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x14ac:dyDescent="0.2">
      <c r="A75" s="3"/>
      <c r="B75" s="3"/>
      <c r="C75" s="3"/>
      <c r="D75" s="44"/>
      <c r="E75" s="45"/>
      <c r="F75" s="3"/>
      <c r="G75" s="3"/>
      <c r="H75" s="3"/>
      <c r="I75" s="3"/>
      <c r="J75" s="3"/>
      <c r="K75" s="4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x14ac:dyDescent="0.2">
      <c r="A76" s="3"/>
      <c r="B76" s="3"/>
      <c r="C76" s="3"/>
      <c r="D76" s="3"/>
      <c r="E76" s="4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x14ac:dyDescent="0.2">
      <c r="A77" s="3"/>
      <c r="B77" s="3"/>
      <c r="C77" s="3"/>
      <c r="D77" s="3"/>
      <c r="E77" s="4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x14ac:dyDescent="0.2">
      <c r="A80" s="3"/>
      <c r="B80" s="3"/>
      <c r="C80" s="3"/>
      <c r="D80" s="3"/>
      <c r="E80" s="3"/>
      <c r="F80" s="3"/>
      <c r="G80" s="3"/>
      <c r="H80" s="3"/>
      <c r="I80" s="3"/>
      <c r="J80" s="3" t="s">
        <v>85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</sheetData>
  <mergeCells count="3">
    <mergeCell ref="A2:H2"/>
    <mergeCell ref="A3:H3"/>
    <mergeCell ref="A1:H1"/>
  </mergeCells>
  <printOptions horizontalCentered="1"/>
  <pageMargins left="0.75" right="0.75" top="0.7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selection activeCell="A5" sqref="A5"/>
    </sheetView>
  </sheetViews>
  <sheetFormatPr defaultColWidth="9.59765625" defaultRowHeight="10.5" x14ac:dyDescent="0.15"/>
  <cols>
    <col min="1" max="1" width="3.796875" style="1" customWidth="1"/>
    <col min="2" max="3" width="9.59765625" style="1"/>
    <col min="4" max="4" width="20" style="1" customWidth="1"/>
    <col min="5" max="5" width="19" style="1" customWidth="1"/>
    <col min="6" max="6" width="3" style="1" customWidth="1"/>
    <col min="7" max="7" width="17" style="1" customWidth="1"/>
    <col min="8" max="8" width="3.59765625" style="1" customWidth="1"/>
    <col min="9" max="9" width="17" style="1" customWidth="1"/>
    <col min="10" max="10" width="3" style="1" customWidth="1"/>
    <col min="11" max="11" width="17" style="1" customWidth="1"/>
    <col min="12" max="16384" width="9.59765625" style="1"/>
  </cols>
  <sheetData>
    <row r="1" spans="1:16" ht="15.6" customHeight="1" x14ac:dyDescent="0.25">
      <c r="A1" s="193" t="str">
        <f>'Mo. Gas Rate Base-internal'!A1:H1</f>
        <v>ATTACHMENT 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6" ht="15.6" customHeight="1" x14ac:dyDescent="0.25">
      <c r="A2" s="192" t="str">
        <f>'Mo. Gas Rate Base-internal'!A2:H2</f>
        <v>Liberty Utilities (Midstates Natural Gas) Corp.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3"/>
      <c r="M2" s="3"/>
      <c r="N2" s="3"/>
      <c r="O2" s="3"/>
      <c r="P2" s="3"/>
    </row>
    <row r="3" spans="1:16" ht="15.6" customHeight="1" x14ac:dyDescent="0.25">
      <c r="A3" s="192" t="str">
        <f>'Mo. Gas Rate Base-internal'!A3:H3</f>
        <v>d/b/a Liberty Utilities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3"/>
      <c r="M3" s="3"/>
      <c r="N3" s="3"/>
      <c r="O3" s="3"/>
      <c r="P3" s="3"/>
    </row>
    <row r="4" spans="1:16" ht="15.6" customHeight="1" x14ac:dyDescent="0.25">
      <c r="A4" s="194" t="str">
        <f>'Mo. Gas Rate Base-internal'!A4</f>
        <v>[Rate District]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3"/>
      <c r="M4" s="3"/>
      <c r="N4" s="3"/>
      <c r="O4" s="3"/>
      <c r="P4" s="3"/>
    </row>
    <row r="5" spans="1:16" ht="15.75" x14ac:dyDescent="0.25">
      <c r="A5" s="194" t="str">
        <f>'Mo. Gas Rate Base-internal'!A5</f>
        <v>Quarter ended and 12 Months ended December 31, 2017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3"/>
      <c r="M5" s="3"/>
      <c r="N5" s="3"/>
      <c r="O5" s="3"/>
      <c r="P5" s="3"/>
    </row>
    <row r="6" spans="1:16" ht="15" x14ac:dyDescent="0.25">
      <c r="A6" s="8" t="s">
        <v>0</v>
      </c>
      <c r="B6" s="5"/>
      <c r="C6" s="5"/>
      <c r="D6" s="47"/>
      <c r="E6" s="5"/>
      <c r="F6" s="5"/>
      <c r="G6" s="5"/>
      <c r="H6" s="5"/>
      <c r="I6" s="5"/>
      <c r="J6" s="5"/>
      <c r="K6" s="5"/>
      <c r="L6" s="3"/>
      <c r="M6" s="3"/>
      <c r="N6" s="3"/>
      <c r="O6" s="3"/>
      <c r="P6" s="3"/>
    </row>
    <row r="7" spans="1:16" ht="15" x14ac:dyDescent="0.25">
      <c r="A7" s="8" t="s">
        <v>1</v>
      </c>
      <c r="B7" s="5"/>
      <c r="C7" s="5"/>
      <c r="D7" s="47"/>
      <c r="E7" s="5"/>
      <c r="F7" s="5"/>
      <c r="G7" s="5"/>
      <c r="H7" s="5"/>
      <c r="I7" s="5"/>
      <c r="J7" s="5"/>
      <c r="K7" s="5"/>
      <c r="L7" s="3"/>
      <c r="M7" s="3"/>
      <c r="N7" s="3"/>
      <c r="O7" s="3"/>
      <c r="P7" s="3"/>
    </row>
    <row r="8" spans="1:16" ht="15" x14ac:dyDescent="0.25">
      <c r="A8" s="7" t="s">
        <v>2</v>
      </c>
      <c r="B8" s="5"/>
      <c r="C8" s="5"/>
      <c r="D8" s="47"/>
      <c r="E8" s="5"/>
      <c r="F8" s="5"/>
      <c r="G8" s="5"/>
      <c r="H8" s="5"/>
      <c r="I8" s="5"/>
      <c r="J8" s="5"/>
      <c r="K8" s="5"/>
      <c r="L8" s="3"/>
      <c r="M8" s="3"/>
      <c r="N8" s="3"/>
      <c r="O8" s="3"/>
      <c r="P8" s="3"/>
    </row>
    <row r="9" spans="1:16" ht="15" x14ac:dyDescent="0.25">
      <c r="A9" s="7" t="s">
        <v>27</v>
      </c>
      <c r="B9" s="5"/>
      <c r="C9" s="5"/>
      <c r="D9" s="47"/>
      <c r="E9" s="5"/>
      <c r="F9" s="5"/>
      <c r="G9" s="5"/>
      <c r="H9" s="5"/>
      <c r="I9" s="5"/>
      <c r="J9" s="5"/>
      <c r="K9" s="5"/>
      <c r="L9" s="3"/>
      <c r="M9" s="3"/>
      <c r="N9" s="3"/>
      <c r="O9" s="3"/>
      <c r="P9" s="3"/>
    </row>
    <row r="10" spans="1:16" ht="15" x14ac:dyDescent="0.25">
      <c r="A10" s="3"/>
      <c r="B10" s="48"/>
      <c r="C10" s="48"/>
      <c r="D10" s="48"/>
      <c r="E10" s="49"/>
      <c r="F10" s="50" t="s">
        <v>85</v>
      </c>
      <c r="G10" s="5"/>
      <c r="H10" s="5"/>
      <c r="I10" s="5"/>
      <c r="J10" s="5"/>
      <c r="K10" s="5"/>
      <c r="L10" s="3"/>
      <c r="M10" s="3"/>
      <c r="N10" s="3"/>
      <c r="O10" s="3"/>
      <c r="P10" s="3"/>
    </row>
    <row r="11" spans="1:16" ht="15" x14ac:dyDescent="0.25">
      <c r="A11" s="28"/>
      <c r="B11" s="48"/>
      <c r="C11" s="48"/>
      <c r="D11" s="48"/>
      <c r="E11" s="51" t="s">
        <v>28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" x14ac:dyDescent="0.2">
      <c r="A12" s="28"/>
      <c r="B12" s="52"/>
      <c r="C12" s="40"/>
      <c r="D12" s="3"/>
      <c r="E12" s="53"/>
      <c r="F12" s="54"/>
      <c r="G12" s="54"/>
      <c r="H12" s="55"/>
      <c r="I12" s="53"/>
      <c r="J12" s="54"/>
      <c r="K12" s="56" t="s">
        <v>29</v>
      </c>
      <c r="L12" s="57"/>
      <c r="M12" s="3"/>
      <c r="N12" s="3"/>
      <c r="O12" s="3"/>
      <c r="P12" s="3"/>
    </row>
    <row r="13" spans="1:16" ht="12" x14ac:dyDescent="0.2">
      <c r="A13" s="18"/>
      <c r="B13" s="3"/>
      <c r="C13" s="3"/>
      <c r="D13" s="34"/>
      <c r="E13" s="58" t="s">
        <v>30</v>
      </c>
      <c r="F13" s="55"/>
      <c r="G13" s="58" t="s">
        <v>31</v>
      </c>
      <c r="H13" s="55"/>
      <c r="I13" s="58" t="s">
        <v>32</v>
      </c>
      <c r="J13" s="54"/>
      <c r="K13" s="58" t="s">
        <v>32</v>
      </c>
      <c r="L13" s="57"/>
      <c r="M13" s="3"/>
      <c r="N13" s="3"/>
      <c r="O13" s="3"/>
      <c r="P13" s="3"/>
    </row>
    <row r="14" spans="1:16" ht="10.5" customHeight="1" x14ac:dyDescent="0.2">
      <c r="A14" s="3"/>
      <c r="B14" s="3" t="s">
        <v>33</v>
      </c>
      <c r="C14" s="3"/>
      <c r="D14" s="3"/>
      <c r="E14" s="59">
        <v>2339500000</v>
      </c>
      <c r="F14" s="60" t="s">
        <v>37</v>
      </c>
      <c r="G14" s="61">
        <f>E14/E26</f>
        <v>0.59064113407137175</v>
      </c>
      <c r="H14" s="55"/>
      <c r="I14" s="61">
        <v>4.6699999999999998E-2</v>
      </c>
      <c r="J14" s="60" t="s">
        <v>37</v>
      </c>
      <c r="K14" s="61">
        <f>ROUND(G14*I14,5)</f>
        <v>2.758E-2</v>
      </c>
      <c r="L14" s="57"/>
      <c r="M14" s="3"/>
      <c r="N14" s="3"/>
      <c r="O14" s="3"/>
      <c r="P14" s="3"/>
    </row>
    <row r="15" spans="1:16" ht="10.5" customHeight="1" x14ac:dyDescent="0.2">
      <c r="A15" s="3"/>
      <c r="B15" s="3"/>
      <c r="C15" s="3"/>
      <c r="D15" s="3"/>
      <c r="E15" s="40"/>
      <c r="F15" s="62"/>
      <c r="G15" s="40"/>
      <c r="H15" s="41"/>
      <c r="I15" s="61"/>
      <c r="J15" s="62"/>
      <c r="K15" s="61"/>
      <c r="L15" s="3"/>
      <c r="M15" s="3"/>
      <c r="N15" s="3"/>
      <c r="O15" s="3"/>
      <c r="P15" s="3"/>
    </row>
    <row r="16" spans="1:16" ht="10.5" customHeight="1" x14ac:dyDescent="0.2">
      <c r="A16" s="18"/>
      <c r="B16" s="18" t="s">
        <v>34</v>
      </c>
      <c r="C16" s="3"/>
      <c r="D16" s="3"/>
      <c r="E16" s="40">
        <v>0</v>
      </c>
      <c r="F16" s="60" t="s">
        <v>37</v>
      </c>
      <c r="G16" s="61">
        <f>E16/E26</f>
        <v>0</v>
      </c>
      <c r="H16" s="41"/>
      <c r="I16" s="61">
        <v>0</v>
      </c>
      <c r="J16" s="60" t="s">
        <v>37</v>
      </c>
      <c r="K16" s="61">
        <f>ROUND(G16*I16,5)</f>
        <v>0</v>
      </c>
      <c r="L16" s="3"/>
      <c r="M16" s="3"/>
      <c r="N16" s="3"/>
      <c r="O16" s="3"/>
      <c r="P16" s="3"/>
    </row>
    <row r="17" spans="1:16" ht="11.25" customHeight="1" x14ac:dyDescent="0.2">
      <c r="A17" s="18"/>
      <c r="B17" s="18"/>
      <c r="C17" s="57"/>
      <c r="D17" s="57"/>
      <c r="E17" s="59"/>
      <c r="F17" s="62"/>
      <c r="G17" s="63"/>
      <c r="H17" s="63"/>
      <c r="I17" s="61"/>
      <c r="J17" s="64"/>
      <c r="K17" s="61"/>
      <c r="L17" s="3"/>
      <c r="M17" s="3"/>
      <c r="N17" s="3"/>
      <c r="O17" s="3"/>
      <c r="P17" s="3"/>
    </row>
    <row r="18" spans="1:16" ht="10.5" customHeight="1" x14ac:dyDescent="0.2">
      <c r="A18" s="3"/>
      <c r="B18" s="3" t="s">
        <v>35</v>
      </c>
      <c r="C18" s="3"/>
      <c r="D18" s="3"/>
      <c r="E18" s="41">
        <v>0</v>
      </c>
      <c r="F18" s="60" t="s">
        <v>37</v>
      </c>
      <c r="G18" s="61">
        <f>E18/E26</f>
        <v>0</v>
      </c>
      <c r="H18" s="65"/>
      <c r="I18" s="61">
        <v>0</v>
      </c>
      <c r="J18" s="60" t="s">
        <v>37</v>
      </c>
      <c r="K18" s="61">
        <f>ROUND(G18*I18,5)</f>
        <v>0</v>
      </c>
      <c r="L18" s="3"/>
      <c r="M18" s="3"/>
      <c r="N18" s="3"/>
      <c r="O18" s="3"/>
      <c r="P18" s="3"/>
    </row>
    <row r="19" spans="1:16" ht="10.5" customHeight="1" x14ac:dyDescent="0.2">
      <c r="A19" s="3"/>
      <c r="B19" s="3"/>
      <c r="C19" s="3"/>
      <c r="D19" s="3"/>
      <c r="E19" s="41"/>
      <c r="F19" s="66"/>
      <c r="G19" s="65"/>
      <c r="H19" s="65"/>
      <c r="I19" s="61"/>
      <c r="J19" s="60"/>
      <c r="K19" s="61"/>
      <c r="L19" s="3"/>
      <c r="M19" s="3"/>
      <c r="N19" s="3"/>
      <c r="O19" s="3"/>
      <c r="P19" s="3"/>
    </row>
    <row r="20" spans="1:16" ht="10.5" customHeight="1" x14ac:dyDescent="0.2">
      <c r="A20" s="3"/>
      <c r="B20" s="3" t="s">
        <v>36</v>
      </c>
      <c r="C20" s="3"/>
      <c r="D20" s="67" t="s">
        <v>85</v>
      </c>
      <c r="E20" s="41">
        <v>0</v>
      </c>
      <c r="F20" s="60" t="s">
        <v>37</v>
      </c>
      <c r="G20" s="61">
        <f>E20/E26</f>
        <v>0</v>
      </c>
      <c r="H20" s="65"/>
      <c r="I20" s="61">
        <v>0</v>
      </c>
      <c r="J20" s="60" t="s">
        <v>37</v>
      </c>
      <c r="K20" s="61">
        <f>ROUND(G20*I20,5)</f>
        <v>0</v>
      </c>
      <c r="L20" s="3"/>
      <c r="M20" s="3"/>
      <c r="N20" s="3"/>
      <c r="O20" s="3"/>
      <c r="P20" s="3"/>
    </row>
    <row r="21" spans="1:16" ht="10.5" customHeight="1" x14ac:dyDescent="0.2">
      <c r="A21" s="3"/>
      <c r="B21" s="3"/>
      <c r="C21" s="3"/>
      <c r="D21" s="3"/>
      <c r="E21" s="65"/>
      <c r="F21" s="66"/>
      <c r="G21" s="61"/>
      <c r="H21" s="65"/>
      <c r="I21" s="61"/>
      <c r="J21" s="60"/>
      <c r="K21" s="61"/>
      <c r="L21" s="3"/>
      <c r="M21" s="3"/>
      <c r="N21" s="3"/>
      <c r="O21" s="3"/>
      <c r="P21" s="3"/>
    </row>
    <row r="22" spans="1:16" ht="10.5" customHeight="1" x14ac:dyDescent="0.2">
      <c r="A22" s="3"/>
      <c r="B22" s="3" t="s">
        <v>38</v>
      </c>
      <c r="C22" s="3"/>
      <c r="D22" s="3"/>
      <c r="E22" s="42">
        <v>1621450000</v>
      </c>
      <c r="F22" s="60" t="s">
        <v>37</v>
      </c>
      <c r="G22" s="68">
        <f>E22/E26</f>
        <v>0.40935886592862825</v>
      </c>
      <c r="H22" s="65"/>
      <c r="I22" s="69">
        <v>9.8000000000000004E-2</v>
      </c>
      <c r="J22" s="60" t="s">
        <v>39</v>
      </c>
      <c r="K22" s="68">
        <f>ROUND(G22*I22,5)</f>
        <v>4.0120000000000003E-2</v>
      </c>
      <c r="L22" s="3"/>
      <c r="M22" s="3"/>
      <c r="N22" s="3"/>
      <c r="O22" s="3"/>
      <c r="P22" s="3"/>
    </row>
    <row r="23" spans="1:16" ht="10.5" customHeight="1" x14ac:dyDescent="0.2">
      <c r="A23" s="3"/>
      <c r="B23" s="3"/>
      <c r="C23" s="3"/>
      <c r="D23" s="3"/>
      <c r="E23" s="65"/>
      <c r="F23" s="70"/>
      <c r="G23" s="71"/>
      <c r="H23" s="65"/>
      <c r="I23" s="41"/>
      <c r="J23" s="65"/>
      <c r="K23" s="71"/>
      <c r="L23" s="3"/>
      <c r="M23" s="3"/>
      <c r="N23" s="3"/>
      <c r="O23" s="3"/>
      <c r="P23" s="3"/>
    </row>
    <row r="24" spans="1:16" ht="10.5" customHeight="1" x14ac:dyDescent="0.2">
      <c r="A24" s="3"/>
      <c r="B24" s="3"/>
      <c r="C24" s="3"/>
      <c r="D24" s="3"/>
      <c r="E24" s="65"/>
      <c r="F24" s="70"/>
      <c r="G24" s="71"/>
      <c r="H24" s="65"/>
      <c r="I24" s="3"/>
      <c r="J24" s="3"/>
      <c r="K24" s="3"/>
      <c r="L24" s="3"/>
      <c r="M24" s="3"/>
      <c r="N24" s="3"/>
      <c r="O24" s="3"/>
      <c r="P24" s="3"/>
    </row>
    <row r="25" spans="1:16" ht="10.5" customHeight="1" x14ac:dyDescent="0.2">
      <c r="A25" s="3"/>
      <c r="B25" s="3" t="s">
        <v>40</v>
      </c>
      <c r="C25" s="3"/>
      <c r="D25" s="3"/>
      <c r="E25" s="65"/>
      <c r="F25" s="70"/>
      <c r="G25" s="71"/>
      <c r="H25" s="65"/>
      <c r="I25" s="41"/>
      <c r="J25" s="65"/>
      <c r="K25" s="72"/>
      <c r="L25" s="3"/>
      <c r="M25" s="3"/>
      <c r="N25" s="3"/>
      <c r="O25" s="3"/>
      <c r="P25" s="3"/>
    </row>
    <row r="26" spans="1:16" ht="13.5" customHeight="1" thickBot="1" x14ac:dyDescent="0.25">
      <c r="A26" s="3"/>
      <c r="B26" s="3" t="s">
        <v>41</v>
      </c>
      <c r="C26" s="3"/>
      <c r="D26" s="3"/>
      <c r="E26" s="73">
        <f>SUM(E14:E22)</f>
        <v>3960950000</v>
      </c>
      <c r="F26" s="74"/>
      <c r="G26" s="75">
        <f>SUM(G14:G22)</f>
        <v>1</v>
      </c>
      <c r="H26" s="76"/>
      <c r="I26" s="19"/>
      <c r="J26" s="76"/>
      <c r="K26" s="149">
        <f>SUM(K14:K22)</f>
        <v>6.770000000000001E-2</v>
      </c>
      <c r="L26" s="3"/>
      <c r="M26" s="3"/>
      <c r="N26" s="3"/>
      <c r="O26" s="3"/>
      <c r="P26" s="3"/>
    </row>
    <row r="27" spans="1:16" ht="11.25" customHeight="1" thickTop="1" x14ac:dyDescent="0.2">
      <c r="A27" s="3"/>
      <c r="B27" s="3"/>
      <c r="C27" s="3"/>
      <c r="D27" s="3"/>
      <c r="E27" s="76"/>
      <c r="F27" s="74"/>
      <c r="G27" s="77"/>
      <c r="H27" s="76"/>
      <c r="I27" s="19"/>
      <c r="J27" s="76"/>
      <c r="K27" s="77"/>
      <c r="L27" s="3"/>
      <c r="M27" s="3"/>
      <c r="N27" s="3"/>
      <c r="O27" s="3"/>
      <c r="P27" s="3"/>
    </row>
    <row r="28" spans="1:16" ht="11.25" customHeight="1" x14ac:dyDescent="0.2">
      <c r="A28" s="3"/>
      <c r="B28" s="3"/>
      <c r="C28" s="3"/>
      <c r="D28" s="3"/>
      <c r="E28" s="78"/>
      <c r="F28" s="79"/>
      <c r="G28" s="80"/>
      <c r="H28" s="81"/>
      <c r="I28" s="25"/>
      <c r="J28" s="25"/>
      <c r="K28" s="80"/>
      <c r="L28" s="3"/>
      <c r="M28" s="3"/>
      <c r="N28" s="3"/>
      <c r="O28" s="3"/>
      <c r="P28" s="3"/>
    </row>
    <row r="29" spans="1:16" ht="10.5" customHeight="1" x14ac:dyDescent="0.2">
      <c r="A29" s="21"/>
      <c r="B29" s="3"/>
      <c r="C29" s="3"/>
      <c r="D29" s="3"/>
      <c r="E29" s="78"/>
      <c r="F29" s="79"/>
      <c r="G29" s="25"/>
      <c r="H29" s="81"/>
      <c r="I29" s="25"/>
      <c r="J29" s="25"/>
      <c r="K29" s="19"/>
      <c r="L29" s="3"/>
      <c r="M29" s="3"/>
      <c r="N29" s="3"/>
      <c r="O29" s="3"/>
      <c r="P29" s="3"/>
    </row>
    <row r="30" spans="1:16" ht="10.5" customHeight="1" x14ac:dyDescent="0.25">
      <c r="A30" s="18"/>
      <c r="B30" s="3"/>
      <c r="C30" s="3"/>
      <c r="D30" s="3"/>
      <c r="E30" s="78"/>
      <c r="F30" s="50" t="s">
        <v>85</v>
      </c>
      <c r="G30" s="25"/>
      <c r="H30" s="81"/>
      <c r="I30" s="25"/>
      <c r="J30" s="25"/>
      <c r="K30" s="19"/>
      <c r="L30" s="3"/>
      <c r="M30" s="3"/>
      <c r="N30" s="3"/>
      <c r="O30" s="3"/>
      <c r="P30" s="3"/>
    </row>
    <row r="31" spans="1:16" ht="15" x14ac:dyDescent="0.25">
      <c r="A31" s="28"/>
      <c r="B31" s="3"/>
      <c r="C31" s="3"/>
      <c r="D31" s="3"/>
      <c r="E31" s="51" t="s">
        <v>42</v>
      </c>
      <c r="F31" s="28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 x14ac:dyDescent="0.2">
      <c r="A32" s="28"/>
      <c r="B32" s="3"/>
      <c r="C32" s="3"/>
      <c r="D32" s="3"/>
      <c r="E32" s="82"/>
      <c r="F32" s="83"/>
      <c r="G32" s="84"/>
      <c r="H32" s="85"/>
      <c r="I32" s="82"/>
      <c r="J32" s="84"/>
      <c r="K32" s="16" t="s">
        <v>29</v>
      </c>
      <c r="L32" s="3"/>
      <c r="M32" s="3"/>
      <c r="N32" s="3"/>
      <c r="O32" s="3"/>
      <c r="P32" s="3"/>
    </row>
    <row r="33" spans="1:16" ht="10.5" customHeight="1" x14ac:dyDescent="0.2">
      <c r="A33" s="18"/>
      <c r="B33" s="3"/>
      <c r="C33" s="3"/>
      <c r="D33" s="34"/>
      <c r="E33" s="86" t="s">
        <v>30</v>
      </c>
      <c r="F33" s="87"/>
      <c r="G33" s="86" t="s">
        <v>31</v>
      </c>
      <c r="H33" s="85"/>
      <c r="I33" s="86" t="s">
        <v>32</v>
      </c>
      <c r="J33" s="84"/>
      <c r="K33" s="86" t="s">
        <v>32</v>
      </c>
      <c r="L33" s="3"/>
      <c r="M33" s="3"/>
      <c r="N33" s="3"/>
      <c r="O33" s="3"/>
      <c r="P33" s="3"/>
    </row>
    <row r="34" spans="1:16" ht="10.5" customHeight="1" x14ac:dyDescent="0.2">
      <c r="A34" s="3"/>
      <c r="B34" s="3" t="s">
        <v>33</v>
      </c>
      <c r="C34" s="3"/>
      <c r="D34" s="3"/>
      <c r="E34" s="88">
        <f>E14</f>
        <v>2339500000</v>
      </c>
      <c r="F34" s="89"/>
      <c r="G34" s="90">
        <f>E34/E46</f>
        <v>0.59064113407137175</v>
      </c>
      <c r="H34" s="85"/>
      <c r="I34" s="90">
        <f>I14</f>
        <v>4.6699999999999998E-2</v>
      </c>
      <c r="J34" s="89"/>
      <c r="K34" s="90">
        <f>ROUND(G34*I34,5)</f>
        <v>2.758E-2</v>
      </c>
      <c r="L34" s="3"/>
      <c r="M34" s="3"/>
      <c r="N34" s="3"/>
      <c r="O34" s="3"/>
      <c r="P34" s="3"/>
    </row>
    <row r="35" spans="1:16" ht="10.5" customHeight="1" x14ac:dyDescent="0.2">
      <c r="A35" s="3"/>
      <c r="B35" s="3"/>
      <c r="C35" s="3"/>
      <c r="D35" s="3"/>
      <c r="E35" s="3"/>
      <c r="F35" s="12"/>
      <c r="G35" s="3"/>
      <c r="H35" s="19"/>
      <c r="I35" s="90"/>
      <c r="J35" s="12"/>
      <c r="K35" s="90"/>
      <c r="L35" s="3"/>
      <c r="M35" s="3"/>
      <c r="N35" s="3"/>
      <c r="O35" s="3"/>
      <c r="P35" s="3"/>
    </row>
    <row r="36" spans="1:16" ht="10.5" customHeight="1" x14ac:dyDescent="0.2">
      <c r="A36" s="18"/>
      <c r="B36" s="18" t="s">
        <v>34</v>
      </c>
      <c r="C36" s="3"/>
      <c r="D36" s="3"/>
      <c r="E36" s="3">
        <f>E16</f>
        <v>0</v>
      </c>
      <c r="F36" s="89"/>
      <c r="G36" s="90">
        <f>E36/E46</f>
        <v>0</v>
      </c>
      <c r="H36" s="19"/>
      <c r="I36" s="90">
        <f>I16</f>
        <v>0</v>
      </c>
      <c r="J36" s="89"/>
      <c r="K36" s="90">
        <f>ROUND(G36*I36,5)</f>
        <v>0</v>
      </c>
      <c r="L36" s="3"/>
      <c r="M36" s="3"/>
      <c r="N36" s="3"/>
      <c r="O36" s="3"/>
      <c r="P36" s="3"/>
    </row>
    <row r="37" spans="1:16" ht="10.5" customHeight="1" x14ac:dyDescent="0.2">
      <c r="A37" s="18"/>
      <c r="B37" s="18"/>
      <c r="C37" s="57"/>
      <c r="D37" s="57"/>
      <c r="E37" s="88"/>
      <c r="F37" s="12"/>
      <c r="G37" s="91"/>
      <c r="H37" s="91"/>
      <c r="I37" s="90"/>
      <c r="J37" s="92"/>
      <c r="K37" s="90"/>
      <c r="L37" s="3"/>
      <c r="M37" s="3"/>
      <c r="N37" s="3"/>
      <c r="O37" s="3"/>
      <c r="P37" s="3"/>
    </row>
    <row r="38" spans="1:16" ht="10.5" customHeight="1" x14ac:dyDescent="0.2">
      <c r="A38" s="3"/>
      <c r="B38" s="3" t="s">
        <v>35</v>
      </c>
      <c r="C38" s="3"/>
      <c r="D38" s="3"/>
      <c r="E38" s="19">
        <f>E18</f>
        <v>0</v>
      </c>
      <c r="F38" s="89"/>
      <c r="G38" s="90">
        <f>E38/E46</f>
        <v>0</v>
      </c>
      <c r="H38" s="76"/>
      <c r="I38" s="90">
        <f>I18</f>
        <v>0</v>
      </c>
      <c r="J38" s="89"/>
      <c r="K38" s="90">
        <f>ROUND(G38*I38,5)</f>
        <v>0</v>
      </c>
      <c r="L38" s="3"/>
      <c r="M38" s="3"/>
      <c r="N38" s="3"/>
      <c r="O38" s="3"/>
      <c r="P38" s="3"/>
    </row>
    <row r="39" spans="1:16" ht="10.5" customHeight="1" x14ac:dyDescent="0.2">
      <c r="A39" s="3"/>
      <c r="B39" s="3"/>
      <c r="C39" s="3"/>
      <c r="D39" s="3"/>
      <c r="E39" s="19"/>
      <c r="F39" s="93"/>
      <c r="G39" s="76"/>
      <c r="H39" s="76"/>
      <c r="I39" s="90"/>
      <c r="J39" s="89"/>
      <c r="K39" s="90"/>
      <c r="L39" s="3"/>
      <c r="M39" s="3"/>
      <c r="N39" s="3"/>
      <c r="O39" s="3"/>
      <c r="P39" s="3"/>
    </row>
    <row r="40" spans="1:16" ht="11.25" customHeight="1" x14ac:dyDescent="0.2">
      <c r="A40" s="3"/>
      <c r="B40" s="3" t="s">
        <v>36</v>
      </c>
      <c r="C40" s="3"/>
      <c r="D40" s="67"/>
      <c r="E40" s="19">
        <f>E20</f>
        <v>0</v>
      </c>
      <c r="F40" s="89"/>
      <c r="G40" s="90">
        <f>E40/E46</f>
        <v>0</v>
      </c>
      <c r="H40" s="76"/>
      <c r="I40" s="90">
        <f>I20</f>
        <v>0</v>
      </c>
      <c r="J40" s="89"/>
      <c r="K40" s="90">
        <f>ROUND(G40*I40,5)</f>
        <v>0</v>
      </c>
      <c r="L40" s="3"/>
      <c r="M40" s="3"/>
      <c r="N40" s="3"/>
      <c r="O40" s="3"/>
      <c r="P40" s="3"/>
    </row>
    <row r="41" spans="1:16" ht="11.25" customHeight="1" x14ac:dyDescent="0.2">
      <c r="A41" s="3"/>
      <c r="B41" s="3"/>
      <c r="C41" s="3"/>
      <c r="D41" s="3"/>
      <c r="E41" s="76"/>
      <c r="F41" s="93"/>
      <c r="G41" s="90"/>
      <c r="H41" s="76"/>
      <c r="I41" s="90"/>
      <c r="J41" s="89"/>
      <c r="K41" s="90"/>
      <c r="L41" s="3"/>
      <c r="M41" s="3"/>
      <c r="N41" s="3"/>
      <c r="O41" s="3"/>
      <c r="P41" s="3"/>
    </row>
    <row r="42" spans="1:16" ht="10.5" customHeight="1" x14ac:dyDescent="0.2">
      <c r="A42" s="3"/>
      <c r="B42" s="3" t="s">
        <v>38</v>
      </c>
      <c r="C42" s="3"/>
      <c r="D42" s="3"/>
      <c r="E42" s="94">
        <f>E22</f>
        <v>1621450000</v>
      </c>
      <c r="F42" s="89"/>
      <c r="G42" s="95">
        <f>E42/E46</f>
        <v>0.40935886592862825</v>
      </c>
      <c r="H42" s="76"/>
      <c r="I42" s="68">
        <f>K42/G42</f>
        <v>7.307987374337982E-2</v>
      </c>
      <c r="J42" s="60" t="s">
        <v>43</v>
      </c>
      <c r="K42" s="68">
        <f>K46-K34-K36-K38-K40</f>
        <v>2.9915894237797301E-2</v>
      </c>
      <c r="L42" s="3"/>
      <c r="M42" s="3"/>
      <c r="N42" s="3"/>
      <c r="O42" s="3"/>
      <c r="P42" s="3"/>
    </row>
    <row r="43" spans="1:16" ht="10.5" customHeight="1" x14ac:dyDescent="0.2">
      <c r="A43" s="3"/>
      <c r="B43" s="3"/>
      <c r="C43" s="3"/>
      <c r="D43" s="3"/>
      <c r="E43" s="76"/>
      <c r="F43" s="74"/>
      <c r="G43" s="96"/>
      <c r="H43" s="76"/>
      <c r="I43" s="41"/>
      <c r="J43" s="65"/>
      <c r="K43" s="71"/>
      <c r="L43" s="3"/>
      <c r="M43" s="3"/>
      <c r="N43" s="3"/>
      <c r="O43" s="3"/>
      <c r="P43" s="3"/>
    </row>
    <row r="44" spans="1:16" ht="10.5" customHeight="1" x14ac:dyDescent="0.2">
      <c r="A44" s="3"/>
      <c r="B44" s="3"/>
      <c r="C44" s="3"/>
      <c r="D44" s="3"/>
      <c r="E44" s="76"/>
      <c r="F44" s="34"/>
      <c r="G44" s="96"/>
      <c r="H44" s="76"/>
      <c r="I44" s="41"/>
      <c r="J44" s="65"/>
      <c r="K44" s="72"/>
      <c r="L44" s="3"/>
      <c r="M44" s="3"/>
      <c r="N44" s="3"/>
      <c r="O44" s="3"/>
      <c r="P44" s="3"/>
    </row>
    <row r="45" spans="1:16" ht="12" x14ac:dyDescent="0.2">
      <c r="A45" s="3"/>
      <c r="B45" s="3" t="s">
        <v>44</v>
      </c>
      <c r="C45" s="3"/>
      <c r="D45" s="3"/>
      <c r="E45" s="76"/>
      <c r="F45" s="34"/>
      <c r="G45" s="96"/>
      <c r="H45" s="76"/>
      <c r="I45" s="41"/>
      <c r="J45" s="65"/>
      <c r="K45" s="72"/>
      <c r="L45" s="3"/>
      <c r="M45" s="3"/>
      <c r="N45" s="3"/>
      <c r="O45" s="3"/>
      <c r="P45" s="3"/>
    </row>
    <row r="46" spans="1:16" ht="13.5" customHeight="1" thickBot="1" x14ac:dyDescent="0.25">
      <c r="A46" s="3"/>
      <c r="B46" s="3" t="s">
        <v>45</v>
      </c>
      <c r="C46" s="3"/>
      <c r="D46" s="3"/>
      <c r="E46" s="73">
        <f>SUM(E34:E42)</f>
        <v>3960950000</v>
      </c>
      <c r="F46" s="34"/>
      <c r="G46" s="75">
        <f>SUM(G34:G42)</f>
        <v>1</v>
      </c>
      <c r="H46" s="76"/>
      <c r="I46" s="41"/>
      <c r="J46" s="65"/>
      <c r="K46" s="168">
        <f>+'Mo. Gas Rate Base-internal'!G41</f>
        <v>5.7495894237797301E-2</v>
      </c>
      <c r="L46" s="97" t="s">
        <v>46</v>
      </c>
      <c r="M46" s="3"/>
      <c r="N46" s="3"/>
      <c r="O46" s="3"/>
      <c r="P46" s="3"/>
    </row>
    <row r="47" spans="1:16" ht="10.5" customHeight="1" thickTop="1" x14ac:dyDescent="0.2">
      <c r="A47" s="3"/>
      <c r="B47" s="3"/>
      <c r="C47" s="3"/>
      <c r="D47" s="3"/>
      <c r="E47" s="76"/>
      <c r="F47" s="34"/>
      <c r="G47" s="77"/>
      <c r="H47" s="76"/>
      <c r="I47" s="41"/>
      <c r="J47" s="65"/>
      <c r="K47" s="72"/>
      <c r="L47" s="3"/>
      <c r="M47" s="3"/>
      <c r="N47" s="3"/>
      <c r="O47" s="3"/>
      <c r="P47" s="3"/>
    </row>
    <row r="48" spans="1:16" ht="10.5" customHeight="1" x14ac:dyDescent="0.2">
      <c r="A48" s="21"/>
      <c r="B48" s="22"/>
      <c r="C48" s="3"/>
      <c r="D48" s="3"/>
      <c r="E48" s="27"/>
      <c r="F48" s="78"/>
      <c r="G48" s="19"/>
      <c r="H48" s="98"/>
      <c r="I48" s="19"/>
      <c r="J48" s="78"/>
      <c r="K48" s="19"/>
      <c r="L48" s="3"/>
      <c r="M48" s="3"/>
      <c r="N48" s="3"/>
      <c r="O48" s="3"/>
      <c r="P48" s="3"/>
    </row>
    <row r="49" spans="1:16" ht="10.5" customHeight="1" x14ac:dyDescent="0.2">
      <c r="A49" s="99"/>
      <c r="B49" s="100" t="s">
        <v>39</v>
      </c>
      <c r="C49" s="41" t="s">
        <v>152</v>
      </c>
      <c r="D49" s="41"/>
      <c r="E49" s="101"/>
      <c r="F49" s="98"/>
      <c r="G49" s="19"/>
      <c r="H49" s="98"/>
      <c r="I49" s="19"/>
      <c r="J49" s="98"/>
      <c r="K49" s="19"/>
      <c r="L49" s="19"/>
      <c r="M49" s="3"/>
      <c r="N49" s="3"/>
      <c r="O49" s="3"/>
      <c r="P49" s="3"/>
    </row>
    <row r="50" spans="1:16" ht="10.5" customHeight="1" x14ac:dyDescent="0.2">
      <c r="A50" s="99"/>
      <c r="B50" s="102" t="s">
        <v>46</v>
      </c>
      <c r="C50" s="19" t="s">
        <v>47</v>
      </c>
      <c r="D50" s="19"/>
      <c r="E50" s="101"/>
      <c r="F50" s="98"/>
      <c r="G50" s="19"/>
      <c r="H50" s="98"/>
      <c r="I50" s="19"/>
      <c r="J50" s="98"/>
      <c r="K50" s="19"/>
      <c r="L50" s="19"/>
      <c r="M50" s="3"/>
      <c r="N50" s="3"/>
      <c r="O50" s="3"/>
      <c r="P50" s="3"/>
    </row>
    <row r="51" spans="1:16" ht="10.5" customHeight="1" x14ac:dyDescent="0.2">
      <c r="A51" s="99"/>
      <c r="B51" s="102" t="s">
        <v>43</v>
      </c>
      <c r="C51" s="19" t="s">
        <v>48</v>
      </c>
      <c r="D51" s="19"/>
      <c r="E51" s="101"/>
      <c r="F51" s="98"/>
      <c r="G51" s="19"/>
      <c r="H51" s="98"/>
      <c r="I51" s="19"/>
      <c r="J51" s="98"/>
      <c r="K51" s="19"/>
      <c r="L51" s="19"/>
      <c r="M51" s="3"/>
      <c r="N51" s="3"/>
      <c r="O51" s="3"/>
      <c r="P51" s="3"/>
    </row>
    <row r="52" spans="1:16" ht="11.25" customHeight="1" x14ac:dyDescent="0.2">
      <c r="A52" s="99"/>
      <c r="B52" s="100" t="s">
        <v>37</v>
      </c>
      <c r="C52" s="41" t="s">
        <v>105</v>
      </c>
      <c r="D52" s="41"/>
      <c r="E52" s="101"/>
      <c r="F52" s="98"/>
      <c r="G52" s="41"/>
      <c r="H52" s="98"/>
      <c r="I52" s="19"/>
      <c r="J52" s="98"/>
      <c r="K52" s="19"/>
      <c r="L52" s="19"/>
      <c r="M52" s="3"/>
      <c r="N52" s="3"/>
      <c r="O52" s="3"/>
      <c r="P52" s="3"/>
    </row>
    <row r="53" spans="1:16" ht="10.5" customHeight="1" x14ac:dyDescent="0.2">
      <c r="A53" s="99"/>
      <c r="B53" s="102"/>
      <c r="C53" s="19"/>
      <c r="D53" s="19"/>
      <c r="E53" s="101"/>
      <c r="F53" s="98"/>
      <c r="G53" s="19"/>
      <c r="H53" s="98"/>
      <c r="I53" s="19"/>
      <c r="J53" s="98"/>
      <c r="K53" s="19"/>
      <c r="L53" s="19"/>
      <c r="M53" s="3"/>
      <c r="N53" s="3"/>
      <c r="O53" s="3"/>
      <c r="P53" s="3"/>
    </row>
    <row r="54" spans="1:16" ht="11.25" customHeight="1" x14ac:dyDescent="0.2">
      <c r="A54" s="91"/>
      <c r="B54" s="102"/>
      <c r="C54" s="19"/>
      <c r="D54" s="19"/>
      <c r="E54" s="101"/>
      <c r="F54" s="98"/>
      <c r="G54" s="80"/>
      <c r="H54" s="98"/>
      <c r="I54" s="19"/>
      <c r="J54" s="98"/>
      <c r="K54" s="80"/>
      <c r="L54" s="19"/>
      <c r="M54" s="3"/>
      <c r="N54" s="3"/>
      <c r="O54" s="3"/>
      <c r="P54" s="3"/>
    </row>
    <row r="55" spans="1:16" ht="12" x14ac:dyDescent="0.2">
      <c r="A55" s="99"/>
      <c r="B55" s="102"/>
      <c r="C55" s="19"/>
      <c r="D55" s="19"/>
      <c r="E55" s="101"/>
      <c r="F55" s="98"/>
      <c r="G55" s="98"/>
      <c r="H55" s="98"/>
      <c r="I55" s="98"/>
      <c r="J55" s="98"/>
      <c r="K55" s="19"/>
      <c r="L55" s="19"/>
      <c r="M55" s="3"/>
      <c r="N55" s="3"/>
      <c r="O55" s="3"/>
      <c r="P55" s="3"/>
    </row>
    <row r="56" spans="1:16" ht="12" x14ac:dyDescent="0.2">
      <c r="A56" s="91"/>
      <c r="B56" s="102"/>
      <c r="C56" s="19"/>
      <c r="D56" s="19"/>
      <c r="E56" s="98"/>
      <c r="F56" s="98"/>
      <c r="G56" s="98"/>
      <c r="H56" s="98"/>
      <c r="I56" s="98"/>
      <c r="J56" s="98"/>
      <c r="K56" s="19"/>
      <c r="L56" s="19"/>
      <c r="M56" s="3"/>
      <c r="N56" s="3"/>
      <c r="O56" s="3"/>
      <c r="P56" s="3"/>
    </row>
    <row r="57" spans="1:16" ht="15.75" x14ac:dyDescent="0.25">
      <c r="A57" s="99"/>
      <c r="B57" s="102"/>
      <c r="C57" s="19"/>
      <c r="D57" s="19"/>
      <c r="E57" s="41"/>
      <c r="F57" s="98"/>
      <c r="G57" s="103"/>
      <c r="H57" s="127"/>
      <c r="I57" s="128"/>
      <c r="J57" s="127"/>
      <c r="K57" s="129"/>
      <c r="L57" s="19"/>
      <c r="M57" s="19"/>
      <c r="N57" s="19"/>
      <c r="O57" s="3"/>
      <c r="P57" s="3"/>
    </row>
    <row r="58" spans="1:16" ht="15.75" x14ac:dyDescent="0.25">
      <c r="A58" s="99"/>
      <c r="B58" s="102"/>
      <c r="C58" s="19"/>
      <c r="D58" s="19"/>
      <c r="E58" s="41"/>
      <c r="F58" s="98"/>
      <c r="G58" s="103"/>
      <c r="H58" s="103"/>
      <c r="I58" s="103"/>
      <c r="J58" s="103"/>
      <c r="K58" s="104"/>
      <c r="L58" s="19"/>
      <c r="M58" s="3"/>
      <c r="N58" s="3"/>
      <c r="O58" s="3"/>
      <c r="P58" s="3"/>
    </row>
    <row r="59" spans="1:16" ht="15.75" x14ac:dyDescent="0.25">
      <c r="A59" s="99"/>
      <c r="B59" s="102"/>
      <c r="C59" s="19"/>
      <c r="D59" s="19"/>
      <c r="E59" s="41"/>
      <c r="F59" s="98"/>
      <c r="G59" s="103"/>
      <c r="H59" s="103"/>
      <c r="I59" s="103"/>
      <c r="J59" s="103"/>
      <c r="K59" s="103"/>
      <c r="L59" s="41"/>
      <c r="M59" s="40"/>
      <c r="N59" s="40"/>
      <c r="O59" s="3"/>
      <c r="P59" s="3"/>
    </row>
    <row r="60" spans="1:16" ht="15.75" x14ac:dyDescent="0.25">
      <c r="A60" s="99"/>
      <c r="B60" s="102"/>
      <c r="C60" s="19"/>
      <c r="D60" s="19"/>
      <c r="E60" s="41"/>
      <c r="F60" s="98"/>
      <c r="G60" s="105"/>
      <c r="H60" s="103"/>
      <c r="I60" s="103"/>
      <c r="J60" s="103"/>
      <c r="K60" s="104"/>
      <c r="L60" s="19"/>
      <c r="M60" s="3"/>
      <c r="N60" s="3"/>
      <c r="O60" s="3"/>
      <c r="P60" s="3"/>
    </row>
    <row r="61" spans="1:16" ht="15.75" x14ac:dyDescent="0.25">
      <c r="A61" s="99"/>
      <c r="B61" s="102"/>
      <c r="C61" s="19"/>
      <c r="D61" s="19"/>
      <c r="E61" s="98"/>
      <c r="F61" s="98"/>
      <c r="G61" s="103"/>
      <c r="H61" s="103"/>
      <c r="I61" s="103"/>
      <c r="J61" s="103"/>
      <c r="K61" s="104"/>
      <c r="L61" s="19"/>
      <c r="M61" s="3"/>
      <c r="N61" s="3"/>
      <c r="O61" s="3"/>
      <c r="P61" s="3"/>
    </row>
    <row r="62" spans="1:16" ht="12" x14ac:dyDescent="0.2">
      <c r="A62" s="99"/>
      <c r="B62" s="102"/>
      <c r="C62" s="19"/>
      <c r="D62" s="19"/>
      <c r="E62" s="98"/>
      <c r="F62" s="98"/>
      <c r="G62" s="19"/>
      <c r="H62" s="98"/>
      <c r="I62" s="98"/>
      <c r="J62" s="98"/>
      <c r="K62" s="19"/>
      <c r="L62" s="19"/>
      <c r="M62" s="3"/>
      <c r="N62" s="3"/>
      <c r="O62" s="3"/>
      <c r="P62" s="3"/>
    </row>
    <row r="63" spans="1:16" ht="12" x14ac:dyDescent="0.2">
      <c r="A63" s="99"/>
      <c r="B63" s="102"/>
      <c r="C63" s="19"/>
      <c r="D63" s="19"/>
      <c r="E63" s="98"/>
      <c r="F63" s="98"/>
      <c r="G63" s="19"/>
      <c r="H63" s="98"/>
      <c r="I63" s="98"/>
      <c r="J63" s="98"/>
      <c r="K63" s="19"/>
      <c r="L63" s="19"/>
      <c r="M63" s="3"/>
      <c r="N63" s="3"/>
      <c r="O63" s="3"/>
      <c r="P63" s="3"/>
    </row>
    <row r="64" spans="1:16" ht="12" x14ac:dyDescent="0.2">
      <c r="A64" s="91"/>
      <c r="B64" s="102"/>
      <c r="C64" s="19"/>
      <c r="D64" s="19"/>
      <c r="E64" s="98"/>
      <c r="F64" s="98"/>
      <c r="G64" s="19"/>
      <c r="H64" s="98"/>
      <c r="I64" s="98"/>
      <c r="J64" s="98"/>
      <c r="K64" s="19"/>
      <c r="L64" s="19"/>
      <c r="M64" s="3"/>
      <c r="N64" s="3"/>
      <c r="O64" s="3"/>
      <c r="P64" s="3"/>
    </row>
    <row r="65" spans="1:16" ht="12" x14ac:dyDescent="0.2">
      <c r="A65" s="91"/>
      <c r="B65" s="102"/>
      <c r="C65" s="19"/>
      <c r="D65" s="19"/>
      <c r="E65" s="98"/>
      <c r="F65" s="98"/>
      <c r="G65" s="19"/>
      <c r="H65" s="98"/>
      <c r="I65" s="98"/>
      <c r="J65" s="98"/>
      <c r="K65" s="19"/>
      <c r="L65" s="19"/>
      <c r="M65" s="3"/>
      <c r="N65" s="3"/>
      <c r="O65" s="3"/>
      <c r="P65" s="3"/>
    </row>
    <row r="66" spans="1:16" ht="12" x14ac:dyDescent="0.2">
      <c r="A66" s="91"/>
      <c r="B66" s="102"/>
      <c r="C66" s="19"/>
      <c r="D66" s="19"/>
      <c r="E66" s="98"/>
      <c r="F66" s="98"/>
      <c r="G66" s="19"/>
      <c r="H66" s="98"/>
      <c r="I66" s="98"/>
      <c r="J66" s="98"/>
      <c r="K66" s="19"/>
      <c r="L66" s="19"/>
      <c r="M66" s="3"/>
      <c r="N66" s="3"/>
      <c r="O66" s="3"/>
      <c r="P66" s="3"/>
    </row>
    <row r="67" spans="1:16" ht="12" x14ac:dyDescent="0.2">
      <c r="A67" s="19"/>
      <c r="B67" s="19"/>
      <c r="C67" s="19"/>
      <c r="D67" s="19"/>
      <c r="E67" s="76"/>
      <c r="F67" s="19"/>
      <c r="G67" s="19"/>
      <c r="H67" s="19"/>
      <c r="I67" s="19"/>
      <c r="J67" s="19"/>
      <c r="K67" s="19"/>
      <c r="L67" s="19"/>
      <c r="M67" s="3"/>
      <c r="N67" s="3"/>
      <c r="O67" s="3"/>
      <c r="P67" s="3"/>
    </row>
    <row r="68" spans="1:16" ht="12" x14ac:dyDescent="0.2">
      <c r="A68" s="91"/>
      <c r="B68" s="102"/>
      <c r="C68" s="19"/>
      <c r="D68" s="19"/>
      <c r="E68" s="76"/>
      <c r="F68" s="19"/>
      <c r="G68" s="80"/>
      <c r="H68" s="39"/>
      <c r="I68" s="39"/>
      <c r="J68" s="39"/>
      <c r="K68" s="80"/>
      <c r="L68" s="19"/>
      <c r="M68" s="3"/>
      <c r="N68" s="3"/>
      <c r="O68" s="3"/>
      <c r="P68" s="3"/>
    </row>
    <row r="69" spans="1:16" ht="12" x14ac:dyDescent="0.2">
      <c r="A69" s="19"/>
      <c r="B69" s="19"/>
      <c r="C69" s="19"/>
      <c r="D69" s="19"/>
      <c r="E69" s="76"/>
      <c r="F69" s="19"/>
      <c r="G69" s="19"/>
      <c r="H69" s="19"/>
      <c r="I69" s="19"/>
      <c r="J69" s="19"/>
      <c r="K69" s="19"/>
      <c r="L69" s="19"/>
      <c r="M69" s="3"/>
      <c r="N69" s="3"/>
      <c r="O69" s="3"/>
      <c r="P69" s="3"/>
    </row>
    <row r="70" spans="1:16" ht="12" x14ac:dyDescent="0.2">
      <c r="A70" s="19"/>
      <c r="B70" s="19"/>
      <c r="C70" s="19"/>
      <c r="D70" s="19"/>
      <c r="E70" s="76"/>
      <c r="F70" s="19"/>
      <c r="G70" s="19"/>
      <c r="H70" s="19"/>
      <c r="I70" s="19"/>
      <c r="J70" s="19"/>
      <c r="K70" s="19"/>
      <c r="L70" s="19"/>
      <c r="M70" s="3"/>
      <c r="N70" s="3"/>
      <c r="O70" s="3"/>
      <c r="P70" s="3"/>
    </row>
    <row r="71" spans="1:16" ht="12" x14ac:dyDescent="0.2">
      <c r="A71" s="19"/>
      <c r="B71" s="19"/>
      <c r="C71" s="19"/>
      <c r="D71" s="19"/>
      <c r="E71" s="76"/>
      <c r="F71" s="19"/>
      <c r="G71" s="19"/>
      <c r="H71" s="20"/>
      <c r="I71" s="19"/>
      <c r="J71" s="19"/>
      <c r="K71" s="19"/>
      <c r="L71" s="19"/>
      <c r="M71" s="3"/>
      <c r="N71" s="3"/>
      <c r="O71" s="3"/>
      <c r="P71" s="3"/>
    </row>
    <row r="72" spans="1:16" ht="12" x14ac:dyDescent="0.2">
      <c r="A72" s="19"/>
      <c r="B72" s="19"/>
      <c r="C72" s="19"/>
      <c r="D72" s="19"/>
      <c r="E72" s="76"/>
      <c r="F72" s="19"/>
      <c r="G72" s="19"/>
      <c r="H72" s="19"/>
      <c r="I72" s="19"/>
      <c r="J72" s="19"/>
      <c r="K72" s="19"/>
      <c r="L72" s="19"/>
      <c r="M72" s="3"/>
      <c r="N72" s="3"/>
      <c r="O72" s="3"/>
      <c r="P72" s="3"/>
    </row>
    <row r="73" spans="1:16" ht="12" x14ac:dyDescent="0.2">
      <c r="A73" s="19"/>
      <c r="B73" s="19"/>
      <c r="C73" s="19"/>
      <c r="D73" s="19"/>
      <c r="E73" s="76"/>
      <c r="F73" s="19"/>
      <c r="G73" s="19"/>
      <c r="H73" s="20"/>
      <c r="I73" s="19"/>
      <c r="J73" s="19"/>
      <c r="K73" s="19"/>
      <c r="L73" s="19"/>
      <c r="M73" s="3"/>
      <c r="N73" s="3"/>
      <c r="O73" s="3"/>
      <c r="P73" s="3"/>
    </row>
    <row r="74" spans="1:16" ht="12" x14ac:dyDescent="0.2">
      <c r="A74" s="19"/>
      <c r="B74" s="19"/>
      <c r="C74" s="19"/>
      <c r="D74" s="19"/>
      <c r="E74" s="76"/>
      <c r="F74" s="19"/>
      <c r="G74" s="19"/>
      <c r="H74" s="20"/>
      <c r="I74" s="19"/>
      <c r="J74" s="19"/>
      <c r="K74" s="20"/>
      <c r="L74" s="19"/>
      <c r="M74" s="3"/>
      <c r="N74" s="3"/>
      <c r="O74" s="3"/>
      <c r="P74" s="3"/>
    </row>
    <row r="75" spans="1:16" ht="12" x14ac:dyDescent="0.2">
      <c r="A75" s="19"/>
      <c r="B75" s="19"/>
      <c r="C75" s="19"/>
      <c r="D75" s="19"/>
      <c r="E75" s="76"/>
      <c r="F75" s="19"/>
      <c r="G75" s="19"/>
      <c r="H75" s="20"/>
      <c r="I75" s="19"/>
      <c r="J75" s="19"/>
      <c r="K75" s="19"/>
      <c r="L75" s="19"/>
      <c r="M75" s="3"/>
      <c r="N75" s="3"/>
      <c r="O75" s="3"/>
      <c r="P75" s="3"/>
    </row>
    <row r="76" spans="1:16" ht="12" x14ac:dyDescent="0.2">
      <c r="A76" s="19"/>
      <c r="B76" s="19"/>
      <c r="C76" s="19"/>
      <c r="D76" s="19"/>
      <c r="E76" s="76"/>
      <c r="F76" s="19"/>
      <c r="G76" s="19"/>
      <c r="H76" s="19"/>
      <c r="I76" s="19"/>
      <c r="J76" s="19"/>
      <c r="K76" s="19"/>
      <c r="L76" s="19"/>
      <c r="M76" s="3"/>
      <c r="N76" s="3"/>
      <c r="O76" s="3"/>
      <c r="P76" s="3"/>
    </row>
    <row r="77" spans="1:16" ht="12" x14ac:dyDescent="0.2">
      <c r="A77" s="19"/>
      <c r="B77" s="19"/>
      <c r="C77" s="19"/>
      <c r="D77" s="19"/>
      <c r="E77" s="76"/>
      <c r="F77" s="19"/>
      <c r="G77" s="19"/>
      <c r="H77" s="20"/>
      <c r="I77" s="19"/>
      <c r="J77" s="19"/>
      <c r="K77" s="19"/>
      <c r="L77" s="19"/>
      <c r="M77" s="3"/>
      <c r="N77" s="3"/>
      <c r="O77" s="3"/>
      <c r="P77" s="3"/>
    </row>
    <row r="78" spans="1:16" ht="12" x14ac:dyDescent="0.2">
      <c r="A78" s="19"/>
      <c r="B78" s="19"/>
      <c r="C78" s="19"/>
      <c r="D78" s="19"/>
      <c r="E78" s="76"/>
      <c r="F78" s="19"/>
      <c r="G78" s="20"/>
      <c r="H78" s="20"/>
      <c r="I78" s="19"/>
      <c r="J78" s="19"/>
      <c r="K78" s="20"/>
      <c r="L78" s="19"/>
      <c r="M78" s="3"/>
      <c r="N78" s="3"/>
      <c r="O78" s="3"/>
      <c r="P78" s="3"/>
    </row>
    <row r="79" spans="1:16" ht="12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3"/>
      <c r="N79" s="3"/>
      <c r="O79" s="3"/>
      <c r="P79" s="3"/>
    </row>
    <row r="80" spans="1:16" ht="12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/>
      <c r="N80" s="3"/>
      <c r="O80" s="3"/>
      <c r="P80" s="3"/>
    </row>
    <row r="81" spans="1:16" ht="12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/>
      <c r="N81" s="3"/>
      <c r="O81" s="3"/>
      <c r="P81" s="3"/>
    </row>
    <row r="82" spans="1:16" ht="12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3"/>
      <c r="N82" s="3"/>
      <c r="O82" s="3"/>
      <c r="P82" s="3"/>
    </row>
    <row r="83" spans="1:1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</sheetData>
  <mergeCells count="5">
    <mergeCell ref="A4:K4"/>
    <mergeCell ref="A2:K2"/>
    <mergeCell ref="A1:K1"/>
    <mergeCell ref="A3:K3"/>
    <mergeCell ref="A5:K5"/>
  </mergeCells>
  <printOptions horizontalCentered="1"/>
  <pageMargins left="0.75" right="0.75" top="0.75" bottom="0.5" header="0.5" footer="0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tabSelected="1" zoomScaleNormal="100" workbookViewId="0">
      <selection activeCell="A5" sqref="A5"/>
    </sheetView>
  </sheetViews>
  <sheetFormatPr defaultColWidth="9.59765625" defaultRowHeight="10.5" x14ac:dyDescent="0.15"/>
  <cols>
    <col min="1" max="1" width="3.796875" style="1" customWidth="1"/>
    <col min="2" max="3" width="9.59765625" style="1"/>
    <col min="4" max="4" width="20" style="1" customWidth="1"/>
    <col min="5" max="5" width="17" style="1" customWidth="1"/>
    <col min="6" max="6" width="3" style="1" customWidth="1"/>
    <col min="7" max="7" width="17" style="1" customWidth="1"/>
    <col min="8" max="9" width="3.59765625" style="1" customWidth="1"/>
    <col min="10" max="10" width="17" style="1" customWidth="1"/>
    <col min="11" max="11" width="3" style="1" customWidth="1"/>
    <col min="12" max="12" width="17" style="1" customWidth="1"/>
    <col min="13" max="13" width="13.19921875" style="1" bestFit="1" customWidth="1"/>
    <col min="14" max="16384" width="9.59765625" style="1"/>
  </cols>
  <sheetData>
    <row r="1" spans="1:14" ht="15.75" x14ac:dyDescent="0.25">
      <c r="A1" s="193" t="str">
        <f>'Mo. Gas Rate Base-internal'!A1:H1</f>
        <v>ATTACHMENT 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3"/>
      <c r="N1" s="3"/>
    </row>
    <row r="2" spans="1:14" ht="15.6" customHeight="1" x14ac:dyDescent="0.25">
      <c r="A2" s="192" t="str">
        <f>'Mo. Gas Rate Base-internal'!A2:H2</f>
        <v>Liberty Utilities (Midstates Natural Gas) Corp.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3"/>
      <c r="N2" s="3"/>
    </row>
    <row r="3" spans="1:14" ht="15.6" customHeight="1" x14ac:dyDescent="0.25">
      <c r="A3" s="192" t="str">
        <f>'Mo. Gas Rate Base-internal'!A3:H3</f>
        <v>d/b/a Liberty Utilities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3"/>
      <c r="N3" s="3"/>
    </row>
    <row r="4" spans="1:14" ht="15.75" x14ac:dyDescent="0.25">
      <c r="A4" s="194" t="str">
        <f>'Mo. Gas Rate Base-internal'!A4</f>
        <v>[Rate District]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3"/>
      <c r="N4" s="3"/>
    </row>
    <row r="5" spans="1:14" ht="15.75" x14ac:dyDescent="0.25">
      <c r="A5" s="194" t="str">
        <f>'Mo. Gas Rate Base-internal'!A5</f>
        <v>Quarter ended and 12 Months ended December 31, 2017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3"/>
      <c r="N5" s="3"/>
    </row>
    <row r="6" spans="1:14" ht="15" x14ac:dyDescent="0.25">
      <c r="A6" s="8" t="s">
        <v>0</v>
      </c>
      <c r="B6" s="5"/>
      <c r="C6" s="5"/>
      <c r="D6" s="47"/>
      <c r="E6" s="5"/>
      <c r="F6" s="5"/>
      <c r="G6" s="5"/>
      <c r="H6" s="5"/>
      <c r="I6" s="5"/>
      <c r="J6" s="5"/>
      <c r="K6" s="5"/>
      <c r="L6" s="5"/>
      <c r="M6" s="3"/>
      <c r="N6" s="3"/>
    </row>
    <row r="7" spans="1:14" ht="15" x14ac:dyDescent="0.25">
      <c r="A7" s="8" t="s">
        <v>1</v>
      </c>
      <c r="B7" s="5"/>
      <c r="C7" s="5"/>
      <c r="D7" s="47"/>
      <c r="E7" s="5"/>
      <c r="F7" s="5"/>
      <c r="G7" s="5"/>
      <c r="H7" s="5"/>
      <c r="I7" s="5"/>
      <c r="J7" s="5"/>
      <c r="K7" s="5"/>
      <c r="L7" s="5"/>
      <c r="M7" s="3"/>
      <c r="N7" s="3"/>
    </row>
    <row r="8" spans="1:14" ht="15" x14ac:dyDescent="0.25">
      <c r="A8" s="7" t="s">
        <v>2</v>
      </c>
      <c r="B8" s="5"/>
      <c r="C8" s="5"/>
      <c r="D8" s="47"/>
      <c r="E8" s="5"/>
      <c r="F8" s="5"/>
      <c r="G8" s="5"/>
      <c r="H8" s="5"/>
      <c r="I8" s="5"/>
      <c r="J8" s="5"/>
      <c r="K8" s="5"/>
      <c r="L8" s="5"/>
      <c r="M8" s="3"/>
      <c r="N8" s="3"/>
    </row>
    <row r="9" spans="1:14" ht="15" x14ac:dyDescent="0.25">
      <c r="A9" s="7" t="s">
        <v>49</v>
      </c>
      <c r="B9" s="5"/>
      <c r="C9" s="5"/>
      <c r="D9" s="47"/>
      <c r="E9" s="5"/>
      <c r="F9" s="5"/>
      <c r="G9" s="5"/>
      <c r="H9" s="5"/>
      <c r="I9" s="5"/>
      <c r="J9" s="5"/>
      <c r="K9" s="5"/>
      <c r="L9" s="5"/>
      <c r="M9" s="3"/>
      <c r="N9" s="3"/>
    </row>
    <row r="10" spans="1:14" ht="15" x14ac:dyDescent="0.25">
      <c r="A10" s="9" t="s">
        <v>85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"/>
      <c r="N10" s="3"/>
    </row>
    <row r="11" spans="1:14" ht="12" x14ac:dyDescent="0.2">
      <c r="A11" s="2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" x14ac:dyDescent="0.2">
      <c r="A12" s="28"/>
      <c r="B12" s="3"/>
      <c r="C12" s="3"/>
      <c r="D12" s="3"/>
      <c r="E12" s="106" t="s">
        <v>50</v>
      </c>
      <c r="F12" s="107"/>
      <c r="G12" s="108"/>
      <c r="H12" s="85"/>
      <c r="I12" s="57"/>
      <c r="J12" s="106" t="s">
        <v>51</v>
      </c>
      <c r="K12" s="107"/>
      <c r="L12" s="108"/>
      <c r="M12" s="57"/>
      <c r="N12" s="3"/>
    </row>
    <row r="13" spans="1:14" ht="12" x14ac:dyDescent="0.2">
      <c r="A13" s="15" t="s">
        <v>52</v>
      </c>
      <c r="B13" s="3"/>
      <c r="C13" s="3"/>
      <c r="D13" s="34"/>
      <c r="E13" s="109" t="s">
        <v>53</v>
      </c>
      <c r="F13" s="110"/>
      <c r="G13" s="111"/>
      <c r="H13" s="85"/>
      <c r="I13" s="57"/>
      <c r="J13" s="109" t="s">
        <v>53</v>
      </c>
      <c r="K13" s="110"/>
      <c r="L13" s="111"/>
      <c r="M13" s="57"/>
      <c r="N13" s="3"/>
    </row>
    <row r="14" spans="1:14" ht="10.5" customHeight="1" x14ac:dyDescent="0.2">
      <c r="A14" s="3" t="s">
        <v>54</v>
      </c>
      <c r="B14" s="3"/>
      <c r="C14" s="3"/>
      <c r="D14" s="3"/>
      <c r="E14" s="47"/>
      <c r="F14" s="5"/>
      <c r="G14" s="5"/>
      <c r="H14" s="5"/>
      <c r="I14" s="112"/>
      <c r="J14" s="5"/>
      <c r="K14" s="5"/>
      <c r="L14" s="5"/>
      <c r="M14" s="57"/>
      <c r="N14" s="3"/>
    </row>
    <row r="15" spans="1:14" ht="10.5" customHeight="1" x14ac:dyDescent="0.2">
      <c r="A15" s="3"/>
      <c r="B15" s="3" t="s">
        <v>55</v>
      </c>
      <c r="C15" s="3"/>
      <c r="D15" s="3"/>
      <c r="E15" s="3"/>
      <c r="F15" s="3"/>
      <c r="G15" s="3"/>
      <c r="H15" s="3"/>
      <c r="I15" s="112"/>
      <c r="J15" s="3"/>
      <c r="K15" s="3"/>
      <c r="L15" s="3"/>
      <c r="M15" s="3"/>
      <c r="N15" s="3"/>
    </row>
    <row r="16" spans="1:14" ht="10.5" customHeight="1" x14ac:dyDescent="0.2">
      <c r="A16" s="92"/>
      <c r="B16" s="3" t="s">
        <v>56</v>
      </c>
      <c r="C16" s="3"/>
      <c r="D16" s="3"/>
      <c r="E16" s="3"/>
      <c r="F16" s="3"/>
      <c r="G16" s="3"/>
      <c r="H16" s="3"/>
      <c r="I16" s="112"/>
      <c r="J16" s="3"/>
      <c r="K16" s="3"/>
      <c r="L16" s="3"/>
      <c r="M16" s="3"/>
      <c r="N16" s="3"/>
    </row>
    <row r="17" spans="1:14" ht="11.25" customHeight="1" x14ac:dyDescent="0.2">
      <c r="A17" s="18"/>
      <c r="B17" s="18" t="s">
        <v>57</v>
      </c>
      <c r="C17" s="57"/>
      <c r="D17" s="57"/>
      <c r="E17" s="158">
        <f>J17/4</f>
        <v>1708398.25</v>
      </c>
      <c r="F17" s="159"/>
      <c r="G17" s="63"/>
      <c r="H17" s="91"/>
      <c r="I17" s="112"/>
      <c r="J17" s="88">
        <v>6833593</v>
      </c>
      <c r="K17" s="92"/>
      <c r="L17" s="3"/>
      <c r="M17" s="3"/>
      <c r="N17" s="3"/>
    </row>
    <row r="18" spans="1:14" ht="10.5" customHeight="1" x14ac:dyDescent="0.2">
      <c r="A18" s="3"/>
      <c r="B18" s="3" t="s">
        <v>58</v>
      </c>
      <c r="C18" s="3"/>
      <c r="D18" s="3"/>
      <c r="E18" s="158">
        <f t="shared" ref="E18:E24" si="0">J18/4</f>
        <v>633676.25</v>
      </c>
      <c r="F18" s="160"/>
      <c r="G18" s="65"/>
      <c r="H18" s="76"/>
      <c r="I18" s="112"/>
      <c r="J18" s="80">
        <v>2534705</v>
      </c>
      <c r="K18" s="76"/>
      <c r="L18" s="3"/>
      <c r="M18" s="3"/>
      <c r="N18" s="3"/>
    </row>
    <row r="19" spans="1:14" ht="10.5" customHeight="1" x14ac:dyDescent="0.2">
      <c r="A19" s="3"/>
      <c r="B19" s="3" t="s">
        <v>138</v>
      </c>
      <c r="C19" s="3"/>
      <c r="D19" s="3"/>
      <c r="E19" s="158">
        <f t="shared" si="0"/>
        <v>38643.25</v>
      </c>
      <c r="F19" s="160"/>
      <c r="G19" s="65"/>
      <c r="H19" s="76"/>
      <c r="I19" s="112"/>
      <c r="J19" s="80">
        <v>154573</v>
      </c>
      <c r="K19" s="76"/>
      <c r="L19" s="3"/>
      <c r="M19" s="3"/>
      <c r="N19" s="3"/>
    </row>
    <row r="20" spans="1:14" ht="10.5" customHeight="1" x14ac:dyDescent="0.2">
      <c r="A20" s="3"/>
      <c r="B20" s="3" t="s">
        <v>139</v>
      </c>
      <c r="C20" s="3"/>
      <c r="D20" s="3"/>
      <c r="E20" s="158">
        <f t="shared" si="0"/>
        <v>11352</v>
      </c>
      <c r="F20" s="160"/>
      <c r="G20" s="65"/>
      <c r="H20" s="76"/>
      <c r="I20" s="112"/>
      <c r="J20" s="80">
        <v>45408</v>
      </c>
      <c r="K20" s="76"/>
      <c r="L20" s="3"/>
      <c r="M20" s="3"/>
      <c r="N20" s="3"/>
    </row>
    <row r="21" spans="1:14" ht="10.5" customHeight="1" x14ac:dyDescent="0.2">
      <c r="A21" s="3"/>
      <c r="B21" s="3" t="s">
        <v>140</v>
      </c>
      <c r="C21" s="3"/>
      <c r="D21" s="3"/>
      <c r="E21" s="158">
        <f t="shared" si="0"/>
        <v>37041.25</v>
      </c>
      <c r="F21" s="160"/>
      <c r="G21" s="65"/>
      <c r="H21" s="76"/>
      <c r="I21" s="112"/>
      <c r="J21" s="80">
        <v>148165</v>
      </c>
      <c r="K21" s="76"/>
      <c r="L21" s="3"/>
      <c r="M21" s="3"/>
      <c r="N21" s="3"/>
    </row>
    <row r="22" spans="1:14" ht="10.5" customHeight="1" x14ac:dyDescent="0.2">
      <c r="A22" s="3"/>
      <c r="B22" s="3" t="s">
        <v>97</v>
      </c>
      <c r="C22" s="3"/>
      <c r="D22" s="3"/>
      <c r="E22" s="158">
        <f t="shared" si="0"/>
        <v>33118</v>
      </c>
      <c r="F22" s="160"/>
      <c r="G22" s="65"/>
      <c r="H22" s="76"/>
      <c r="I22" s="112"/>
      <c r="J22" s="80">
        <v>132472</v>
      </c>
      <c r="K22" s="76"/>
      <c r="L22" s="3"/>
      <c r="M22" s="3"/>
      <c r="N22" s="3"/>
    </row>
    <row r="23" spans="1:14" ht="10.5" customHeight="1" x14ac:dyDescent="0.2">
      <c r="A23" s="3"/>
      <c r="B23" s="3" t="s">
        <v>141</v>
      </c>
      <c r="C23" s="3"/>
      <c r="D23" s="3"/>
      <c r="E23" s="158">
        <f t="shared" si="0"/>
        <v>168972.5</v>
      </c>
      <c r="F23" s="160"/>
      <c r="G23" s="65"/>
      <c r="H23" s="76"/>
      <c r="I23" s="112"/>
      <c r="J23" s="80">
        <v>675890</v>
      </c>
      <c r="K23" s="76"/>
      <c r="L23" s="3"/>
      <c r="M23" s="3"/>
      <c r="N23" s="3"/>
    </row>
    <row r="24" spans="1:14" ht="10.5" customHeight="1" x14ac:dyDescent="0.2">
      <c r="A24" s="3"/>
      <c r="B24" s="3" t="s">
        <v>128</v>
      </c>
      <c r="C24" s="3"/>
      <c r="D24" s="3"/>
      <c r="E24" s="158">
        <f t="shared" si="0"/>
        <v>0</v>
      </c>
      <c r="F24" s="160"/>
      <c r="G24" s="65"/>
      <c r="H24" s="76"/>
      <c r="I24" s="112"/>
      <c r="J24" s="142">
        <v>0</v>
      </c>
      <c r="K24" s="76"/>
      <c r="L24" s="3"/>
      <c r="M24" s="3"/>
      <c r="N24" s="3"/>
    </row>
    <row r="25" spans="1:14" ht="10.5" customHeight="1" x14ac:dyDescent="0.2">
      <c r="A25" s="3"/>
      <c r="B25" s="3"/>
      <c r="C25" s="3"/>
      <c r="D25" s="3"/>
      <c r="E25" s="41"/>
      <c r="F25" s="160"/>
      <c r="G25" s="65"/>
      <c r="H25" s="76"/>
      <c r="I25" s="112"/>
      <c r="J25" s="19"/>
      <c r="K25" s="76"/>
      <c r="L25" s="3"/>
      <c r="M25" s="3"/>
      <c r="N25" s="3"/>
    </row>
    <row r="26" spans="1:14" ht="10.5" customHeight="1" x14ac:dyDescent="0.2">
      <c r="A26" s="3"/>
      <c r="B26" s="3"/>
      <c r="C26" s="3"/>
      <c r="D26" s="3"/>
      <c r="E26" s="65"/>
      <c r="F26" s="160"/>
      <c r="G26" s="65"/>
      <c r="H26" s="76"/>
      <c r="I26" s="112"/>
      <c r="J26" s="19"/>
      <c r="K26" s="76"/>
      <c r="L26" s="3"/>
      <c r="M26" s="3"/>
      <c r="N26" s="3"/>
    </row>
    <row r="27" spans="1:14" ht="10.5" customHeight="1" x14ac:dyDescent="0.2">
      <c r="A27" s="3"/>
      <c r="B27" s="3" t="s">
        <v>98</v>
      </c>
      <c r="C27" s="3"/>
      <c r="D27" s="3"/>
      <c r="E27" s="65"/>
      <c r="F27" s="160"/>
      <c r="G27" s="121">
        <f>SUM(E17:E24)</f>
        <v>2631201.5</v>
      </c>
      <c r="H27" s="76"/>
      <c r="I27" s="112"/>
      <c r="J27" s="19"/>
      <c r="K27" s="76"/>
      <c r="L27" s="33">
        <f>SUM(J17:J24)</f>
        <v>10524806</v>
      </c>
      <c r="M27" s="3"/>
      <c r="N27" s="3"/>
    </row>
    <row r="28" spans="1:14" ht="10.5" customHeight="1" x14ac:dyDescent="0.2">
      <c r="A28" s="3"/>
      <c r="B28" s="3" t="s">
        <v>131</v>
      </c>
      <c r="C28" s="3"/>
      <c r="D28" s="3"/>
      <c r="E28" s="65"/>
      <c r="F28" s="160"/>
      <c r="G28" s="161">
        <f>+L28/4</f>
        <v>0</v>
      </c>
      <c r="H28" s="76"/>
      <c r="I28" s="112"/>
      <c r="J28" s="19"/>
      <c r="K28" s="76"/>
      <c r="L28" s="33">
        <v>0</v>
      </c>
      <c r="M28" s="3"/>
      <c r="N28" s="3"/>
    </row>
    <row r="29" spans="1:14" ht="10.5" customHeight="1" x14ac:dyDescent="0.2">
      <c r="A29" s="3"/>
      <c r="B29" s="3" t="s">
        <v>60</v>
      </c>
      <c r="C29" s="3"/>
      <c r="D29" s="3"/>
      <c r="E29" s="65"/>
      <c r="F29" s="160"/>
      <c r="G29" s="161">
        <f>+L29/4</f>
        <v>9338.75</v>
      </c>
      <c r="H29" s="136"/>
      <c r="I29" s="137"/>
      <c r="J29" s="80"/>
      <c r="K29" s="136"/>
      <c r="L29" s="33">
        <v>37355</v>
      </c>
      <c r="M29" s="3"/>
      <c r="N29" s="3"/>
    </row>
    <row r="30" spans="1:14" ht="10.5" customHeight="1" x14ac:dyDescent="0.2">
      <c r="A30" s="3"/>
      <c r="B30" s="3" t="s">
        <v>59</v>
      </c>
      <c r="C30" s="3"/>
      <c r="D30" s="3"/>
      <c r="E30" s="65"/>
      <c r="F30" s="160"/>
      <c r="G30" s="161">
        <f>+L30/4</f>
        <v>0</v>
      </c>
      <c r="H30" s="136"/>
      <c r="I30" s="137"/>
      <c r="J30" s="80"/>
      <c r="K30" s="136"/>
      <c r="L30" s="33">
        <v>0</v>
      </c>
      <c r="M30" s="3"/>
      <c r="N30" s="3"/>
    </row>
    <row r="31" spans="1:14" ht="11.25" customHeight="1" x14ac:dyDescent="0.2">
      <c r="A31" s="3"/>
      <c r="B31" s="3" t="s">
        <v>60</v>
      </c>
      <c r="C31" s="3"/>
      <c r="D31" s="3"/>
      <c r="E31" s="65"/>
      <c r="F31" s="160"/>
      <c r="G31" s="161">
        <f>+L31/4</f>
        <v>0</v>
      </c>
      <c r="H31" s="136"/>
      <c r="I31" s="137"/>
      <c r="J31" s="80"/>
      <c r="K31" s="136"/>
      <c r="L31" s="33">
        <v>0</v>
      </c>
      <c r="M31" s="3"/>
      <c r="N31" s="3"/>
    </row>
    <row r="32" spans="1:14" ht="11.25" customHeight="1" x14ac:dyDescent="0.2">
      <c r="A32" s="3" t="s">
        <v>54</v>
      </c>
      <c r="B32" s="3"/>
      <c r="C32" s="3"/>
      <c r="D32" s="3"/>
      <c r="E32" s="78"/>
      <c r="F32" s="78"/>
      <c r="G32" s="162">
        <f>SUM(G27:G31)</f>
        <v>2640540.25</v>
      </c>
      <c r="H32" s="25"/>
      <c r="I32" s="112"/>
      <c r="J32" s="25"/>
      <c r="K32" s="25"/>
      <c r="L32" s="113">
        <f>SUM(L27:L31)</f>
        <v>10562161</v>
      </c>
      <c r="M32" s="3"/>
      <c r="N32" s="3"/>
    </row>
    <row r="33" spans="1:14" ht="10.5" customHeight="1" x14ac:dyDescent="0.2">
      <c r="A33" s="21"/>
      <c r="B33" s="3"/>
      <c r="C33" s="3"/>
      <c r="D33" s="3"/>
      <c r="E33" s="78"/>
      <c r="F33" s="78"/>
      <c r="G33" s="25"/>
      <c r="H33" s="25"/>
      <c r="I33" s="112"/>
      <c r="J33" s="25"/>
      <c r="K33" s="25"/>
      <c r="L33" s="19"/>
      <c r="M33" s="3"/>
      <c r="N33" s="3"/>
    </row>
    <row r="34" spans="1:14" ht="10.5" customHeight="1" x14ac:dyDescent="0.2">
      <c r="A34" s="18" t="s">
        <v>61</v>
      </c>
      <c r="B34" s="3"/>
      <c r="C34" s="3"/>
      <c r="D34" s="3"/>
      <c r="E34" s="78"/>
      <c r="F34" s="78"/>
      <c r="G34" s="25"/>
      <c r="H34" s="25"/>
      <c r="I34" s="112"/>
      <c r="J34" s="25"/>
      <c r="K34" s="25"/>
      <c r="L34" s="19"/>
      <c r="M34" s="3"/>
      <c r="N34" s="3"/>
    </row>
    <row r="35" spans="1:14" ht="10.5" customHeight="1" x14ac:dyDescent="0.2">
      <c r="A35" s="18"/>
      <c r="B35" s="3"/>
      <c r="C35" s="3"/>
      <c r="D35" s="3"/>
      <c r="E35" s="78"/>
      <c r="F35" s="78"/>
      <c r="G35" s="25"/>
      <c r="H35" s="25"/>
      <c r="I35" s="112"/>
      <c r="J35" s="25"/>
      <c r="K35" s="25"/>
      <c r="L35" s="19"/>
      <c r="M35" s="3"/>
      <c r="N35" s="3"/>
    </row>
    <row r="36" spans="1:14" ht="10.5" customHeight="1" x14ac:dyDescent="0.2">
      <c r="A36" s="18"/>
      <c r="B36" s="3" t="s">
        <v>125</v>
      </c>
      <c r="C36" s="3"/>
      <c r="D36" s="3"/>
      <c r="E36" s="78"/>
      <c r="F36" s="78"/>
      <c r="G36" s="35">
        <f>L36/4</f>
        <v>0</v>
      </c>
      <c r="H36" s="35"/>
      <c r="I36" s="137"/>
      <c r="J36" s="35"/>
      <c r="K36" s="35"/>
      <c r="L36" s="80">
        <v>0</v>
      </c>
      <c r="M36" s="3"/>
      <c r="N36" s="3"/>
    </row>
    <row r="37" spans="1:14" ht="10.5" customHeight="1" x14ac:dyDescent="0.2">
      <c r="A37" s="18"/>
      <c r="B37" s="3"/>
      <c r="C37" s="3"/>
      <c r="D37" s="3"/>
      <c r="E37" s="78"/>
      <c r="F37" s="78"/>
      <c r="G37" s="35"/>
      <c r="H37" s="35"/>
      <c r="I37" s="137"/>
      <c r="J37" s="35"/>
      <c r="K37" s="35"/>
      <c r="L37" s="80"/>
      <c r="M37" s="3"/>
      <c r="N37" s="3"/>
    </row>
    <row r="38" spans="1:14" ht="10.5" customHeight="1" x14ac:dyDescent="0.2">
      <c r="A38" s="18"/>
      <c r="B38" s="3" t="s">
        <v>99</v>
      </c>
      <c r="C38" s="3"/>
      <c r="D38" s="3"/>
      <c r="E38" s="78"/>
      <c r="F38" s="78"/>
      <c r="G38" s="35">
        <f>+L38/4</f>
        <v>0</v>
      </c>
      <c r="H38" s="35"/>
      <c r="I38" s="137"/>
      <c r="J38" s="35"/>
      <c r="K38" s="35"/>
      <c r="L38" s="80">
        <v>0</v>
      </c>
      <c r="M38" s="3"/>
      <c r="N38" s="3"/>
    </row>
    <row r="39" spans="1:14" ht="10.5" customHeight="1" x14ac:dyDescent="0.2">
      <c r="A39" s="18"/>
      <c r="B39" s="3"/>
      <c r="C39" s="3"/>
      <c r="D39" s="3"/>
      <c r="E39" s="78"/>
      <c r="F39" s="78"/>
      <c r="G39" s="35"/>
      <c r="H39" s="35"/>
      <c r="I39" s="137"/>
      <c r="J39" s="35"/>
      <c r="K39" s="35"/>
      <c r="L39" s="80"/>
      <c r="M39" s="3"/>
      <c r="N39" s="3"/>
    </row>
    <row r="40" spans="1:14" ht="11.25" customHeight="1" x14ac:dyDescent="0.2">
      <c r="A40" s="21"/>
      <c r="B40" s="22" t="s">
        <v>62</v>
      </c>
      <c r="C40" s="3"/>
      <c r="D40" s="3"/>
      <c r="E40" s="19"/>
      <c r="F40" s="78"/>
      <c r="G40" s="161">
        <f>+L40/4</f>
        <v>0</v>
      </c>
      <c r="H40" s="119"/>
      <c r="I40" s="137"/>
      <c r="J40" s="80"/>
      <c r="K40" s="119"/>
      <c r="L40" s="80">
        <v>0</v>
      </c>
      <c r="M40" s="3"/>
      <c r="N40" s="3"/>
    </row>
    <row r="41" spans="1:14" ht="10.5" customHeight="1" x14ac:dyDescent="0.2">
      <c r="A41" s="21"/>
      <c r="B41" s="22"/>
      <c r="C41" s="3"/>
      <c r="D41" s="3"/>
      <c r="E41" s="27"/>
      <c r="F41" s="78"/>
      <c r="G41" s="119"/>
      <c r="H41" s="119"/>
      <c r="I41" s="137"/>
      <c r="J41" s="80"/>
      <c r="K41" s="119"/>
      <c r="L41" s="80"/>
      <c r="M41" s="3"/>
      <c r="N41" s="3"/>
    </row>
    <row r="42" spans="1:14" ht="10.5" customHeight="1" x14ac:dyDescent="0.2">
      <c r="A42" s="21"/>
      <c r="B42" s="22" t="s">
        <v>66</v>
      </c>
      <c r="C42" s="3"/>
      <c r="D42" s="3"/>
      <c r="E42" s="27"/>
      <c r="F42" s="78"/>
      <c r="G42" s="161">
        <f>+L42/4</f>
        <v>234614.5</v>
      </c>
      <c r="H42" s="119"/>
      <c r="I42" s="137"/>
      <c r="J42" s="80"/>
      <c r="K42" s="119"/>
      <c r="L42" s="80">
        <v>938458</v>
      </c>
      <c r="M42" s="3"/>
      <c r="N42" s="3"/>
    </row>
    <row r="43" spans="1:14" ht="10.5" customHeight="1" x14ac:dyDescent="0.2">
      <c r="A43" s="21"/>
      <c r="B43" s="22"/>
      <c r="C43" s="3"/>
      <c r="D43" s="3"/>
      <c r="E43" s="27"/>
      <c r="F43" s="78"/>
      <c r="G43" s="119"/>
      <c r="H43" s="119"/>
      <c r="I43" s="137"/>
      <c r="J43" s="80"/>
      <c r="K43" s="119"/>
      <c r="L43" s="80"/>
      <c r="M43" s="3"/>
      <c r="N43" s="3"/>
    </row>
    <row r="44" spans="1:14" ht="10.5" customHeight="1" x14ac:dyDescent="0.2">
      <c r="A44" s="21"/>
      <c r="B44" s="22" t="s">
        <v>67</v>
      </c>
      <c r="C44" s="3"/>
      <c r="D44" s="3"/>
      <c r="E44" s="27"/>
      <c r="F44" s="78"/>
      <c r="G44" s="161">
        <f>+L44/4</f>
        <v>219893.75</v>
      </c>
      <c r="H44" s="119"/>
      <c r="I44" s="137"/>
      <c r="J44" s="80"/>
      <c r="K44" s="119"/>
      <c r="L44" s="80">
        <v>879575</v>
      </c>
      <c r="M44" s="3"/>
      <c r="N44" s="3"/>
    </row>
    <row r="45" spans="1:14" ht="10.5" customHeight="1" x14ac:dyDescent="0.2">
      <c r="A45" s="21"/>
      <c r="B45" s="22"/>
      <c r="C45" s="3"/>
      <c r="D45" s="3"/>
      <c r="E45" s="27"/>
      <c r="F45" s="78"/>
      <c r="G45" s="119"/>
      <c r="H45" s="119"/>
      <c r="I45" s="137"/>
      <c r="J45" s="80"/>
      <c r="K45" s="119"/>
      <c r="L45" s="80"/>
      <c r="M45" s="3"/>
      <c r="N45" s="3"/>
    </row>
    <row r="46" spans="1:14" ht="10.5" customHeight="1" x14ac:dyDescent="0.2">
      <c r="A46" s="21"/>
      <c r="B46" s="22" t="s">
        <v>68</v>
      </c>
      <c r="C46" s="3"/>
      <c r="D46" s="3"/>
      <c r="E46" s="27"/>
      <c r="F46" s="78"/>
      <c r="G46" s="161">
        <f>+L46/4</f>
        <v>19376.5</v>
      </c>
      <c r="H46" s="119"/>
      <c r="I46" s="137"/>
      <c r="J46" s="80"/>
      <c r="K46" s="119"/>
      <c r="L46" s="80">
        <v>77506</v>
      </c>
      <c r="M46" s="3"/>
      <c r="N46" s="3"/>
    </row>
    <row r="47" spans="1:14" ht="10.5" customHeight="1" x14ac:dyDescent="0.2">
      <c r="A47" s="21"/>
      <c r="B47" s="22"/>
      <c r="C47" s="3"/>
      <c r="D47" s="3"/>
      <c r="E47" s="27"/>
      <c r="F47" s="78"/>
      <c r="G47" s="119"/>
      <c r="H47" s="119"/>
      <c r="I47" s="137"/>
      <c r="J47" s="80"/>
      <c r="K47" s="119"/>
      <c r="L47" s="80"/>
      <c r="M47" s="3"/>
      <c r="N47" s="3"/>
    </row>
    <row r="48" spans="1:14" ht="10.5" customHeight="1" x14ac:dyDescent="0.2">
      <c r="A48" s="21"/>
      <c r="B48" s="22" t="s">
        <v>69</v>
      </c>
      <c r="C48" s="3"/>
      <c r="D48" s="3"/>
      <c r="E48" s="27"/>
      <c r="F48" s="78"/>
      <c r="G48" s="161">
        <f>+L48/4</f>
        <v>266.75</v>
      </c>
      <c r="H48" s="119"/>
      <c r="I48" s="137"/>
      <c r="J48" s="80"/>
      <c r="K48" s="119"/>
      <c r="L48" s="80">
        <v>1067</v>
      </c>
      <c r="M48" s="3"/>
      <c r="N48" s="3"/>
    </row>
    <row r="49" spans="1:14" ht="10.5" customHeight="1" x14ac:dyDescent="0.2">
      <c r="A49" s="21"/>
      <c r="B49" s="22"/>
      <c r="C49" s="3"/>
      <c r="D49" s="3"/>
      <c r="E49" s="27"/>
      <c r="F49" s="78"/>
      <c r="G49" s="119"/>
      <c r="H49" s="119"/>
      <c r="I49" s="137"/>
      <c r="J49" s="80"/>
      <c r="K49" s="119"/>
      <c r="L49" s="80"/>
      <c r="M49" s="3"/>
      <c r="N49" s="3"/>
    </row>
    <row r="50" spans="1:14" ht="11.25" customHeight="1" x14ac:dyDescent="0.2">
      <c r="A50" s="21"/>
      <c r="B50" s="22" t="s">
        <v>70</v>
      </c>
      <c r="C50" s="3"/>
      <c r="D50" s="3"/>
      <c r="E50" s="27"/>
      <c r="F50" s="78"/>
      <c r="G50" s="123">
        <f>+L50/4</f>
        <v>670650</v>
      </c>
      <c r="H50" s="119"/>
      <c r="I50" s="137"/>
      <c r="J50" s="80"/>
      <c r="K50" s="119"/>
      <c r="L50" s="120">
        <v>2682600</v>
      </c>
      <c r="M50" s="3"/>
      <c r="N50" s="3"/>
    </row>
    <row r="51" spans="1:14" ht="10.5" customHeight="1" x14ac:dyDescent="0.2">
      <c r="A51" s="21"/>
      <c r="B51" s="22"/>
      <c r="C51" s="3"/>
      <c r="D51" s="3"/>
      <c r="E51" s="27"/>
      <c r="F51" s="78"/>
      <c r="G51" s="119"/>
      <c r="H51" s="119"/>
      <c r="I51" s="137"/>
      <c r="J51" s="80"/>
      <c r="K51" s="119"/>
      <c r="L51" s="80"/>
      <c r="M51" s="3"/>
      <c r="N51" s="3"/>
    </row>
    <row r="52" spans="1:14" ht="11.25" customHeight="1" x14ac:dyDescent="0.2">
      <c r="A52" s="18" t="s">
        <v>71</v>
      </c>
      <c r="B52" s="22"/>
      <c r="C52" s="3"/>
      <c r="D52" s="3"/>
      <c r="E52" s="27"/>
      <c r="F52" s="78"/>
      <c r="G52" s="161">
        <f>SUM(G40:G51)</f>
        <v>1144801.5</v>
      </c>
      <c r="H52" s="119"/>
      <c r="I52" s="137"/>
      <c r="J52" s="80"/>
      <c r="K52" s="119"/>
      <c r="L52" s="80">
        <f>SUM(L40:L51)+L38</f>
        <v>4579206</v>
      </c>
      <c r="M52" s="3"/>
      <c r="N52" s="3"/>
    </row>
    <row r="53" spans="1:14" ht="12" x14ac:dyDescent="0.2">
      <c r="A53" s="21"/>
      <c r="B53" s="22"/>
      <c r="C53" s="3"/>
      <c r="D53" s="3"/>
      <c r="E53" s="27"/>
      <c r="F53" s="78"/>
      <c r="G53" s="119"/>
      <c r="H53" s="119"/>
      <c r="I53" s="138"/>
      <c r="J53" s="119"/>
      <c r="K53" s="119"/>
      <c r="L53" s="80"/>
      <c r="M53" s="3"/>
      <c r="N53" s="3"/>
    </row>
    <row r="54" spans="1:14" ht="12" x14ac:dyDescent="0.2">
      <c r="A54" s="18" t="s">
        <v>72</v>
      </c>
      <c r="B54" s="22"/>
      <c r="C54" s="3"/>
      <c r="D54" s="3"/>
      <c r="E54" s="78"/>
      <c r="F54" s="78"/>
      <c r="G54" s="33"/>
      <c r="H54" s="119"/>
      <c r="I54" s="138"/>
      <c r="J54" s="119"/>
      <c r="K54" s="119"/>
      <c r="L54" s="33"/>
      <c r="M54" s="3"/>
      <c r="N54" s="3"/>
    </row>
    <row r="55" spans="1:14" ht="12" x14ac:dyDescent="0.2">
      <c r="A55" s="21"/>
      <c r="B55" s="22" t="s">
        <v>73</v>
      </c>
      <c r="C55" s="3"/>
      <c r="D55" s="3"/>
      <c r="E55" s="169">
        <f>+J55/4</f>
        <v>643498.25</v>
      </c>
      <c r="F55" s="78"/>
      <c r="G55" s="33"/>
      <c r="H55" s="119"/>
      <c r="I55" s="138"/>
      <c r="J55" s="121">
        <v>2573993</v>
      </c>
      <c r="K55" s="119"/>
      <c r="L55" s="33"/>
      <c r="M55" s="3"/>
      <c r="N55" s="3"/>
    </row>
    <row r="56" spans="1:14" ht="12" x14ac:dyDescent="0.2">
      <c r="A56" s="21"/>
      <c r="B56" s="22" t="s">
        <v>74</v>
      </c>
      <c r="C56" s="3"/>
      <c r="D56" s="3"/>
      <c r="E56" s="169">
        <f>+J56/4</f>
        <v>8537.5</v>
      </c>
      <c r="F56" s="78"/>
      <c r="G56" s="33"/>
      <c r="H56" s="119"/>
      <c r="I56" s="138"/>
      <c r="J56" s="121">
        <v>34150</v>
      </c>
      <c r="K56" s="119"/>
      <c r="L56" s="33"/>
      <c r="M56" s="3"/>
      <c r="N56" s="3"/>
    </row>
    <row r="57" spans="1:14" ht="12" x14ac:dyDescent="0.2">
      <c r="A57" s="21"/>
      <c r="B57" s="22" t="s">
        <v>36</v>
      </c>
      <c r="C57" s="3"/>
      <c r="D57" s="3"/>
      <c r="E57" s="165">
        <v>0</v>
      </c>
      <c r="F57" s="78"/>
      <c r="G57" s="33"/>
      <c r="H57" s="119"/>
      <c r="I57" s="138"/>
      <c r="J57" s="123">
        <v>0</v>
      </c>
      <c r="K57" s="119"/>
      <c r="L57" s="33"/>
      <c r="M57" s="3"/>
      <c r="N57" s="3"/>
    </row>
    <row r="58" spans="1:14" ht="12" x14ac:dyDescent="0.2">
      <c r="A58" s="21"/>
      <c r="B58" s="22" t="s">
        <v>75</v>
      </c>
      <c r="C58" s="3"/>
      <c r="D58" s="3"/>
      <c r="E58" s="78"/>
      <c r="F58" s="78"/>
      <c r="G58" s="121">
        <f>SUM(E55:E57)</f>
        <v>652035.75</v>
      </c>
      <c r="H58" s="119"/>
      <c r="I58" s="138"/>
      <c r="J58" s="119"/>
      <c r="K58" s="119"/>
      <c r="L58" s="33">
        <f>SUM(J55:J57)</f>
        <v>2608143</v>
      </c>
      <c r="M58" s="3"/>
      <c r="N58" s="3"/>
    </row>
    <row r="59" spans="1:14" ht="12" x14ac:dyDescent="0.2">
      <c r="A59" s="21"/>
      <c r="B59" s="22"/>
      <c r="C59" s="3"/>
      <c r="D59" s="3"/>
      <c r="E59" s="78"/>
      <c r="F59" s="78"/>
      <c r="G59" s="121"/>
      <c r="H59" s="119"/>
      <c r="I59" s="138"/>
      <c r="J59" s="119"/>
      <c r="K59" s="119"/>
      <c r="L59" s="33"/>
      <c r="M59" s="3"/>
      <c r="N59" s="3"/>
    </row>
    <row r="60" spans="1:14" ht="12" x14ac:dyDescent="0.2">
      <c r="A60" s="21"/>
      <c r="B60" s="22" t="s">
        <v>130</v>
      </c>
      <c r="C60" s="3"/>
      <c r="D60" s="3"/>
      <c r="E60" s="78"/>
      <c r="F60" s="78"/>
      <c r="G60" s="163">
        <f>L60/4</f>
        <v>237055.5</v>
      </c>
      <c r="H60" s="119"/>
      <c r="I60" s="138"/>
      <c r="J60" s="119"/>
      <c r="K60" s="119"/>
      <c r="L60" s="120">
        <v>948222</v>
      </c>
      <c r="M60" s="3"/>
      <c r="N60" s="3"/>
    </row>
    <row r="61" spans="1:14" ht="12" x14ac:dyDescent="0.2">
      <c r="A61" s="21"/>
      <c r="B61" s="22"/>
      <c r="C61" s="3"/>
      <c r="D61" s="3"/>
      <c r="E61" s="78"/>
      <c r="F61" s="78"/>
      <c r="G61" s="161"/>
      <c r="H61" s="119"/>
      <c r="I61" s="138"/>
      <c r="J61" s="119"/>
      <c r="K61" s="119"/>
      <c r="L61" s="80"/>
      <c r="M61" s="3"/>
      <c r="N61" s="3"/>
    </row>
    <row r="62" spans="1:14" ht="12" x14ac:dyDescent="0.2">
      <c r="A62" s="18" t="s">
        <v>76</v>
      </c>
      <c r="B62" s="22"/>
      <c r="C62" s="3"/>
      <c r="D62" s="3"/>
      <c r="E62" s="78"/>
      <c r="F62" s="78"/>
      <c r="G62" s="161">
        <f>G32-G52-G58-G60</f>
        <v>606647.5</v>
      </c>
      <c r="H62" s="119"/>
      <c r="I62" s="138"/>
      <c r="J62" s="119"/>
      <c r="K62" s="119"/>
      <c r="L62" s="80">
        <f>L32-L52-L58-L60</f>
        <v>2426590</v>
      </c>
      <c r="M62" s="3"/>
      <c r="N62" s="3"/>
    </row>
    <row r="63" spans="1:14" ht="12" x14ac:dyDescent="0.2">
      <c r="A63" s="18"/>
      <c r="B63" s="22"/>
      <c r="C63" s="3"/>
      <c r="D63" s="3"/>
      <c r="E63" s="78"/>
      <c r="F63" s="78"/>
      <c r="G63" s="161"/>
      <c r="H63" s="119"/>
      <c r="I63" s="138"/>
      <c r="J63" s="119"/>
      <c r="K63" s="119"/>
      <c r="L63" s="80"/>
      <c r="M63" s="3"/>
      <c r="N63" s="3"/>
    </row>
    <row r="64" spans="1:14" ht="12" x14ac:dyDescent="0.2">
      <c r="A64" s="18" t="s">
        <v>77</v>
      </c>
      <c r="B64" s="22"/>
      <c r="C64" s="3"/>
      <c r="D64" s="3"/>
      <c r="E64" s="78"/>
      <c r="F64" s="78"/>
      <c r="G64" s="164">
        <f>L64/4</f>
        <v>93945.5</v>
      </c>
      <c r="H64" s="119"/>
      <c r="I64" s="138"/>
      <c r="J64" s="119"/>
      <c r="K64" s="119"/>
      <c r="L64" s="80">
        <v>375782</v>
      </c>
      <c r="M64" s="3"/>
      <c r="N64" s="3"/>
    </row>
    <row r="65" spans="1:14" ht="12" x14ac:dyDescent="0.2">
      <c r="A65" s="18" t="s">
        <v>78</v>
      </c>
      <c r="B65" s="22"/>
      <c r="C65" s="3"/>
      <c r="D65" s="3"/>
      <c r="E65" s="78"/>
      <c r="F65" s="78"/>
      <c r="G65" s="123">
        <v>0</v>
      </c>
      <c r="H65" s="119"/>
      <c r="I65" s="138"/>
      <c r="J65" s="119"/>
      <c r="K65" s="119"/>
      <c r="L65" s="120">
        <v>0</v>
      </c>
      <c r="M65" s="3"/>
      <c r="N65" s="3"/>
    </row>
    <row r="66" spans="1:14" ht="12" x14ac:dyDescent="0.2">
      <c r="A66" s="3"/>
      <c r="B66" s="3"/>
      <c r="C66" s="3"/>
      <c r="D66" s="3"/>
      <c r="E66" s="19"/>
      <c r="F66" s="19"/>
      <c r="G66" s="121"/>
      <c r="H66" s="80"/>
      <c r="I66" s="139"/>
      <c r="J66" s="80"/>
      <c r="K66" s="80"/>
      <c r="L66" s="33"/>
      <c r="M66" s="3"/>
      <c r="N66" s="3"/>
    </row>
    <row r="67" spans="1:14" ht="12.75" thickBot="1" x14ac:dyDescent="0.25">
      <c r="A67" s="18" t="s">
        <v>79</v>
      </c>
      <c r="B67" s="22"/>
      <c r="C67" s="3"/>
      <c r="D67" s="3"/>
      <c r="E67" s="26"/>
      <c r="F67" s="26"/>
      <c r="G67" s="150">
        <f>G62-G64-G65</f>
        <v>512702</v>
      </c>
      <c r="H67" s="124"/>
      <c r="I67" s="140"/>
      <c r="J67" s="124"/>
      <c r="K67" s="124"/>
      <c r="L67" s="31">
        <f>L62-L64-L65</f>
        <v>2050808</v>
      </c>
      <c r="M67" s="3"/>
      <c r="N67" s="3"/>
    </row>
    <row r="68" spans="1:14" ht="12.75" thickTop="1" x14ac:dyDescent="0.2">
      <c r="A68" s="3"/>
      <c r="B68" s="3"/>
      <c r="C68" s="3"/>
      <c r="D68" s="3"/>
      <c r="E68" s="34"/>
      <c r="F68" s="3"/>
      <c r="G68" s="121"/>
      <c r="H68" s="121"/>
      <c r="I68" s="154"/>
      <c r="J68" s="121"/>
      <c r="K68" s="121"/>
      <c r="L68" s="121"/>
      <c r="M68" s="3"/>
      <c r="N68" s="3"/>
    </row>
    <row r="69" spans="1:14" ht="12" x14ac:dyDescent="0.2">
      <c r="A69" s="3"/>
      <c r="B69" s="3"/>
      <c r="C69" s="3"/>
      <c r="D69" s="3"/>
      <c r="E69" s="34"/>
      <c r="F69" s="3"/>
      <c r="G69" s="121"/>
      <c r="H69" s="121"/>
      <c r="I69" s="154"/>
      <c r="J69" s="121"/>
      <c r="K69" s="121"/>
      <c r="L69" s="121"/>
      <c r="M69" s="3"/>
      <c r="N69" s="3"/>
    </row>
    <row r="70" spans="1:14" ht="12.75" thickBot="1" x14ac:dyDescent="0.25">
      <c r="A70" s="3" t="s">
        <v>80</v>
      </c>
      <c r="B70" s="3"/>
      <c r="C70" s="3"/>
      <c r="D70" s="3"/>
      <c r="E70" s="34"/>
      <c r="F70" s="3"/>
      <c r="G70" s="150">
        <v>2066</v>
      </c>
      <c r="H70" s="155"/>
      <c r="I70" s="154"/>
      <c r="J70" s="121"/>
      <c r="K70" s="121"/>
      <c r="L70" s="150">
        <v>1844</v>
      </c>
      <c r="M70" s="3"/>
      <c r="N70" s="3"/>
    </row>
    <row r="71" spans="1:14" ht="12.75" thickTop="1" x14ac:dyDescent="0.2">
      <c r="A71" s="3"/>
      <c r="B71" s="3"/>
      <c r="C71" s="3"/>
      <c r="D71" s="3"/>
      <c r="E71" s="34"/>
      <c r="F71" s="3"/>
      <c r="G71" s="121"/>
      <c r="H71" s="121"/>
      <c r="I71" s="154"/>
      <c r="J71" s="121"/>
      <c r="K71" s="121"/>
      <c r="L71" s="121"/>
      <c r="M71" s="3"/>
      <c r="N71" s="3"/>
    </row>
    <row r="72" spans="1:14" ht="12.75" thickBot="1" x14ac:dyDescent="0.25">
      <c r="A72" s="3" t="s">
        <v>81</v>
      </c>
      <c r="B72" s="3"/>
      <c r="C72" s="3"/>
      <c r="D72" s="3"/>
      <c r="E72" s="34"/>
      <c r="F72" s="3"/>
      <c r="G72" s="150">
        <v>2480</v>
      </c>
      <c r="H72" s="155"/>
      <c r="I72" s="154"/>
      <c r="J72" s="121"/>
      <c r="K72" s="121"/>
      <c r="L72" s="150">
        <v>1550</v>
      </c>
      <c r="M72" s="3"/>
      <c r="N72" s="3"/>
    </row>
    <row r="73" spans="1:14" ht="12.75" thickTop="1" x14ac:dyDescent="0.2">
      <c r="A73" s="3"/>
      <c r="B73" s="3"/>
      <c r="C73" s="3"/>
      <c r="D73" s="3"/>
      <c r="E73" s="34"/>
      <c r="F73" s="3"/>
      <c r="G73" s="161"/>
      <c r="H73" s="155"/>
      <c r="I73" s="154"/>
      <c r="J73" s="121"/>
      <c r="K73" s="121"/>
      <c r="L73" s="155"/>
      <c r="M73" s="3"/>
      <c r="N73" s="3"/>
    </row>
    <row r="74" spans="1:14" ht="12.75" thickBot="1" x14ac:dyDescent="0.25">
      <c r="A74" s="3" t="s">
        <v>82</v>
      </c>
      <c r="B74" s="3"/>
      <c r="C74" s="3"/>
      <c r="D74" s="3"/>
      <c r="E74" s="34"/>
      <c r="F74" s="3"/>
      <c r="G74" s="150">
        <v>1</v>
      </c>
      <c r="H74" s="155"/>
      <c r="I74" s="154"/>
      <c r="J74" s="121"/>
      <c r="K74" s="121"/>
      <c r="L74" s="150">
        <v>3470</v>
      </c>
      <c r="M74" s="3"/>
      <c r="N74" s="3"/>
    </row>
    <row r="75" spans="1:14" ht="12.75" thickTop="1" x14ac:dyDescent="0.2">
      <c r="A75" s="3"/>
      <c r="B75" s="3"/>
      <c r="C75" s="3"/>
      <c r="D75" s="3"/>
      <c r="E75" s="34"/>
      <c r="F75" s="3"/>
      <c r="G75" s="121"/>
      <c r="H75" s="121"/>
      <c r="I75" s="154"/>
      <c r="J75" s="121"/>
      <c r="K75" s="121"/>
      <c r="L75" s="121"/>
      <c r="M75" s="3"/>
      <c r="N75" s="3"/>
    </row>
    <row r="76" spans="1:14" ht="12.75" thickBot="1" x14ac:dyDescent="0.25">
      <c r="A76" s="3" t="s">
        <v>83</v>
      </c>
      <c r="B76" s="3"/>
      <c r="C76" s="3"/>
      <c r="D76" s="3"/>
      <c r="E76" s="34"/>
      <c r="F76" s="3"/>
      <c r="G76" s="150">
        <v>5</v>
      </c>
      <c r="H76" s="155"/>
      <c r="I76" s="154"/>
      <c r="J76" s="121"/>
      <c r="K76" s="121"/>
      <c r="L76" s="150">
        <v>4677</v>
      </c>
      <c r="M76" s="3"/>
      <c r="N76" s="3"/>
    </row>
    <row r="77" spans="1:14" ht="12.75" thickTop="1" x14ac:dyDescent="0.2">
      <c r="A77" s="3"/>
      <c r="B77" s="3"/>
      <c r="C77" s="3"/>
      <c r="D77" s="3"/>
      <c r="E77" s="34"/>
      <c r="F77" s="3"/>
      <c r="G77" s="125"/>
      <c r="H77" s="125"/>
      <c r="I77" s="33"/>
      <c r="J77" s="33"/>
      <c r="K77" s="33"/>
      <c r="L77" s="125"/>
      <c r="M77" s="3"/>
      <c r="N77" s="3"/>
    </row>
    <row r="78" spans="1:14" ht="12" x14ac:dyDescent="0.2">
      <c r="A78" s="3"/>
      <c r="B78" s="3"/>
      <c r="C78" s="3"/>
      <c r="D78" s="3"/>
      <c r="E78" s="3"/>
      <c r="F78" s="3"/>
      <c r="G78" s="33"/>
      <c r="H78" s="33"/>
      <c r="I78" s="33"/>
      <c r="J78" s="33"/>
      <c r="K78" s="33"/>
      <c r="L78" s="33"/>
      <c r="M78" s="3"/>
      <c r="N78" s="3"/>
    </row>
    <row r="79" spans="1:14" ht="12" x14ac:dyDescent="0.2">
      <c r="A79" s="3"/>
      <c r="B79" s="3"/>
      <c r="C79" s="3"/>
      <c r="D79" s="3"/>
      <c r="E79" s="3"/>
      <c r="F79" s="3"/>
      <c r="G79" s="33"/>
      <c r="H79" s="33"/>
      <c r="I79" s="33"/>
      <c r="J79" s="33"/>
      <c r="K79" s="33"/>
      <c r="L79" s="33"/>
      <c r="M79" s="3"/>
      <c r="N79" s="3"/>
    </row>
    <row r="80" spans="1:14" ht="12" x14ac:dyDescent="0.2">
      <c r="A80" s="3"/>
      <c r="B80" s="3"/>
      <c r="C80" s="3"/>
      <c r="D80" s="3"/>
      <c r="E80" s="3"/>
      <c r="F80" s="3"/>
      <c r="G80" s="33"/>
      <c r="H80" s="33"/>
      <c r="I80" s="33"/>
      <c r="J80" s="33"/>
      <c r="K80" s="33"/>
      <c r="L80" s="33"/>
      <c r="M80" s="3"/>
      <c r="N80" s="3"/>
    </row>
    <row r="81" spans="1:14" ht="12" x14ac:dyDescent="0.2">
      <c r="A81" s="3"/>
      <c r="B81" s="3"/>
      <c r="C81" s="3"/>
      <c r="D81" s="3"/>
      <c r="E81" s="3"/>
      <c r="F81" s="3"/>
      <c r="G81" s="33"/>
      <c r="H81" s="33"/>
      <c r="I81" s="33"/>
      <c r="J81" s="33"/>
      <c r="K81" s="33"/>
      <c r="L81" s="33"/>
      <c r="M81" s="3"/>
      <c r="N81" s="3"/>
    </row>
    <row r="82" spans="1:14" ht="12" x14ac:dyDescent="0.2">
      <c r="A82" s="3"/>
      <c r="B82" s="3"/>
      <c r="C82" s="3"/>
      <c r="D82" s="3"/>
      <c r="E82" s="3"/>
      <c r="F82" s="3"/>
      <c r="G82" s="33"/>
      <c r="H82" s="33"/>
      <c r="I82" s="33"/>
      <c r="J82" s="33"/>
      <c r="K82" s="33"/>
      <c r="L82" s="33"/>
      <c r="M82" s="3"/>
      <c r="N82" s="3"/>
    </row>
    <row r="83" spans="1:14" ht="12" x14ac:dyDescent="0.2">
      <c r="A83" s="3"/>
      <c r="B83" s="3"/>
      <c r="C83" s="3"/>
      <c r="D83" s="3"/>
      <c r="E83" s="3"/>
      <c r="F83" s="3"/>
      <c r="G83" s="33"/>
      <c r="H83" s="33"/>
      <c r="I83" s="33"/>
      <c r="J83" s="33"/>
      <c r="K83" s="33"/>
      <c r="L83" s="33"/>
      <c r="M83" s="3"/>
      <c r="N83" s="3"/>
    </row>
    <row r="84" spans="1:14" ht="12" x14ac:dyDescent="0.2">
      <c r="A84" s="3"/>
      <c r="B84" s="3"/>
      <c r="C84" s="3"/>
      <c r="D84" s="3"/>
      <c r="E84" s="3"/>
      <c r="F84" s="3"/>
      <c r="G84" s="33"/>
      <c r="H84" s="33"/>
      <c r="I84" s="33"/>
      <c r="J84" s="33"/>
      <c r="K84" s="33"/>
      <c r="L84" s="33"/>
      <c r="M84" s="3"/>
      <c r="N84" s="3"/>
    </row>
    <row r="85" spans="1:14" ht="12" x14ac:dyDescent="0.2">
      <c r="A85" s="3"/>
      <c r="B85" s="3"/>
      <c r="C85" s="3"/>
      <c r="D85" s="3"/>
      <c r="E85" s="3"/>
      <c r="F85" s="3"/>
      <c r="G85" s="33"/>
      <c r="H85" s="33"/>
      <c r="I85" s="33"/>
      <c r="J85" s="33"/>
      <c r="K85" s="33"/>
      <c r="L85" s="33"/>
      <c r="M85" s="3"/>
      <c r="N85" s="3"/>
    </row>
    <row r="86" spans="1:14" ht="12" x14ac:dyDescent="0.2">
      <c r="A86" s="3"/>
      <c r="B86" s="3"/>
      <c r="C86" s="3"/>
      <c r="D86" s="3"/>
      <c r="E86" s="3"/>
      <c r="F86" s="3"/>
      <c r="G86" s="33"/>
      <c r="H86" s="33"/>
      <c r="I86" s="33"/>
      <c r="J86" s="33"/>
      <c r="K86" s="33"/>
      <c r="L86" s="33"/>
      <c r="M86" s="3"/>
      <c r="N86" s="3"/>
    </row>
    <row r="87" spans="1:14" ht="12" x14ac:dyDescent="0.2">
      <c r="A87" s="3"/>
      <c r="B87" s="3"/>
      <c r="C87" s="3"/>
      <c r="D87" s="3"/>
      <c r="E87" s="3"/>
      <c r="F87" s="3"/>
      <c r="G87" s="33"/>
      <c r="H87" s="33"/>
      <c r="I87" s="33"/>
      <c r="J87" s="33"/>
      <c r="K87" s="33"/>
      <c r="L87" s="33"/>
      <c r="M87" s="3"/>
      <c r="N87" s="3"/>
    </row>
    <row r="88" spans="1:14" ht="12" x14ac:dyDescent="0.2">
      <c r="A88" s="3"/>
      <c r="B88" s="3"/>
      <c r="C88" s="3"/>
      <c r="D88" s="3"/>
      <c r="E88" s="3"/>
      <c r="F88" s="3"/>
      <c r="G88" s="33"/>
      <c r="H88" s="33"/>
      <c r="I88" s="33"/>
      <c r="J88" s="33"/>
      <c r="K88" s="33"/>
      <c r="L88" s="33"/>
      <c r="M88" s="3"/>
      <c r="N88" s="3"/>
    </row>
    <row r="89" spans="1:14" ht="12" x14ac:dyDescent="0.2">
      <c r="A89" s="3"/>
      <c r="B89" s="3"/>
      <c r="C89" s="3"/>
      <c r="D89" s="3"/>
      <c r="E89" s="3"/>
      <c r="F89" s="3"/>
      <c r="G89" s="33"/>
      <c r="H89" s="33"/>
      <c r="I89" s="33"/>
      <c r="J89" s="33"/>
      <c r="K89" s="33"/>
      <c r="L89" s="33"/>
      <c r="M89" s="3"/>
      <c r="N89" s="3"/>
    </row>
    <row r="90" spans="1:14" ht="12" x14ac:dyDescent="0.2">
      <c r="A90" s="3"/>
      <c r="B90" s="3"/>
      <c r="C90" s="3"/>
      <c r="D90" s="3"/>
      <c r="E90" s="3"/>
      <c r="F90" s="3"/>
      <c r="G90" s="33"/>
      <c r="H90" s="33"/>
      <c r="I90" s="33"/>
      <c r="J90" s="33"/>
      <c r="K90" s="33"/>
      <c r="L90" s="33"/>
      <c r="M90" s="3"/>
      <c r="N90" s="3"/>
    </row>
    <row r="91" spans="1:14" ht="12" x14ac:dyDescent="0.2">
      <c r="A91" s="3"/>
      <c r="B91" s="3"/>
      <c r="C91" s="3"/>
      <c r="D91" s="3"/>
      <c r="E91" s="3"/>
      <c r="F91" s="3"/>
      <c r="G91" s="33"/>
      <c r="H91" s="33"/>
      <c r="I91" s="33"/>
      <c r="J91" s="33"/>
      <c r="K91" s="33"/>
      <c r="L91" s="33"/>
      <c r="M91" s="3"/>
      <c r="N91" s="3"/>
    </row>
    <row r="92" spans="1:14" ht="12" x14ac:dyDescent="0.2">
      <c r="A92" s="3"/>
      <c r="B92" s="3"/>
      <c r="C92" s="3"/>
      <c r="D92" s="3"/>
      <c r="E92" s="3"/>
      <c r="F92" s="3"/>
      <c r="G92" s="33"/>
      <c r="H92" s="33"/>
      <c r="I92" s="33"/>
      <c r="J92" s="33"/>
      <c r="K92" s="33"/>
      <c r="L92" s="33"/>
      <c r="M92" s="3"/>
      <c r="N92" s="3"/>
    </row>
    <row r="93" spans="1:14" ht="12" x14ac:dyDescent="0.2">
      <c r="A93" s="3"/>
      <c r="B93" s="3"/>
      <c r="C93" s="3"/>
      <c r="D93" s="3"/>
      <c r="E93" s="3"/>
      <c r="F93" s="3"/>
      <c r="G93" s="33"/>
      <c r="H93" s="33"/>
      <c r="I93" s="33"/>
      <c r="J93" s="33"/>
      <c r="K93" s="33"/>
      <c r="L93" s="33"/>
      <c r="M93" s="3"/>
      <c r="N93" s="3"/>
    </row>
    <row r="94" spans="1:14" ht="12" x14ac:dyDescent="0.2">
      <c r="A94" s="3"/>
      <c r="B94" s="3"/>
      <c r="C94" s="3"/>
      <c r="D94" s="3"/>
      <c r="E94" s="3"/>
      <c r="F94" s="3"/>
      <c r="G94" s="33"/>
      <c r="H94" s="33"/>
      <c r="I94" s="33"/>
      <c r="J94" s="33"/>
      <c r="K94" s="33"/>
      <c r="L94" s="33"/>
      <c r="M94" s="3"/>
      <c r="N94" s="3"/>
    </row>
    <row r="95" spans="1:14" ht="12" x14ac:dyDescent="0.2">
      <c r="A95" s="3"/>
      <c r="B95" s="3"/>
      <c r="C95" s="3"/>
      <c r="D95" s="3"/>
      <c r="E95" s="3"/>
      <c r="F95" s="3"/>
      <c r="G95" s="33"/>
      <c r="H95" s="33"/>
      <c r="I95" s="33"/>
      <c r="J95" s="33"/>
      <c r="K95" s="33"/>
      <c r="L95" s="33"/>
      <c r="M95" s="3"/>
      <c r="N95" s="3"/>
    </row>
    <row r="96" spans="1:14" ht="12" x14ac:dyDescent="0.2">
      <c r="A96" s="3"/>
      <c r="B96" s="3"/>
      <c r="C96" s="3"/>
      <c r="D96" s="3"/>
      <c r="E96" s="3"/>
      <c r="F96" s="3"/>
      <c r="G96" s="33"/>
      <c r="H96" s="33"/>
      <c r="I96" s="33"/>
      <c r="J96" s="33"/>
      <c r="K96" s="33"/>
      <c r="L96" s="33"/>
      <c r="M96" s="3"/>
      <c r="N96" s="3"/>
    </row>
    <row r="97" spans="1:14" ht="12" x14ac:dyDescent="0.2">
      <c r="A97" s="3"/>
      <c r="B97" s="3"/>
      <c r="C97" s="3"/>
      <c r="D97" s="3"/>
      <c r="E97" s="3"/>
      <c r="F97" s="3"/>
      <c r="G97" s="33"/>
      <c r="H97" s="33"/>
      <c r="I97" s="33"/>
      <c r="J97" s="33"/>
      <c r="K97" s="33"/>
      <c r="L97" s="33"/>
      <c r="M97" s="3"/>
      <c r="N97" s="3"/>
    </row>
    <row r="98" spans="1:14" ht="12" x14ac:dyDescent="0.2">
      <c r="A98" s="3"/>
      <c r="B98" s="3"/>
      <c r="C98" s="3"/>
      <c r="D98" s="3"/>
      <c r="E98" s="3"/>
      <c r="F98" s="3"/>
      <c r="G98" s="33"/>
      <c r="H98" s="33"/>
      <c r="I98" s="33"/>
      <c r="J98" s="33"/>
      <c r="K98" s="33"/>
      <c r="L98" s="33"/>
      <c r="M98" s="3"/>
      <c r="N98" s="3"/>
    </row>
    <row r="99" spans="1:14" ht="12" x14ac:dyDescent="0.2">
      <c r="A99" s="3"/>
      <c r="B99" s="3"/>
      <c r="C99" s="3"/>
      <c r="D99" s="3"/>
      <c r="E99" s="3"/>
      <c r="F99" s="3"/>
      <c r="G99" s="33"/>
      <c r="H99" s="33"/>
      <c r="I99" s="33"/>
      <c r="J99" s="33"/>
      <c r="K99" s="33"/>
      <c r="L99" s="33"/>
      <c r="M99" s="3"/>
      <c r="N99" s="3"/>
    </row>
    <row r="100" spans="1:14" ht="12" x14ac:dyDescent="0.2">
      <c r="A100" s="3"/>
      <c r="B100" s="3"/>
      <c r="C100" s="3"/>
      <c r="D100" s="3"/>
      <c r="E100" s="3"/>
      <c r="F100" s="3"/>
      <c r="G100" s="33"/>
      <c r="H100" s="33"/>
      <c r="I100" s="33"/>
      <c r="J100" s="33"/>
      <c r="K100" s="33"/>
      <c r="L100" s="33"/>
      <c r="M100" s="3"/>
      <c r="N100" s="3"/>
    </row>
    <row r="101" spans="1:14" ht="12" x14ac:dyDescent="0.2">
      <c r="A101" s="3"/>
      <c r="B101" s="3"/>
      <c r="C101" s="3"/>
      <c r="D101" s="3"/>
      <c r="E101" s="3"/>
      <c r="F101" s="3"/>
      <c r="G101" s="33"/>
      <c r="H101" s="33"/>
      <c r="I101" s="33"/>
      <c r="J101" s="33"/>
      <c r="K101" s="33"/>
      <c r="L101" s="33"/>
      <c r="M101" s="3"/>
      <c r="N101" s="3"/>
    </row>
    <row r="102" spans="1:14" ht="12" x14ac:dyDescent="0.2">
      <c r="A102" s="3"/>
      <c r="B102" s="3"/>
      <c r="C102" s="3"/>
      <c r="D102" s="3"/>
      <c r="E102" s="3"/>
      <c r="F102" s="3"/>
      <c r="G102" s="33"/>
      <c r="H102" s="33"/>
      <c r="I102" s="33"/>
      <c r="J102" s="33"/>
      <c r="K102" s="33"/>
      <c r="L102" s="33"/>
      <c r="M102" s="3"/>
      <c r="N102" s="3"/>
    </row>
    <row r="103" spans="1:14" ht="12" x14ac:dyDescent="0.2">
      <c r="A103" s="3"/>
      <c r="B103" s="3"/>
      <c r="C103" s="3"/>
      <c r="D103" s="3"/>
      <c r="E103" s="3"/>
      <c r="F103" s="3"/>
      <c r="G103" s="33"/>
      <c r="H103" s="33"/>
      <c r="I103" s="33"/>
      <c r="J103" s="33"/>
      <c r="K103" s="33"/>
      <c r="L103" s="33"/>
      <c r="M103" s="3"/>
      <c r="N103" s="3"/>
    </row>
    <row r="104" spans="1:14" ht="12" x14ac:dyDescent="0.2">
      <c r="A104" s="3"/>
      <c r="B104" s="3"/>
      <c r="C104" s="3"/>
      <c r="D104" s="3"/>
      <c r="E104" s="3"/>
      <c r="F104" s="3"/>
      <c r="G104" s="33"/>
      <c r="H104" s="33"/>
      <c r="I104" s="33"/>
      <c r="J104" s="33"/>
      <c r="K104" s="33"/>
      <c r="L104" s="33"/>
      <c r="M104" s="3"/>
      <c r="N104" s="3"/>
    </row>
    <row r="105" spans="1:14" ht="12" x14ac:dyDescent="0.2">
      <c r="A105" s="3"/>
      <c r="B105" s="3"/>
      <c r="C105" s="3"/>
      <c r="D105" s="3"/>
      <c r="E105" s="3"/>
      <c r="F105" s="3"/>
      <c r="G105" s="33"/>
      <c r="H105" s="33"/>
      <c r="I105" s="33"/>
      <c r="J105" s="33"/>
      <c r="K105" s="33"/>
      <c r="L105" s="33"/>
      <c r="M105" s="3"/>
      <c r="N105" s="3"/>
    </row>
    <row r="106" spans="1:14" ht="12" x14ac:dyDescent="0.2">
      <c r="A106" s="3"/>
      <c r="B106" s="3"/>
      <c r="C106" s="3"/>
      <c r="D106" s="3"/>
      <c r="E106" s="3"/>
      <c r="F106" s="3"/>
      <c r="G106" s="33"/>
      <c r="H106" s="33"/>
      <c r="I106" s="33"/>
      <c r="J106" s="33"/>
      <c r="K106" s="33"/>
      <c r="L106" s="33"/>
      <c r="M106" s="3"/>
      <c r="N106" s="3"/>
    </row>
    <row r="107" spans="1:14" ht="1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</sheetData>
  <mergeCells count="5">
    <mergeCell ref="A2:L2"/>
    <mergeCell ref="A1:L1"/>
    <mergeCell ref="A3:L3"/>
    <mergeCell ref="A4:L4"/>
    <mergeCell ref="A5:L5"/>
  </mergeCells>
  <printOptions horizontalCentered="1"/>
  <pageMargins left="0.75" right="0.75" top="0.25" bottom="0.35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workbookViewId="0">
      <selection activeCell="A5" sqref="A5"/>
    </sheetView>
  </sheetViews>
  <sheetFormatPr defaultRowHeight="10.5" x14ac:dyDescent="0.15"/>
  <cols>
    <col min="1" max="1" width="17" customWidth="1"/>
    <col min="2" max="2" width="13.3984375" customWidth="1"/>
    <col min="3" max="3" width="12.796875" customWidth="1"/>
    <col min="4" max="4" width="13.19921875" customWidth="1"/>
    <col min="6" max="6" width="17.59765625" customWidth="1"/>
    <col min="8" max="8" width="23.59765625" customWidth="1"/>
  </cols>
  <sheetData>
    <row r="1" spans="1:20" ht="15.75" x14ac:dyDescent="0.25">
      <c r="A1" s="193" t="str">
        <f>'Mo. Gas Rate Base-internal'!A1:H1</f>
        <v>ATTACHMENT 2</v>
      </c>
      <c r="B1" s="193"/>
      <c r="C1" s="193"/>
      <c r="D1" s="193"/>
      <c r="E1" s="193"/>
      <c r="F1" s="193"/>
      <c r="G1" s="193"/>
      <c r="H1" s="193"/>
      <c r="I1" s="145"/>
      <c r="J1" s="145"/>
      <c r="K1" s="145"/>
      <c r="L1" s="145"/>
    </row>
    <row r="2" spans="1:20" ht="15.75" x14ac:dyDescent="0.25">
      <c r="A2" s="192" t="str">
        <f>'Mo. Gas Rate Base-internal'!A2:H2</f>
        <v>Liberty Utilities (Midstates Natural Gas) Corp.</v>
      </c>
      <c r="B2" s="192"/>
      <c r="C2" s="192"/>
      <c r="D2" s="192"/>
      <c r="E2" s="192"/>
      <c r="F2" s="192"/>
      <c r="G2" s="192"/>
      <c r="H2" s="192"/>
      <c r="I2" s="146"/>
      <c r="J2" s="146"/>
      <c r="K2" s="146"/>
      <c r="L2" s="146"/>
      <c r="M2" s="114"/>
      <c r="N2" s="114"/>
      <c r="O2" s="114"/>
      <c r="P2" s="114"/>
      <c r="Q2" s="114"/>
      <c r="R2" s="114"/>
      <c r="S2" s="114"/>
      <c r="T2" s="114"/>
    </row>
    <row r="3" spans="1:20" ht="15.75" x14ac:dyDescent="0.25">
      <c r="A3" s="192" t="str">
        <f>'Mo. Gas Rate Base-internal'!A3:H3</f>
        <v>d/b/a Liberty Utilities</v>
      </c>
      <c r="B3" s="192"/>
      <c r="C3" s="192"/>
      <c r="D3" s="192"/>
      <c r="E3" s="192"/>
      <c r="F3" s="192"/>
      <c r="G3" s="192"/>
      <c r="H3" s="192"/>
      <c r="I3" s="146"/>
      <c r="J3" s="146"/>
      <c r="K3" s="146"/>
      <c r="L3" s="146"/>
      <c r="M3" s="114"/>
      <c r="N3" s="114"/>
      <c r="O3" s="114"/>
      <c r="P3" s="114"/>
      <c r="Q3" s="114"/>
      <c r="R3" s="114"/>
      <c r="S3" s="114"/>
      <c r="T3" s="114"/>
    </row>
    <row r="4" spans="1:20" ht="15.75" x14ac:dyDescent="0.25">
      <c r="A4" s="192" t="str">
        <f>'Mo. Gas Rate Base-internal'!A4:H4</f>
        <v>[Rate District]</v>
      </c>
      <c r="B4" s="192"/>
      <c r="C4" s="192"/>
      <c r="D4" s="192"/>
      <c r="E4" s="192"/>
      <c r="F4" s="192"/>
      <c r="G4" s="192"/>
      <c r="H4" s="192"/>
      <c r="I4" s="147"/>
      <c r="J4" s="147"/>
      <c r="K4" s="147"/>
      <c r="L4" s="6"/>
      <c r="M4" s="114"/>
      <c r="N4" s="114"/>
      <c r="O4" s="114"/>
      <c r="P4" s="114"/>
      <c r="Q4" s="114"/>
      <c r="R4" s="114"/>
      <c r="S4" s="114"/>
      <c r="T4" s="114"/>
    </row>
    <row r="5" spans="1:20" ht="15.75" x14ac:dyDescent="0.25">
      <c r="A5" s="192" t="str">
        <f>'Mo. Gas Rate Base-internal'!A5:H5</f>
        <v>Quarter ended and 12 Months ended December 31, 2017</v>
      </c>
      <c r="B5" s="192"/>
      <c r="C5" s="192"/>
      <c r="D5" s="192"/>
      <c r="E5" s="192"/>
      <c r="F5" s="192"/>
      <c r="G5" s="192"/>
      <c r="H5" s="192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15" x14ac:dyDescent="0.25">
      <c r="A6" s="8" t="s">
        <v>0</v>
      </c>
      <c r="B6" s="5"/>
      <c r="C6" s="5"/>
      <c r="D6" s="47"/>
      <c r="E6" s="5"/>
      <c r="F6" s="5"/>
      <c r="G6" s="5"/>
      <c r="H6" s="5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0" ht="15" x14ac:dyDescent="0.25">
      <c r="A7" s="8" t="s">
        <v>1</v>
      </c>
      <c r="B7" s="5"/>
      <c r="C7" s="5"/>
      <c r="D7" s="47"/>
      <c r="E7" s="5"/>
      <c r="F7" s="5"/>
      <c r="G7" s="5"/>
      <c r="H7" s="5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ht="15" x14ac:dyDescent="0.25">
      <c r="A8" s="7" t="s">
        <v>2</v>
      </c>
      <c r="B8" s="5"/>
      <c r="C8" s="5"/>
      <c r="D8" s="47"/>
      <c r="E8" s="5"/>
      <c r="F8" s="5"/>
      <c r="G8" s="5"/>
      <c r="H8" s="5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20" ht="15" x14ac:dyDescent="0.25">
      <c r="A9" s="7" t="s">
        <v>49</v>
      </c>
      <c r="B9" s="5"/>
      <c r="C9" s="5"/>
      <c r="D9" s="47"/>
      <c r="E9" s="5"/>
      <c r="F9" s="5"/>
      <c r="G9" s="5"/>
      <c r="H9" s="5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15" x14ac:dyDescent="0.25">
      <c r="A10" s="9" t="s">
        <v>85</v>
      </c>
      <c r="B10" s="5"/>
      <c r="C10" s="5"/>
      <c r="D10" s="5"/>
      <c r="E10" s="5"/>
      <c r="F10" s="5"/>
      <c r="G10" s="5"/>
      <c r="H10" s="5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ht="12" x14ac:dyDescent="0.2">
      <c r="A11" s="28"/>
      <c r="B11" s="3"/>
      <c r="C11" s="3"/>
      <c r="D11" s="3"/>
      <c r="E11" s="3"/>
      <c r="F11" s="3"/>
      <c r="G11" s="3"/>
      <c r="H11" s="3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ht="12" x14ac:dyDescent="0.2">
      <c r="A12" s="28"/>
      <c r="B12" s="3"/>
      <c r="C12" s="3"/>
      <c r="D12" s="3"/>
      <c r="E12" s="85"/>
      <c r="F12" s="106" t="s">
        <v>51</v>
      </c>
      <c r="G12" s="107"/>
      <c r="H12" s="108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ht="12" x14ac:dyDescent="0.2">
      <c r="A13" s="15" t="s">
        <v>52</v>
      </c>
      <c r="B13" s="3"/>
      <c r="C13" s="3"/>
      <c r="D13" s="34"/>
      <c r="E13" s="85"/>
      <c r="F13" s="109" t="s">
        <v>53</v>
      </c>
      <c r="G13" s="110"/>
      <c r="H13" s="111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12" x14ac:dyDescent="0.2">
      <c r="A14" s="3" t="s">
        <v>54</v>
      </c>
      <c r="B14" s="3"/>
      <c r="C14" s="3"/>
      <c r="D14" s="3"/>
      <c r="E14" s="5"/>
      <c r="F14" s="5"/>
      <c r="G14" s="5"/>
      <c r="H14" s="5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ht="12" x14ac:dyDescent="0.2">
      <c r="A15" s="3"/>
      <c r="B15" s="3" t="s">
        <v>55</v>
      </c>
      <c r="C15" s="3"/>
      <c r="D15" s="3"/>
      <c r="E15" s="3"/>
      <c r="F15" s="3"/>
      <c r="G15" s="3"/>
      <c r="H15" s="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2" x14ac:dyDescent="0.2">
      <c r="A16" s="92"/>
      <c r="B16" s="3" t="s">
        <v>56</v>
      </c>
      <c r="C16" s="3"/>
      <c r="D16" s="3"/>
      <c r="E16" s="3"/>
      <c r="F16" s="3"/>
      <c r="G16" s="3"/>
      <c r="H16" s="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2" x14ac:dyDescent="0.2">
      <c r="A17" s="18"/>
      <c r="B17" s="18" t="s">
        <v>57</v>
      </c>
      <c r="C17" s="57"/>
      <c r="D17" s="57"/>
      <c r="E17" s="91"/>
      <c r="F17" s="88">
        <v>6833593</v>
      </c>
      <c r="G17" s="92"/>
      <c r="H17" s="3"/>
      <c r="I17" s="114" t="s">
        <v>94</v>
      </c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ht="12" x14ac:dyDescent="0.2">
      <c r="A18" s="3"/>
      <c r="B18" s="3" t="s">
        <v>58</v>
      </c>
      <c r="C18" s="3"/>
      <c r="D18" s="3"/>
      <c r="E18" s="76"/>
      <c r="F18" s="80">
        <v>2534705</v>
      </c>
      <c r="G18" s="76"/>
      <c r="H18" s="3"/>
      <c r="I18" s="114" t="s">
        <v>94</v>
      </c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ht="12" x14ac:dyDescent="0.2">
      <c r="A19" s="3"/>
      <c r="B19" s="3" t="s">
        <v>138</v>
      </c>
      <c r="C19" s="3"/>
      <c r="D19" s="3"/>
      <c r="E19" s="76"/>
      <c r="F19" s="80">
        <v>154573</v>
      </c>
      <c r="G19" s="76"/>
      <c r="H19" s="3"/>
      <c r="I19" s="114" t="s">
        <v>94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20" ht="12" x14ac:dyDescent="0.2">
      <c r="A20" s="3"/>
      <c r="B20" s="3" t="s">
        <v>139</v>
      </c>
      <c r="C20" s="3"/>
      <c r="D20" s="3"/>
      <c r="E20" s="76"/>
      <c r="F20" s="80">
        <v>45408</v>
      </c>
      <c r="G20" s="76"/>
      <c r="H20" s="3"/>
      <c r="I20" s="114" t="s">
        <v>94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1:20" ht="12" x14ac:dyDescent="0.2">
      <c r="A21" s="3"/>
      <c r="B21" s="3" t="s">
        <v>140</v>
      </c>
      <c r="C21" s="3"/>
      <c r="D21" s="3"/>
      <c r="E21" s="76"/>
      <c r="F21" s="80">
        <v>148165</v>
      </c>
      <c r="G21" s="76"/>
      <c r="H21" s="3"/>
      <c r="I21" s="114" t="s">
        <v>94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1:20" ht="12" x14ac:dyDescent="0.2">
      <c r="A22" s="3"/>
      <c r="B22" s="3" t="s">
        <v>97</v>
      </c>
      <c r="C22" s="3"/>
      <c r="D22" s="3"/>
      <c r="E22" s="76"/>
      <c r="F22" s="80">
        <v>132472</v>
      </c>
      <c r="G22" s="76"/>
      <c r="H22" s="3"/>
      <c r="I22" s="114" t="s">
        <v>94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ht="12" x14ac:dyDescent="0.2">
      <c r="A23" s="3"/>
      <c r="B23" s="3" t="s">
        <v>141</v>
      </c>
      <c r="C23" s="3"/>
      <c r="D23" s="3"/>
      <c r="E23" s="76"/>
      <c r="F23" s="80">
        <v>675890</v>
      </c>
      <c r="G23" s="76"/>
      <c r="H23" s="3"/>
      <c r="I23" s="114" t="s">
        <v>94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ht="12" x14ac:dyDescent="0.2">
      <c r="A24" s="3"/>
      <c r="B24" s="3" t="s">
        <v>128</v>
      </c>
      <c r="C24" s="3"/>
      <c r="D24" s="3"/>
      <c r="E24" s="76"/>
      <c r="F24" s="80">
        <v>0</v>
      </c>
      <c r="G24" s="76"/>
      <c r="H24" s="3"/>
      <c r="I24" s="114" t="s">
        <v>94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</row>
    <row r="25" spans="1:20" ht="12" x14ac:dyDescent="0.2">
      <c r="A25" s="3"/>
      <c r="B25" s="3"/>
      <c r="C25" s="3"/>
      <c r="D25" s="3"/>
      <c r="E25" s="76"/>
      <c r="F25" s="142"/>
      <c r="G25" s="76"/>
      <c r="H25" s="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</row>
    <row r="26" spans="1:20" ht="12" x14ac:dyDescent="0.2">
      <c r="A26" s="3"/>
      <c r="B26" s="3"/>
      <c r="C26" s="3"/>
      <c r="D26" s="3"/>
      <c r="E26" s="76"/>
      <c r="F26" s="19"/>
      <c r="G26" s="76"/>
      <c r="H26" s="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</row>
    <row r="27" spans="1:20" ht="12" x14ac:dyDescent="0.2">
      <c r="A27" s="3"/>
      <c r="B27" s="3" t="s">
        <v>98</v>
      </c>
      <c r="C27" s="3"/>
      <c r="D27" s="3"/>
      <c r="E27" s="76"/>
      <c r="F27" s="19"/>
      <c r="G27" s="76"/>
      <c r="H27" s="33">
        <f>+F17+F18+F19+F20+F21+F22+F23+F24</f>
        <v>10524806</v>
      </c>
      <c r="I27" s="114" t="s">
        <v>95</v>
      </c>
      <c r="J27" s="114"/>
      <c r="K27" s="114"/>
      <c r="L27" s="114"/>
      <c r="M27" s="114" t="s">
        <v>100</v>
      </c>
      <c r="N27" s="114"/>
      <c r="O27" s="114"/>
      <c r="P27" s="114"/>
      <c r="Q27" s="114"/>
      <c r="R27" s="114"/>
      <c r="S27" s="114"/>
      <c r="T27" s="114"/>
    </row>
    <row r="28" spans="1:20" ht="12" x14ac:dyDescent="0.2">
      <c r="A28" s="3"/>
      <c r="B28" s="3" t="s">
        <v>129</v>
      </c>
      <c r="C28" s="3"/>
      <c r="D28" s="3"/>
      <c r="E28" s="76"/>
      <c r="F28" s="19"/>
      <c r="G28" s="76"/>
      <c r="H28" s="144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</row>
    <row r="29" spans="1:20" ht="12" x14ac:dyDescent="0.2">
      <c r="A29" s="3"/>
      <c r="B29" s="3" t="s">
        <v>36</v>
      </c>
      <c r="C29" s="3"/>
      <c r="D29" s="3"/>
      <c r="E29" s="76"/>
      <c r="F29" s="19"/>
      <c r="G29" s="76"/>
      <c r="H29" s="143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0" ht="12" x14ac:dyDescent="0.2">
      <c r="A30" s="3"/>
      <c r="B30" s="3" t="s">
        <v>59</v>
      </c>
      <c r="C30" s="3"/>
      <c r="D30" s="3"/>
      <c r="E30" s="76"/>
      <c r="F30" s="19"/>
      <c r="G30" s="76"/>
      <c r="H30" s="33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</row>
    <row r="31" spans="1:20" ht="12" x14ac:dyDescent="0.2">
      <c r="A31" s="3"/>
      <c r="B31" s="3" t="s">
        <v>60</v>
      </c>
      <c r="C31" s="3"/>
      <c r="D31" s="3"/>
      <c r="E31" s="76"/>
      <c r="F31" s="19"/>
      <c r="G31" s="76"/>
      <c r="H31" s="33">
        <v>37355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ht="12" x14ac:dyDescent="0.2">
      <c r="A32" s="3" t="s">
        <v>54</v>
      </c>
      <c r="B32" s="3"/>
      <c r="C32" s="3"/>
      <c r="D32" s="3"/>
      <c r="E32" s="25"/>
      <c r="F32" s="25"/>
      <c r="G32" s="25"/>
      <c r="H32" s="113">
        <f>SUM(H27:H31)</f>
        <v>10562161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</row>
    <row r="33" spans="1:20" ht="12" x14ac:dyDescent="0.2">
      <c r="A33" s="21"/>
      <c r="B33" s="3"/>
      <c r="C33" s="3"/>
      <c r="D33" s="3"/>
      <c r="E33" s="25"/>
      <c r="F33" s="25"/>
      <c r="G33" s="25"/>
      <c r="H33" s="19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1:20" ht="12" x14ac:dyDescent="0.2">
      <c r="A34" s="18" t="s">
        <v>61</v>
      </c>
      <c r="B34" s="3"/>
      <c r="C34" s="3"/>
      <c r="D34" s="3"/>
      <c r="E34" s="25"/>
      <c r="F34" s="25"/>
      <c r="G34" s="25"/>
      <c r="H34" s="19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</row>
    <row r="35" spans="1:20" ht="12" x14ac:dyDescent="0.2">
      <c r="A35" s="18"/>
      <c r="B35" s="3"/>
      <c r="C35" s="3"/>
      <c r="D35" s="3"/>
      <c r="E35" s="25"/>
      <c r="F35" s="25"/>
      <c r="G35" s="25"/>
      <c r="H35" s="19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</row>
    <row r="36" spans="1:20" ht="12" x14ac:dyDescent="0.2">
      <c r="A36" s="18"/>
      <c r="B36" s="3" t="s">
        <v>99</v>
      </c>
      <c r="C36" s="3"/>
      <c r="D36" s="3"/>
      <c r="E36" s="25"/>
      <c r="F36" s="80" t="s">
        <v>85</v>
      </c>
      <c r="G36" s="25"/>
      <c r="H36" s="80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12" x14ac:dyDescent="0.2">
      <c r="A37" s="18"/>
      <c r="B37" s="3"/>
      <c r="C37" s="3"/>
      <c r="D37" s="3"/>
      <c r="E37" s="25"/>
      <c r="F37" s="80"/>
      <c r="G37" s="25"/>
      <c r="H37" s="19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20" ht="12" x14ac:dyDescent="0.2">
      <c r="A38" s="18"/>
      <c r="B38" s="3"/>
      <c r="C38" s="3"/>
      <c r="D38" s="3"/>
      <c r="E38" s="25"/>
      <c r="F38" s="80"/>
      <c r="G38" s="25"/>
      <c r="H38" s="19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</row>
    <row r="39" spans="1:20" ht="12" x14ac:dyDescent="0.2">
      <c r="A39" s="21"/>
      <c r="B39" s="3" t="s">
        <v>62</v>
      </c>
      <c r="C39" s="3"/>
      <c r="D39" s="3"/>
      <c r="E39" s="25"/>
      <c r="F39" s="25"/>
      <c r="G39" s="25"/>
      <c r="H39" s="19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</row>
    <row r="40" spans="1:20" ht="12" x14ac:dyDescent="0.2">
      <c r="A40" s="21"/>
      <c r="B40" s="22" t="s">
        <v>63</v>
      </c>
      <c r="C40" s="3"/>
      <c r="D40" s="3"/>
      <c r="E40" s="78"/>
      <c r="F40" s="118">
        <v>0</v>
      </c>
      <c r="G40" s="119"/>
      <c r="H40" s="33"/>
      <c r="I40" s="114" t="s">
        <v>96</v>
      </c>
      <c r="J40" s="114"/>
      <c r="K40" s="114"/>
      <c r="L40" s="114"/>
      <c r="M40" s="114" t="s">
        <v>100</v>
      </c>
      <c r="N40" s="114"/>
      <c r="O40" s="114"/>
      <c r="P40" s="114"/>
      <c r="Q40" s="114"/>
      <c r="R40" s="114"/>
      <c r="S40" s="114"/>
      <c r="T40" s="114"/>
    </row>
    <row r="41" spans="1:20" ht="12" x14ac:dyDescent="0.2">
      <c r="A41" s="21"/>
      <c r="B41" s="22" t="s">
        <v>64</v>
      </c>
      <c r="C41" s="3"/>
      <c r="D41" s="3"/>
      <c r="E41" s="78"/>
      <c r="F41" s="120">
        <v>0</v>
      </c>
      <c r="G41" s="119"/>
      <c r="H41" s="33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</row>
    <row r="42" spans="1:20" ht="12" x14ac:dyDescent="0.2">
      <c r="A42" s="21"/>
      <c r="B42" s="22" t="s">
        <v>65</v>
      </c>
      <c r="C42" s="3"/>
      <c r="D42" s="3"/>
      <c r="E42" s="78"/>
      <c r="F42" s="80"/>
      <c r="G42" s="119"/>
      <c r="H42" s="80">
        <f>SUM(F40:F41)</f>
        <v>0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</row>
    <row r="43" spans="1:20" ht="12" x14ac:dyDescent="0.2">
      <c r="A43" s="21"/>
      <c r="B43" s="22"/>
      <c r="C43" s="3"/>
      <c r="D43" s="3"/>
      <c r="E43" s="78"/>
      <c r="F43" s="80"/>
      <c r="G43" s="119"/>
      <c r="H43" s="80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ht="12" x14ac:dyDescent="0.2">
      <c r="A44" s="21"/>
      <c r="B44" s="22"/>
      <c r="C44" s="3"/>
      <c r="D44" s="3"/>
      <c r="E44" s="78"/>
      <c r="F44" s="80"/>
      <c r="G44" s="119"/>
      <c r="H44" s="80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</row>
    <row r="45" spans="1:20" ht="12" x14ac:dyDescent="0.2">
      <c r="A45" s="21"/>
      <c r="B45" s="22" t="s">
        <v>66</v>
      </c>
      <c r="C45" s="3"/>
      <c r="D45" s="3"/>
      <c r="E45" s="78"/>
      <c r="F45" s="80"/>
      <c r="G45" s="119"/>
      <c r="H45" s="80">
        <v>938458</v>
      </c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0" ht="12" x14ac:dyDescent="0.2">
      <c r="A46" s="21"/>
      <c r="B46" s="22"/>
      <c r="C46" s="3"/>
      <c r="D46" s="3"/>
      <c r="E46" s="78"/>
      <c r="F46" s="80"/>
      <c r="G46" s="119"/>
      <c r="H46" s="80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ht="12" x14ac:dyDescent="0.2">
      <c r="A47" s="21"/>
      <c r="B47" s="22" t="s">
        <v>67</v>
      </c>
      <c r="C47" s="3"/>
      <c r="D47" s="3"/>
      <c r="E47" s="78"/>
      <c r="F47" s="80"/>
      <c r="G47" s="119"/>
      <c r="H47" s="80">
        <v>879575</v>
      </c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</row>
    <row r="48" spans="1:20" ht="12" x14ac:dyDescent="0.2">
      <c r="A48" s="21"/>
      <c r="B48" s="22"/>
      <c r="C48" s="3"/>
      <c r="D48" s="3"/>
      <c r="E48" s="78"/>
      <c r="F48" s="80"/>
      <c r="G48" s="119"/>
      <c r="H48" s="80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</row>
    <row r="49" spans="1:20" ht="12" x14ac:dyDescent="0.2">
      <c r="A49" s="21"/>
      <c r="B49" s="22" t="s">
        <v>68</v>
      </c>
      <c r="C49" s="3"/>
      <c r="D49" s="3"/>
      <c r="E49" s="78"/>
      <c r="F49" s="80"/>
      <c r="G49" s="119"/>
      <c r="H49" s="80">
        <v>77506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</row>
    <row r="50" spans="1:20" ht="12" x14ac:dyDescent="0.2">
      <c r="A50" s="21"/>
      <c r="B50" s="22"/>
      <c r="C50" s="3"/>
      <c r="D50" s="3"/>
      <c r="E50" s="78"/>
      <c r="F50" s="80"/>
      <c r="G50" s="119"/>
      <c r="H50" s="80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</row>
    <row r="51" spans="1:20" ht="12" x14ac:dyDescent="0.2">
      <c r="A51" s="21"/>
      <c r="B51" s="22" t="s">
        <v>69</v>
      </c>
      <c r="C51" s="3"/>
      <c r="D51" s="3"/>
      <c r="E51" s="78"/>
      <c r="F51" s="80"/>
      <c r="G51" s="119"/>
      <c r="H51" s="80">
        <v>1067</v>
      </c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1:20" ht="12" x14ac:dyDescent="0.2">
      <c r="A52" s="21"/>
      <c r="B52" s="22"/>
      <c r="C52" s="3"/>
      <c r="D52" s="3"/>
      <c r="E52" s="78"/>
      <c r="F52" s="80"/>
      <c r="G52" s="119"/>
      <c r="H52" s="80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</row>
    <row r="53" spans="1:20" ht="12" x14ac:dyDescent="0.2">
      <c r="A53" s="21"/>
      <c r="B53" s="22" t="s">
        <v>70</v>
      </c>
      <c r="C53" s="3"/>
      <c r="D53" s="3"/>
      <c r="E53" s="78"/>
      <c r="F53" s="80"/>
      <c r="G53" s="119"/>
      <c r="H53" s="120">
        <v>2682600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</row>
    <row r="54" spans="1:20" ht="12" x14ac:dyDescent="0.2">
      <c r="A54" s="21"/>
      <c r="B54" s="22"/>
      <c r="C54" s="3"/>
      <c r="D54" s="3"/>
      <c r="E54" s="78"/>
      <c r="F54" s="19"/>
      <c r="G54" s="78"/>
      <c r="H54" s="19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</row>
    <row r="55" spans="1:20" ht="12" x14ac:dyDescent="0.2">
      <c r="A55" s="18" t="s">
        <v>71</v>
      </c>
      <c r="B55" s="22"/>
      <c r="C55" s="3"/>
      <c r="D55" s="3"/>
      <c r="E55" s="78"/>
      <c r="F55" s="19"/>
      <c r="G55" s="78"/>
      <c r="H55" s="80">
        <f>SUM(H42:H54)+H36</f>
        <v>4579206</v>
      </c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</row>
    <row r="56" spans="1:20" ht="12" x14ac:dyDescent="0.2">
      <c r="A56" s="21"/>
      <c r="B56" s="22"/>
      <c r="C56" s="3"/>
      <c r="D56" s="3"/>
      <c r="E56" s="78"/>
      <c r="F56" s="78"/>
      <c r="G56" s="78"/>
      <c r="H56" s="19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</row>
    <row r="57" spans="1:20" ht="12" x14ac:dyDescent="0.2">
      <c r="A57" s="18" t="s">
        <v>72</v>
      </c>
      <c r="B57" s="22"/>
      <c r="C57" s="3"/>
      <c r="D57" s="3"/>
      <c r="E57" s="78"/>
      <c r="F57" s="78"/>
      <c r="G57" s="78"/>
      <c r="H57" s="3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</row>
    <row r="58" spans="1:20" ht="12" x14ac:dyDescent="0.2">
      <c r="A58" s="21"/>
      <c r="B58" s="22" t="s">
        <v>73</v>
      </c>
      <c r="C58" s="3"/>
      <c r="D58" s="3"/>
      <c r="E58" s="78"/>
      <c r="F58" s="121">
        <v>2572940</v>
      </c>
      <c r="G58" s="119"/>
      <c r="H58" s="33"/>
      <c r="I58" s="122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</row>
    <row r="59" spans="1:20" ht="12" x14ac:dyDescent="0.2">
      <c r="A59" s="21"/>
      <c r="B59" s="22" t="s">
        <v>74</v>
      </c>
      <c r="C59" s="3"/>
      <c r="D59" s="3"/>
      <c r="E59" s="78"/>
      <c r="F59" s="121">
        <v>34150</v>
      </c>
      <c r="G59" s="119"/>
      <c r="H59" s="33"/>
      <c r="I59" s="122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</row>
    <row r="60" spans="1:20" ht="12" x14ac:dyDescent="0.2">
      <c r="A60" s="21"/>
      <c r="B60" s="22" t="s">
        <v>36</v>
      </c>
      <c r="C60" s="3"/>
      <c r="D60" s="3"/>
      <c r="E60" s="78"/>
      <c r="F60" s="123">
        <v>0</v>
      </c>
      <c r="G60" s="119"/>
      <c r="H60" s="33"/>
      <c r="I60" s="122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1:20" ht="12" x14ac:dyDescent="0.2">
      <c r="A61" s="21"/>
      <c r="B61" s="22" t="s">
        <v>75</v>
      </c>
      <c r="C61" s="3"/>
      <c r="D61" s="3"/>
      <c r="E61" s="78"/>
      <c r="F61" s="119"/>
      <c r="G61" s="119"/>
      <c r="H61" s="33">
        <f>SUM(F58:F60)</f>
        <v>2607090</v>
      </c>
      <c r="I61" s="122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</row>
    <row r="62" spans="1:20" ht="12" x14ac:dyDescent="0.2">
      <c r="A62" s="21"/>
      <c r="B62" s="22"/>
      <c r="C62" s="3"/>
      <c r="D62" s="3"/>
      <c r="E62" s="78"/>
      <c r="F62" s="119"/>
      <c r="G62" s="119"/>
      <c r="H62" s="33"/>
      <c r="I62" s="122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</row>
    <row r="63" spans="1:20" ht="12" x14ac:dyDescent="0.2">
      <c r="A63" s="21"/>
      <c r="B63" s="22" t="s">
        <v>130</v>
      </c>
      <c r="C63" s="3"/>
      <c r="D63" s="3"/>
      <c r="E63" s="78"/>
      <c r="F63" s="119"/>
      <c r="G63" s="119"/>
      <c r="H63" s="120">
        <v>948222</v>
      </c>
      <c r="I63" s="122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</row>
    <row r="64" spans="1:20" ht="12" x14ac:dyDescent="0.2">
      <c r="A64" s="21"/>
      <c r="B64" s="22"/>
      <c r="C64" s="3"/>
      <c r="D64" s="3"/>
      <c r="E64" s="78"/>
      <c r="F64" s="119"/>
      <c r="G64" s="119"/>
      <c r="H64" s="80"/>
      <c r="I64" s="122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</row>
    <row r="65" spans="1:20" ht="12" x14ac:dyDescent="0.2">
      <c r="A65" s="18" t="s">
        <v>76</v>
      </c>
      <c r="B65" s="22"/>
      <c r="C65" s="3"/>
      <c r="D65" s="3"/>
      <c r="E65" s="78"/>
      <c r="F65" s="119"/>
      <c r="G65" s="119"/>
      <c r="H65" s="80">
        <f>H32-H55-H61-H63</f>
        <v>2427643</v>
      </c>
      <c r="I65" s="122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</row>
    <row r="66" spans="1:20" ht="12" x14ac:dyDescent="0.2">
      <c r="A66" s="18"/>
      <c r="B66" s="22"/>
      <c r="C66" s="3"/>
      <c r="D66" s="3"/>
      <c r="E66" s="78"/>
      <c r="F66" s="119"/>
      <c r="G66" s="119"/>
      <c r="H66" s="80"/>
      <c r="I66" s="122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  <row r="67" spans="1:20" ht="12" x14ac:dyDescent="0.2">
      <c r="A67" s="18" t="s">
        <v>77</v>
      </c>
      <c r="B67" s="22"/>
      <c r="C67" s="3"/>
      <c r="D67" s="3"/>
      <c r="E67" s="78"/>
      <c r="F67" s="119"/>
      <c r="G67" s="119"/>
      <c r="H67" s="80">
        <v>376505</v>
      </c>
      <c r="I67" s="122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</row>
    <row r="68" spans="1:20" ht="12" x14ac:dyDescent="0.2">
      <c r="A68" s="18" t="s">
        <v>78</v>
      </c>
      <c r="B68" s="22"/>
      <c r="C68" s="3"/>
      <c r="D68" s="3"/>
      <c r="E68" s="78"/>
      <c r="F68" s="119"/>
      <c r="G68" s="119"/>
      <c r="H68" s="120">
        <v>0</v>
      </c>
      <c r="I68" s="122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1:20" ht="12" x14ac:dyDescent="0.2">
      <c r="A69" s="3"/>
      <c r="B69" s="3"/>
      <c r="C69" s="3"/>
      <c r="D69" s="3"/>
      <c r="E69" s="19"/>
      <c r="F69" s="80"/>
      <c r="G69" s="80"/>
      <c r="H69" s="33"/>
      <c r="I69" s="122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</row>
    <row r="70" spans="1:20" ht="12.75" thickBot="1" x14ac:dyDescent="0.25">
      <c r="A70" s="18" t="s">
        <v>79</v>
      </c>
      <c r="B70" s="22"/>
      <c r="C70" s="3"/>
      <c r="D70" s="3"/>
      <c r="E70" s="26"/>
      <c r="F70" s="124"/>
      <c r="G70" s="124"/>
      <c r="H70" s="150">
        <f>H65-H67-H68</f>
        <v>2051138</v>
      </c>
      <c r="I70" s="122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</row>
    <row r="71" spans="1:20" ht="12.75" thickTop="1" x14ac:dyDescent="0.2">
      <c r="A71" s="3"/>
      <c r="B71" s="3"/>
      <c r="C71" s="3"/>
      <c r="D71" s="3"/>
      <c r="E71" s="3"/>
      <c r="F71" s="33"/>
      <c r="G71" s="33"/>
      <c r="H71" s="33"/>
      <c r="I71" s="122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</row>
    <row r="72" spans="1:20" ht="12" x14ac:dyDescent="0.2">
      <c r="A72" s="3"/>
      <c r="B72" s="3"/>
      <c r="C72" s="3"/>
      <c r="D72" s="3"/>
      <c r="E72" s="3"/>
      <c r="F72" s="33"/>
      <c r="G72" s="33"/>
      <c r="H72" s="33"/>
      <c r="I72" s="122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</row>
    <row r="73" spans="1:20" ht="12.75" thickBot="1" x14ac:dyDescent="0.25">
      <c r="A73" s="3" t="s">
        <v>80</v>
      </c>
      <c r="B73" s="3"/>
      <c r="C73" s="3"/>
      <c r="D73" s="3"/>
      <c r="E73" s="20"/>
      <c r="F73" s="33"/>
      <c r="G73" s="33"/>
      <c r="H73" s="150">
        <v>1844</v>
      </c>
      <c r="I73" s="122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</row>
    <row r="74" spans="1:20" ht="12.75" thickTop="1" x14ac:dyDescent="0.2">
      <c r="A74" s="3"/>
      <c r="B74" s="3"/>
      <c r="C74" s="3"/>
      <c r="D74" s="3"/>
      <c r="E74" s="3"/>
      <c r="F74" s="33"/>
      <c r="G74" s="33"/>
      <c r="H74" s="121"/>
      <c r="I74" s="122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</row>
    <row r="75" spans="1:20" ht="12.75" thickBot="1" x14ac:dyDescent="0.25">
      <c r="A75" s="3" t="s">
        <v>81</v>
      </c>
      <c r="B75" s="3"/>
      <c r="C75" s="3"/>
      <c r="D75" s="3"/>
      <c r="E75" s="20"/>
      <c r="F75" s="33"/>
      <c r="G75" s="33"/>
      <c r="H75" s="150">
        <v>1550</v>
      </c>
      <c r="I75" s="122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</row>
    <row r="76" spans="1:20" ht="12.75" thickTop="1" x14ac:dyDescent="0.2">
      <c r="A76" s="3"/>
      <c r="B76" s="3"/>
      <c r="C76" s="3"/>
      <c r="D76" s="3"/>
      <c r="E76" s="20"/>
      <c r="F76" s="33"/>
      <c r="G76" s="33"/>
      <c r="H76" s="155"/>
      <c r="I76" s="122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</row>
    <row r="77" spans="1:20" ht="12.75" thickBot="1" x14ac:dyDescent="0.25">
      <c r="A77" s="3" t="s">
        <v>82</v>
      </c>
      <c r="B77" s="3"/>
      <c r="C77" s="3"/>
      <c r="D77" s="3"/>
      <c r="E77" s="20"/>
      <c r="F77" s="33"/>
      <c r="G77" s="33"/>
      <c r="H77" s="150">
        <v>3470</v>
      </c>
      <c r="I77" s="122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1:20" ht="12.75" thickTop="1" x14ac:dyDescent="0.2">
      <c r="A78" s="3"/>
      <c r="B78" s="3"/>
      <c r="C78" s="3"/>
      <c r="D78" s="3"/>
      <c r="E78" s="3"/>
      <c r="F78" s="33"/>
      <c r="G78" s="33"/>
      <c r="H78" s="121"/>
      <c r="I78" s="122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</row>
    <row r="79" spans="1:20" ht="12.75" thickBot="1" x14ac:dyDescent="0.25">
      <c r="A79" s="3" t="s">
        <v>83</v>
      </c>
      <c r="B79" s="3"/>
      <c r="C79" s="3"/>
      <c r="D79" s="3"/>
      <c r="E79" s="20"/>
      <c r="F79" s="33"/>
      <c r="G79" s="33"/>
      <c r="H79" s="150">
        <v>4677</v>
      </c>
      <c r="I79" s="122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</row>
    <row r="80" spans="1:20" ht="12" thickTop="1" x14ac:dyDescent="0.2">
      <c r="A80" s="114"/>
      <c r="B80" s="114"/>
      <c r="C80" s="114"/>
      <c r="D80" s="114"/>
      <c r="E80" s="114"/>
      <c r="F80" s="122"/>
      <c r="G80" s="122"/>
      <c r="H80" s="122"/>
      <c r="I80" s="122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</row>
    <row r="81" spans="1:20" ht="11.25" x14ac:dyDescent="0.2">
      <c r="A81" s="114"/>
      <c r="B81" s="114"/>
      <c r="C81" s="114"/>
      <c r="D81" s="114"/>
      <c r="E81" s="114"/>
      <c r="F81" s="122"/>
      <c r="G81" s="122"/>
      <c r="H81" s="122"/>
      <c r="I81" s="122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</row>
    <row r="82" spans="1:20" ht="11.25" x14ac:dyDescent="0.2">
      <c r="A82" s="114"/>
      <c r="B82" s="114"/>
      <c r="C82" s="114"/>
      <c r="D82" s="114"/>
      <c r="E82" s="114"/>
      <c r="F82" s="122"/>
      <c r="G82" s="122"/>
      <c r="H82" s="122"/>
      <c r="I82" s="122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</row>
    <row r="83" spans="1:20" x14ac:dyDescent="0.15">
      <c r="F83" s="126"/>
      <c r="G83" s="126"/>
      <c r="H83" s="126"/>
      <c r="I83" s="126"/>
    </row>
  </sheetData>
  <mergeCells count="5">
    <mergeCell ref="A5:H5"/>
    <mergeCell ref="A4:H4"/>
    <mergeCell ref="A2:H2"/>
    <mergeCell ref="A1:H1"/>
    <mergeCell ref="A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0"/>
  <sheetViews>
    <sheetView tabSelected="1" workbookViewId="0">
      <selection activeCell="A5" sqref="A5"/>
    </sheetView>
  </sheetViews>
  <sheetFormatPr defaultRowHeight="10.5" x14ac:dyDescent="0.15"/>
  <cols>
    <col min="1" max="1" width="17.3984375" customWidth="1"/>
    <col min="2" max="2" width="39.3984375" customWidth="1"/>
    <col min="3" max="3" width="1.3984375" customWidth="1"/>
    <col min="4" max="4" width="19.796875" customWidth="1"/>
    <col min="5" max="5" width="3.19921875" customWidth="1"/>
    <col min="6" max="8" width="16.3984375" bestFit="1" customWidth="1"/>
    <col min="9" max="9" width="18.796875" customWidth="1"/>
    <col min="10" max="13" width="16.3984375" bestFit="1" customWidth="1"/>
    <col min="14" max="14" width="18" bestFit="1" customWidth="1"/>
    <col min="15" max="15" width="16.3984375" bestFit="1" customWidth="1"/>
    <col min="16" max="16" width="17.3984375" bestFit="1" customWidth="1"/>
    <col min="17" max="17" width="16.59765625" bestFit="1" customWidth="1"/>
    <col min="18" max="18" width="18.19921875" customWidth="1"/>
  </cols>
  <sheetData>
    <row r="1" spans="1:34" ht="15.6" customHeight="1" x14ac:dyDescent="0.25">
      <c r="A1" s="193" t="str">
        <f>'Mo. Gas Rate Base-internal'!A1:H1</f>
        <v>ATTACHMENT 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4" ht="15.6" customHeight="1" x14ac:dyDescent="0.25">
      <c r="A2" s="192" t="str">
        <f>'Mo. Gas Rate Base-internal'!A2:H2</f>
        <v>Liberty Utilities (Midstates Natural Gas) Corp.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3"/>
      <c r="S2" s="3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15.6" customHeight="1" x14ac:dyDescent="0.25">
      <c r="A3" s="192" t="str">
        <f>'Mo. Gas Rate Base-internal'!A3:H3</f>
        <v>d/b/a Liberty Utilities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3"/>
      <c r="S3" s="3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5.6" customHeight="1" x14ac:dyDescent="0.25">
      <c r="A4" s="192" t="str">
        <f>'Mo. Gas Rate Base-internal'!A4:H4</f>
        <v>[Rate District]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3"/>
      <c r="S4" s="3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14.45" customHeight="1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3"/>
      <c r="S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15" x14ac:dyDescent="0.25">
      <c r="A6" s="8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3"/>
      <c r="S6" s="3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15" x14ac:dyDescent="0.25">
      <c r="A7" s="7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"/>
      <c r="S7" s="3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15" x14ac:dyDescent="0.25">
      <c r="A8" s="7" t="s">
        <v>101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85</v>
      </c>
      <c r="S8" s="3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15" x14ac:dyDescent="0.25">
      <c r="A9" s="9" t="s">
        <v>85</v>
      </c>
      <c r="B9" s="5"/>
      <c r="C9" s="5"/>
      <c r="D9" s="5"/>
      <c r="E9" s="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"/>
      <c r="S9" s="3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12" x14ac:dyDescent="0.2">
      <c r="A10" s="3"/>
      <c r="B10" s="11"/>
      <c r="C10" s="3"/>
      <c r="D10" s="3"/>
      <c r="E10" s="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3"/>
      <c r="S10" s="3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12" x14ac:dyDescent="0.2">
      <c r="A11" s="3"/>
      <c r="B11" s="3"/>
      <c r="C11" s="3"/>
      <c r="D11" s="191"/>
      <c r="E11" s="191"/>
      <c r="F11" s="115">
        <v>42736</v>
      </c>
      <c r="G11" s="115">
        <v>42767</v>
      </c>
      <c r="H11" s="115">
        <v>42795</v>
      </c>
      <c r="I11" s="115">
        <v>42826</v>
      </c>
      <c r="J11" s="115">
        <v>42856</v>
      </c>
      <c r="K11" s="115">
        <v>42887</v>
      </c>
      <c r="L11" s="115">
        <v>42917</v>
      </c>
      <c r="M11" s="115">
        <v>42948</v>
      </c>
      <c r="N11" s="115">
        <v>42979</v>
      </c>
      <c r="O11" s="115">
        <v>43009</v>
      </c>
      <c r="P11" s="115">
        <v>43069</v>
      </c>
      <c r="Q11" s="115">
        <v>43070</v>
      </c>
      <c r="R11" s="3"/>
      <c r="S11" s="3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12" x14ac:dyDescent="0.2">
      <c r="A12" s="15" t="s">
        <v>6</v>
      </c>
      <c r="B12" s="3"/>
      <c r="C12" s="3"/>
      <c r="D12" s="15" t="s">
        <v>7</v>
      </c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"/>
      <c r="S12" s="3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12" x14ac:dyDescent="0.2">
      <c r="A13" s="18" t="s">
        <v>104</v>
      </c>
      <c r="B13" s="3"/>
      <c r="C13" s="3"/>
      <c r="D13" s="3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"/>
      <c r="S13" s="3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12" x14ac:dyDescent="0.2">
      <c r="A14" s="21"/>
      <c r="B14" s="22" t="s">
        <v>145</v>
      </c>
      <c r="C14" s="3"/>
      <c r="D14" s="23" t="s">
        <v>9</v>
      </c>
      <c r="E14" s="13"/>
      <c r="F14" s="157">
        <v>58767872.609999999</v>
      </c>
      <c r="G14" s="157">
        <v>58928800.469999999</v>
      </c>
      <c r="H14" s="157">
        <v>58939156.68</v>
      </c>
      <c r="I14" s="157">
        <v>58849966.490000002</v>
      </c>
      <c r="J14" s="157">
        <v>60223976.899999999</v>
      </c>
      <c r="K14" s="157">
        <v>60332978.380000003</v>
      </c>
      <c r="L14" s="157">
        <v>60451350.93</v>
      </c>
      <c r="M14" s="157">
        <v>60986403.770000003</v>
      </c>
      <c r="N14" s="157">
        <v>61255861.640000001</v>
      </c>
      <c r="O14" s="157">
        <v>61394605.560000002</v>
      </c>
      <c r="P14" s="157">
        <v>61431661.740000002</v>
      </c>
      <c r="Q14" s="116">
        <v>62090806</v>
      </c>
      <c r="R14" s="3"/>
      <c r="S14" s="3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12" x14ac:dyDescent="0.2">
      <c r="A15" s="21"/>
      <c r="B15" s="22" t="s">
        <v>147</v>
      </c>
      <c r="C15" s="3"/>
      <c r="D15" s="3"/>
      <c r="E15" s="13"/>
      <c r="F15" s="40">
        <f t="shared" ref="F15:O15" si="0">G15-100000</f>
        <v>6160757</v>
      </c>
      <c r="G15" s="40">
        <f t="shared" si="0"/>
        <v>6260757</v>
      </c>
      <c r="H15" s="40">
        <f t="shared" si="0"/>
        <v>6360757</v>
      </c>
      <c r="I15" s="40">
        <f t="shared" si="0"/>
        <v>6460757</v>
      </c>
      <c r="J15" s="40">
        <f t="shared" si="0"/>
        <v>6560757</v>
      </c>
      <c r="K15" s="40">
        <f t="shared" si="0"/>
        <v>6660757</v>
      </c>
      <c r="L15" s="40">
        <f t="shared" si="0"/>
        <v>6760757</v>
      </c>
      <c r="M15" s="40">
        <f t="shared" si="0"/>
        <v>6860757</v>
      </c>
      <c r="N15" s="40">
        <f t="shared" si="0"/>
        <v>6960757</v>
      </c>
      <c r="O15" s="40">
        <f t="shared" si="0"/>
        <v>7060757</v>
      </c>
      <c r="P15" s="40">
        <f>Q15-100000</f>
        <v>7160757</v>
      </c>
      <c r="Q15" s="40">
        <v>7260757</v>
      </c>
      <c r="R15" s="3"/>
      <c r="S15" s="3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12" x14ac:dyDescent="0.2">
      <c r="A16" s="21"/>
      <c r="B16" s="22"/>
      <c r="C16" s="3"/>
      <c r="D16" s="3"/>
      <c r="E16" s="13"/>
      <c r="F16" s="35"/>
      <c r="G16" s="35"/>
      <c r="H16" s="40"/>
      <c r="I16" s="40"/>
      <c r="J16" s="40"/>
      <c r="K16" s="40"/>
      <c r="L16" s="40"/>
      <c r="M16" s="40"/>
      <c r="N16" s="40"/>
      <c r="O16" s="40"/>
      <c r="P16" s="40"/>
      <c r="Q16" s="35"/>
      <c r="R16" s="3"/>
      <c r="S16" s="3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12" x14ac:dyDescent="0.2">
      <c r="A17" s="18" t="s">
        <v>10</v>
      </c>
      <c r="B17" s="22"/>
      <c r="C17" s="3"/>
      <c r="D17" s="23" t="s">
        <v>9</v>
      </c>
      <c r="E17" s="13"/>
      <c r="R17" s="3"/>
      <c r="S17" s="3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12" x14ac:dyDescent="0.2">
      <c r="A18" s="3"/>
      <c r="B18" s="22" t="s">
        <v>146</v>
      </c>
      <c r="C18" s="3"/>
      <c r="D18" s="23" t="s">
        <v>85</v>
      </c>
      <c r="E18" s="13"/>
      <c r="F18" s="157">
        <v>18396973.18</v>
      </c>
      <c r="G18" s="157">
        <v>18534671.170000002</v>
      </c>
      <c r="H18" s="157">
        <v>18672905.780000001</v>
      </c>
      <c r="I18" s="157">
        <v>18531850.420000002</v>
      </c>
      <c r="J18" s="157">
        <v>18663403.460000001</v>
      </c>
      <c r="K18" s="157">
        <v>18806532.09</v>
      </c>
      <c r="L18" s="157">
        <v>18746545.52</v>
      </c>
      <c r="M18" s="157">
        <v>18835747.129999999</v>
      </c>
      <c r="N18" s="157">
        <v>18986917.07</v>
      </c>
      <c r="O18" s="157">
        <v>18996008.870000001</v>
      </c>
      <c r="P18" s="157">
        <v>19144747.649999999</v>
      </c>
      <c r="Q18" s="116">
        <v>18587145</v>
      </c>
      <c r="R18" s="3"/>
      <c r="S18" s="3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12" x14ac:dyDescent="0.2">
      <c r="A19" s="3"/>
      <c r="B19" s="22" t="s">
        <v>148</v>
      </c>
      <c r="C19" s="3"/>
      <c r="D19" s="23"/>
      <c r="E19" s="13"/>
      <c r="F19" s="166">
        <f t="shared" ref="F19:O19" si="1">G19-100000</f>
        <v>2605539</v>
      </c>
      <c r="G19" s="166">
        <f t="shared" si="1"/>
        <v>2705539</v>
      </c>
      <c r="H19" s="166">
        <f t="shared" si="1"/>
        <v>2805539</v>
      </c>
      <c r="I19" s="166">
        <f t="shared" si="1"/>
        <v>2905539</v>
      </c>
      <c r="J19" s="166">
        <f t="shared" si="1"/>
        <v>3005539</v>
      </c>
      <c r="K19" s="166">
        <f t="shared" si="1"/>
        <v>3105539</v>
      </c>
      <c r="L19" s="166">
        <f t="shared" si="1"/>
        <v>3205539</v>
      </c>
      <c r="M19" s="166">
        <f t="shared" si="1"/>
        <v>3305539</v>
      </c>
      <c r="N19" s="166">
        <f t="shared" si="1"/>
        <v>3405539</v>
      </c>
      <c r="O19" s="166">
        <f t="shared" si="1"/>
        <v>3505539</v>
      </c>
      <c r="P19" s="166">
        <f>Q19-100000</f>
        <v>3605539</v>
      </c>
      <c r="Q19" s="166">
        <v>3705539</v>
      </c>
      <c r="R19" s="3"/>
      <c r="S19" s="3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12" x14ac:dyDescent="0.2">
      <c r="A20" s="3"/>
      <c r="B20" s="22"/>
      <c r="C20" s="3"/>
      <c r="D20" s="23"/>
      <c r="E20" s="13"/>
      <c r="F20" s="156"/>
      <c r="G20" s="156"/>
      <c r="H20" s="41"/>
      <c r="I20" s="41"/>
      <c r="J20" s="41"/>
      <c r="K20" s="41"/>
      <c r="L20" s="41"/>
      <c r="M20" s="41"/>
      <c r="N20" s="41"/>
      <c r="O20" s="41"/>
      <c r="P20" s="41"/>
      <c r="Q20" s="156"/>
      <c r="R20" s="3"/>
      <c r="S20" s="3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12" x14ac:dyDescent="0.2">
      <c r="A21" s="18" t="s">
        <v>12</v>
      </c>
      <c r="B21" s="22"/>
      <c r="C21" s="3"/>
      <c r="D21" s="3"/>
      <c r="E21" s="3"/>
      <c r="F21" s="117">
        <f>F14+F15-F18-F19</f>
        <v>43926117.43</v>
      </c>
      <c r="G21" s="117">
        <f t="shared" ref="G21:P21" si="2">G14+G15-G18-G19</f>
        <v>43949347.299999997</v>
      </c>
      <c r="H21" s="117">
        <f t="shared" si="2"/>
        <v>43821468.899999999</v>
      </c>
      <c r="I21" s="117">
        <f t="shared" si="2"/>
        <v>43873334.07</v>
      </c>
      <c r="J21" s="117">
        <f t="shared" si="2"/>
        <v>45115791.439999998</v>
      </c>
      <c r="K21" s="117">
        <f t="shared" si="2"/>
        <v>45081664.290000007</v>
      </c>
      <c r="L21" s="117">
        <f t="shared" si="2"/>
        <v>45260023.410000011</v>
      </c>
      <c r="M21" s="117">
        <f t="shared" si="2"/>
        <v>45705874.640000015</v>
      </c>
      <c r="N21" s="117">
        <f t="shared" si="2"/>
        <v>45824162.57</v>
      </c>
      <c r="O21" s="117">
        <f t="shared" si="2"/>
        <v>45953814.689999998</v>
      </c>
      <c r="P21" s="117">
        <f t="shared" si="2"/>
        <v>45842132.090000011</v>
      </c>
      <c r="Q21" s="117">
        <f>Q14+Q15-Q18-Q19</f>
        <v>47058879</v>
      </c>
      <c r="R21" s="3"/>
      <c r="S21" s="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1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6"/>
      <c r="R22" s="3"/>
      <c r="S22" s="3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12" x14ac:dyDescent="0.2">
      <c r="A23" s="18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6"/>
      <c r="R23" s="3"/>
      <c r="S23" s="3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12" x14ac:dyDescent="0.2">
      <c r="A24" s="21"/>
      <c r="B24" s="22" t="s">
        <v>15</v>
      </c>
      <c r="C24" s="3"/>
      <c r="D24" s="23" t="s">
        <v>9</v>
      </c>
      <c r="E24" s="3"/>
      <c r="F24" s="27">
        <v>1142730.28</v>
      </c>
      <c r="G24" s="27">
        <v>962878.53</v>
      </c>
      <c r="H24" s="27">
        <v>735244.32</v>
      </c>
      <c r="I24" s="27">
        <v>1034817.91</v>
      </c>
      <c r="J24" s="27">
        <v>1356615.52</v>
      </c>
      <c r="K24" s="27">
        <v>1690216.96</v>
      </c>
      <c r="L24" s="27">
        <v>2045282.7</v>
      </c>
      <c r="M24" s="27">
        <v>2320026.73</v>
      </c>
      <c r="N24" s="27">
        <v>2566201.69</v>
      </c>
      <c r="O24" s="27">
        <v>2715919.98</v>
      </c>
      <c r="P24" s="27">
        <v>2451911.4</v>
      </c>
      <c r="Q24" s="27">
        <v>1743101</v>
      </c>
      <c r="R24" s="3"/>
      <c r="S24" s="3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12" x14ac:dyDescent="0.2">
      <c r="A25" s="21"/>
      <c r="B25" s="22" t="s">
        <v>16</v>
      </c>
      <c r="C25" s="3"/>
      <c r="D25" s="23" t="s">
        <v>9</v>
      </c>
      <c r="E25" s="3"/>
      <c r="F25" s="157">
        <v>129025</v>
      </c>
      <c r="G25" s="157">
        <v>120033</v>
      </c>
      <c r="H25" s="157">
        <v>92783</v>
      </c>
      <c r="I25" s="157">
        <v>92467</v>
      </c>
      <c r="J25" s="157">
        <v>76708</v>
      </c>
      <c r="K25" s="157">
        <v>121112</v>
      </c>
      <c r="L25" s="157">
        <v>103916</v>
      </c>
      <c r="M25" s="157">
        <v>215360</v>
      </c>
      <c r="N25" s="157">
        <v>192162</v>
      </c>
      <c r="O25" s="157">
        <v>161750</v>
      </c>
      <c r="P25" s="157">
        <v>132100</v>
      </c>
      <c r="Q25" s="116">
        <v>95945</v>
      </c>
      <c r="R25" s="3"/>
      <c r="S25" s="3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12" x14ac:dyDescent="0.2">
      <c r="A26" s="21"/>
      <c r="B26" s="22" t="s">
        <v>135</v>
      </c>
      <c r="C26" s="3"/>
      <c r="D26" s="23" t="s">
        <v>9</v>
      </c>
      <c r="E26" s="3"/>
      <c r="F26" s="27">
        <v>19706</v>
      </c>
      <c r="G26" s="27">
        <f>F26-419</f>
        <v>19287</v>
      </c>
      <c r="H26" s="27">
        <f t="shared" ref="H26:P26" si="3">G26-419</f>
        <v>18868</v>
      </c>
      <c r="I26" s="27">
        <f t="shared" si="3"/>
        <v>18449</v>
      </c>
      <c r="J26" s="27">
        <f t="shared" si="3"/>
        <v>18030</v>
      </c>
      <c r="K26" s="27">
        <f t="shared" si="3"/>
        <v>17611</v>
      </c>
      <c r="L26" s="27">
        <f t="shared" si="3"/>
        <v>17192</v>
      </c>
      <c r="M26" s="27">
        <f t="shared" si="3"/>
        <v>16773</v>
      </c>
      <c r="N26" s="27">
        <f t="shared" si="3"/>
        <v>16354</v>
      </c>
      <c r="O26" s="27">
        <f t="shared" si="3"/>
        <v>15935</v>
      </c>
      <c r="P26" s="27">
        <f t="shared" si="3"/>
        <v>15516</v>
      </c>
      <c r="Q26" s="27">
        <f>P26-422</f>
        <v>15094</v>
      </c>
      <c r="R26" s="3"/>
      <c r="S26" s="3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12" x14ac:dyDescent="0.2">
      <c r="A27" s="21"/>
      <c r="B27" s="22" t="s">
        <v>136</v>
      </c>
      <c r="C27" s="3"/>
      <c r="D27" s="23" t="s">
        <v>9</v>
      </c>
      <c r="E27" s="3"/>
      <c r="F27" s="27">
        <v>75500</v>
      </c>
      <c r="G27" s="27">
        <v>75500</v>
      </c>
      <c r="H27" s="27">
        <v>75500</v>
      </c>
      <c r="I27" s="27">
        <v>75500</v>
      </c>
      <c r="J27" s="27">
        <v>75500</v>
      </c>
      <c r="K27" s="27">
        <v>75500</v>
      </c>
      <c r="L27" s="27">
        <v>75500</v>
      </c>
      <c r="M27" s="27">
        <v>75500</v>
      </c>
      <c r="N27" s="27">
        <v>75500</v>
      </c>
      <c r="O27" s="27">
        <v>75500</v>
      </c>
      <c r="P27" s="27">
        <v>75500</v>
      </c>
      <c r="Q27" s="27">
        <v>75500</v>
      </c>
      <c r="R27" s="3"/>
      <c r="S27" s="3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12" x14ac:dyDescent="0.2">
      <c r="A28" s="21"/>
      <c r="B28" s="22" t="s">
        <v>88</v>
      </c>
      <c r="C28" s="3"/>
      <c r="D28" s="23" t="s">
        <v>9</v>
      </c>
      <c r="E28" s="3"/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3"/>
      <c r="S28" s="3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12" x14ac:dyDescent="0.2">
      <c r="A29" s="21"/>
      <c r="B29" s="22" t="s">
        <v>89</v>
      </c>
      <c r="C29" s="3"/>
      <c r="D29" s="23" t="s">
        <v>9</v>
      </c>
      <c r="E29" s="3"/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3"/>
      <c r="S29" s="3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12" x14ac:dyDescent="0.2">
      <c r="A30" s="21"/>
      <c r="B30" s="22" t="s">
        <v>90</v>
      </c>
      <c r="C30" s="3"/>
      <c r="D30" s="23"/>
      <c r="E30" s="3"/>
      <c r="F30" s="27"/>
      <c r="G30" s="27"/>
      <c r="H30" s="40"/>
      <c r="I30" s="157"/>
      <c r="J30" s="157"/>
      <c r="K30" s="157"/>
      <c r="L30" s="157"/>
      <c r="M30" s="157"/>
      <c r="N30" s="157"/>
      <c r="O30" s="157"/>
      <c r="P30" s="157"/>
      <c r="Q30" s="116"/>
      <c r="R30" s="3"/>
      <c r="S30" s="3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12" x14ac:dyDescent="0.2">
      <c r="A31" s="21"/>
      <c r="B31" s="114"/>
      <c r="C31" s="3"/>
      <c r="D31" s="114"/>
      <c r="E31" s="3"/>
      <c r="F31" s="27"/>
      <c r="G31" s="27"/>
      <c r="H31" s="40"/>
      <c r="I31" s="40"/>
      <c r="J31" s="40"/>
      <c r="K31" s="40"/>
      <c r="L31" s="40"/>
      <c r="M31" s="40"/>
      <c r="N31" s="40"/>
      <c r="O31" s="40"/>
      <c r="P31" s="40"/>
      <c r="Q31" s="27"/>
      <c r="R31" s="3"/>
      <c r="S31" s="3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12" x14ac:dyDescent="0.2">
      <c r="A32" s="21"/>
      <c r="B32" s="114"/>
      <c r="C32" s="3"/>
      <c r="D32" s="23"/>
      <c r="E32" s="3"/>
      <c r="F32" s="27"/>
      <c r="G32" s="27"/>
      <c r="H32" s="40"/>
      <c r="I32" s="117"/>
      <c r="J32" s="117"/>
      <c r="K32" s="117"/>
      <c r="L32" s="117"/>
      <c r="M32" s="117"/>
      <c r="N32" s="117"/>
      <c r="O32" s="117"/>
      <c r="P32" s="117"/>
      <c r="Q32" s="117"/>
      <c r="R32" s="3"/>
      <c r="S32" s="3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12" x14ac:dyDescent="0.2">
      <c r="A33" s="18" t="s">
        <v>17</v>
      </c>
      <c r="B33" s="114"/>
      <c r="C33" s="3"/>
      <c r="D33" s="23"/>
      <c r="E33" s="3"/>
      <c r="F33" s="27"/>
      <c r="G33" s="27"/>
      <c r="H33" s="40"/>
      <c r="I33" s="40"/>
      <c r="J33" s="40"/>
      <c r="K33" s="40"/>
      <c r="L33" s="40"/>
      <c r="M33" s="40"/>
      <c r="N33" s="40"/>
      <c r="O33" s="40"/>
      <c r="P33" s="40"/>
      <c r="Q33" s="27"/>
      <c r="R33" s="3"/>
      <c r="S33" s="3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12" x14ac:dyDescent="0.2">
      <c r="A34" s="21"/>
      <c r="B34" s="22" t="s">
        <v>18</v>
      </c>
      <c r="C34" s="3"/>
      <c r="D34" s="23" t="s">
        <v>9</v>
      </c>
      <c r="E34" s="3"/>
      <c r="F34" s="27">
        <v>2499.25</v>
      </c>
      <c r="G34" s="27">
        <v>2499.25</v>
      </c>
      <c r="H34" s="27">
        <v>2499.25</v>
      </c>
      <c r="I34" s="27">
        <v>2499.25</v>
      </c>
      <c r="J34" s="27">
        <v>2499.25</v>
      </c>
      <c r="K34" s="27">
        <v>6186.27</v>
      </c>
      <c r="L34" s="27">
        <v>6186.27</v>
      </c>
      <c r="M34" s="27">
        <v>3687.02</v>
      </c>
      <c r="N34" s="27">
        <v>8847.0499999999993</v>
      </c>
      <c r="O34" s="27">
        <v>8847.0499999999993</v>
      </c>
      <c r="P34" s="27">
        <v>8847.0499999999993</v>
      </c>
      <c r="Q34" s="27">
        <v>3739</v>
      </c>
      <c r="R34" s="3"/>
      <c r="S34" s="3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12" x14ac:dyDescent="0.2">
      <c r="A35" s="21"/>
      <c r="B35" s="22" t="s">
        <v>19</v>
      </c>
      <c r="C35" s="3"/>
      <c r="D35" s="23" t="s">
        <v>9</v>
      </c>
      <c r="E35" s="3"/>
      <c r="F35" s="27">
        <v>712470.25</v>
      </c>
      <c r="G35" s="27">
        <v>714461.79</v>
      </c>
      <c r="H35" s="27">
        <v>702428.46</v>
      </c>
      <c r="I35" s="27">
        <v>687187.44</v>
      </c>
      <c r="J35" s="27">
        <v>675896.91</v>
      </c>
      <c r="K35" s="27">
        <v>667517.06999999995</v>
      </c>
      <c r="L35" s="27">
        <v>658985.27</v>
      </c>
      <c r="M35" s="27">
        <v>654415.21</v>
      </c>
      <c r="N35" s="27">
        <v>646664.38</v>
      </c>
      <c r="O35" s="27">
        <v>677843.34</v>
      </c>
      <c r="P35" s="27">
        <v>675887.62</v>
      </c>
      <c r="Q35" s="27">
        <v>682802</v>
      </c>
      <c r="R35" s="3"/>
      <c r="S35" s="3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12" x14ac:dyDescent="0.2">
      <c r="A36" s="3"/>
      <c r="B36" s="22" t="s">
        <v>20</v>
      </c>
      <c r="C36" s="3"/>
      <c r="D36" s="23" t="s">
        <v>9</v>
      </c>
      <c r="E36" s="28"/>
      <c r="F36" s="40">
        <f t="shared" ref="F36:J36" si="4">G36-500000</f>
        <v>4307736</v>
      </c>
      <c r="G36" s="40">
        <f t="shared" si="4"/>
        <v>4807736</v>
      </c>
      <c r="H36" s="40">
        <f t="shared" si="4"/>
        <v>5307736</v>
      </c>
      <c r="I36" s="40">
        <f t="shared" si="4"/>
        <v>5807736</v>
      </c>
      <c r="J36" s="40">
        <f t="shared" si="4"/>
        <v>6307736</v>
      </c>
      <c r="K36" s="40">
        <f t="shared" ref="K36:P36" si="5">L36-500000</f>
        <v>6807736</v>
      </c>
      <c r="L36" s="40">
        <f t="shared" si="5"/>
        <v>7307736</v>
      </c>
      <c r="M36" s="40">
        <f t="shared" si="5"/>
        <v>7807736</v>
      </c>
      <c r="N36" s="40">
        <f t="shared" si="5"/>
        <v>8307736</v>
      </c>
      <c r="O36" s="40">
        <f t="shared" si="5"/>
        <v>8807736</v>
      </c>
      <c r="P36" s="40">
        <f t="shared" si="5"/>
        <v>9307736</v>
      </c>
      <c r="Q36" s="171">
        <v>9807736</v>
      </c>
      <c r="R36" s="3"/>
      <c r="S36" s="3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12" x14ac:dyDescent="0.2">
      <c r="A37" s="3"/>
      <c r="B37" s="22" t="s">
        <v>144</v>
      </c>
      <c r="C37" s="3"/>
      <c r="D37" s="23" t="s">
        <v>9</v>
      </c>
      <c r="E37" s="3"/>
      <c r="F37" s="40">
        <f t="shared" ref="F37:O37" si="6">G37-51372</f>
        <v>2260377</v>
      </c>
      <c r="G37" s="40">
        <f t="shared" si="6"/>
        <v>2311749</v>
      </c>
      <c r="H37" s="40">
        <f t="shared" si="6"/>
        <v>2363121</v>
      </c>
      <c r="I37" s="40">
        <f t="shared" si="6"/>
        <v>2414493</v>
      </c>
      <c r="J37" s="40">
        <f t="shared" si="6"/>
        <v>2465865</v>
      </c>
      <c r="K37" s="40">
        <f t="shared" si="6"/>
        <v>2517237</v>
      </c>
      <c r="L37" s="40">
        <f t="shared" si="6"/>
        <v>2568609</v>
      </c>
      <c r="M37" s="40">
        <f t="shared" si="6"/>
        <v>2619981</v>
      </c>
      <c r="N37" s="40">
        <f t="shared" si="6"/>
        <v>2671353</v>
      </c>
      <c r="O37" s="40">
        <f t="shared" si="6"/>
        <v>2722725</v>
      </c>
      <c r="P37" s="40">
        <f>Q37-51372</f>
        <v>2774097</v>
      </c>
      <c r="Q37" s="3">
        <v>2825469</v>
      </c>
      <c r="R37" s="3"/>
      <c r="S37" s="3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4" ht="12" x14ac:dyDescent="0.2">
      <c r="A38" s="3"/>
      <c r="B38" s="22"/>
      <c r="C38" s="3"/>
      <c r="D38" s="23"/>
      <c r="E38" s="3"/>
      <c r="F38" s="117"/>
      <c r="G38" s="117"/>
      <c r="H38" s="40"/>
      <c r="I38" s="40"/>
      <c r="J38" s="40"/>
      <c r="K38" s="40"/>
      <c r="L38" s="40"/>
      <c r="M38" s="40"/>
      <c r="N38" s="40"/>
      <c r="O38" s="40"/>
      <c r="P38" s="40"/>
      <c r="Q38" s="26"/>
      <c r="R38" s="3"/>
      <c r="S38" s="3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4" ht="12" x14ac:dyDescent="0.2">
      <c r="A39" s="3" t="s">
        <v>22</v>
      </c>
      <c r="B39" s="22"/>
      <c r="C39" s="3"/>
      <c r="D39" s="23" t="s">
        <v>85</v>
      </c>
      <c r="E39" s="3"/>
      <c r="F39" s="117">
        <v>0</v>
      </c>
      <c r="G39" s="117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26">
        <v>0</v>
      </c>
      <c r="R39" s="3"/>
      <c r="S39" s="3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4" ht="12" x14ac:dyDescent="0.2">
      <c r="A40" s="3"/>
      <c r="B40" s="3"/>
      <c r="C40" s="3"/>
      <c r="D40" s="3"/>
      <c r="E40" s="3"/>
      <c r="F40" s="29"/>
      <c r="G40" s="29"/>
      <c r="H40" s="3"/>
      <c r="I40" s="3"/>
      <c r="J40" s="3"/>
      <c r="K40" s="3"/>
      <c r="L40" s="3"/>
      <c r="M40" s="3"/>
      <c r="N40" s="3"/>
      <c r="O40" s="3"/>
      <c r="P40" s="3"/>
      <c r="Q40" s="29"/>
      <c r="R40" s="3"/>
      <c r="S40" s="3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4" ht="12.75" thickBot="1" x14ac:dyDescent="0.25">
      <c r="A41" s="22" t="s">
        <v>84</v>
      </c>
      <c r="B41" s="22"/>
      <c r="C41" s="3"/>
      <c r="D41" s="3"/>
      <c r="E41" s="3"/>
      <c r="F41" s="30">
        <f>F21+F24+F25+F31-F34-F35-F36-F37+F39+F26+F27+F28+F29</f>
        <v>38009996.210000001</v>
      </c>
      <c r="G41" s="30">
        <f t="shared" ref="G41:P41" si="7">G21+G24+G25+G31-G34-G35-G36-G37+G39+G26+G27+G28+G29</f>
        <v>37290599.789999999</v>
      </c>
      <c r="H41" s="30">
        <f t="shared" si="7"/>
        <v>36368079.509999998</v>
      </c>
      <c r="I41" s="30">
        <f t="shared" si="7"/>
        <v>36182652.289999999</v>
      </c>
      <c r="J41" s="30">
        <f t="shared" si="7"/>
        <v>37190647.800000004</v>
      </c>
      <c r="K41" s="30">
        <f t="shared" si="7"/>
        <v>36987427.910000004</v>
      </c>
      <c r="L41" s="30">
        <f t="shared" si="7"/>
        <v>36960397.570000008</v>
      </c>
      <c r="M41" s="30">
        <f t="shared" si="7"/>
        <v>37247715.140000008</v>
      </c>
      <c r="N41" s="30">
        <f t="shared" si="7"/>
        <v>37039779.829999998</v>
      </c>
      <c r="O41" s="30">
        <f t="shared" si="7"/>
        <v>36705768.279999994</v>
      </c>
      <c r="P41" s="30">
        <f t="shared" si="7"/>
        <v>35750591.820000015</v>
      </c>
      <c r="Q41" s="30">
        <f>Q21+Q24+Q25+Q31-Q34-Q35-Q36-Q37+Q39+Q26+Q27+Q28+Q29</f>
        <v>35668773</v>
      </c>
      <c r="R41" s="114"/>
      <c r="S41" s="3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:34" ht="12.75" thickTop="1" x14ac:dyDescent="0.2">
      <c r="A42" s="22"/>
      <c r="B42" s="22"/>
      <c r="C42" s="3"/>
      <c r="D42" s="3"/>
      <c r="E42" s="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114"/>
      <c r="S42" s="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1:34" ht="12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3"/>
      <c r="S43" s="3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</row>
    <row r="44" spans="1:34" ht="12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3">
        <f>SUM(F40:Q41)</f>
        <v>441402429.14999992</v>
      </c>
      <c r="R44" s="3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1:34" ht="12" x14ac:dyDescent="0.2">
      <c r="A45" s="3" t="s">
        <v>102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3">
        <v>12</v>
      </c>
      <c r="R45" s="3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4" ht="12" x14ac:dyDescent="0.2">
      <c r="A46" s="3"/>
      <c r="B46" s="3"/>
      <c r="C46" s="3"/>
      <c r="D46" s="3"/>
      <c r="E46" s="3"/>
      <c r="F46" s="3"/>
      <c r="G46" s="3"/>
      <c r="H46" s="3"/>
      <c r="K46" s="3"/>
      <c r="L46" s="3"/>
      <c r="M46" s="3"/>
      <c r="N46" s="3"/>
      <c r="O46" s="3"/>
      <c r="P46" s="3"/>
      <c r="Q46" s="3">
        <f>+Q44/+Q45</f>
        <v>36783535.762499996</v>
      </c>
      <c r="R46" s="3" t="s">
        <v>93</v>
      </c>
      <c r="S46" s="3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1:34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4" ht="11.25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ht="11.25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</row>
    <row r="50" spans="1:34" ht="11.25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</row>
    <row r="51" spans="1:34" ht="11.25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34" ht="11.25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</row>
    <row r="53" spans="1:34" ht="11.25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</row>
    <row r="54" spans="1:34" ht="11.25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</row>
    <row r="55" spans="1:34" ht="11.25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</row>
    <row r="56" spans="1:34" ht="11.25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</row>
    <row r="57" spans="1:34" ht="11.25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</row>
    <row r="58" spans="1:34" ht="11.25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</row>
    <row r="59" spans="1:34" ht="11.25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34" ht="11.25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11.25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ht="11.25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</row>
    <row r="63" spans="1:34" ht="11.25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</row>
    <row r="64" spans="1:34" ht="11.25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1:34" ht="11.25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ht="11.25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</row>
    <row r="67" spans="1:34" ht="11.25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</row>
    <row r="68" spans="1:34" ht="11.25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</row>
    <row r="69" spans="1:34" ht="11.25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</row>
    <row r="70" spans="1:34" ht="11.25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</row>
    <row r="71" spans="1:34" ht="11.25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</row>
    <row r="72" spans="1:34" ht="11.25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</row>
    <row r="73" spans="1:34" ht="11.25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</row>
    <row r="74" spans="1:34" ht="11.25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1:34" ht="11.25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1:34" ht="11.25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1:34" ht="11.25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1:34" ht="11.25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1:34" ht="11.25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</row>
    <row r="80" spans="1:34" ht="11.25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</row>
    <row r="81" spans="1:34" ht="11.25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</row>
    <row r="82" spans="1:34" ht="11.25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</row>
    <row r="83" spans="1:34" ht="11.25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</row>
    <row r="84" spans="1:34" ht="11.25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</row>
    <row r="85" spans="1:34" ht="11.25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</row>
    <row r="86" spans="1:34" ht="11.25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</row>
    <row r="87" spans="1:34" ht="11.25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</row>
    <row r="88" spans="1:34" ht="11.25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</row>
    <row r="89" spans="1:34" ht="11.25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</row>
    <row r="90" spans="1:34" ht="11.25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</row>
    <row r="91" spans="1:34" ht="11.25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1:34" ht="11.25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</row>
    <row r="93" spans="1:34" ht="11.25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</row>
    <row r="94" spans="1:34" ht="11.25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</row>
    <row r="95" spans="1:34" ht="11.25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</row>
    <row r="96" spans="1:34" ht="11.25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</row>
    <row r="97" spans="1:34" ht="11.25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</row>
    <row r="98" spans="1:34" ht="11.25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</row>
    <row r="99" spans="1:34" ht="11.25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</row>
    <row r="100" spans="1:34" ht="11.25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</row>
    <row r="101" spans="1:34" ht="11.25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</row>
    <row r="102" spans="1:34" ht="11.25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</row>
    <row r="103" spans="1:34" ht="11.25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</row>
    <row r="104" spans="1:34" ht="11.25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</row>
    <row r="105" spans="1:34" ht="11.25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</row>
    <row r="106" spans="1:34" ht="11.25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</row>
    <row r="107" spans="1:34" ht="11.25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</row>
    <row r="108" spans="1:34" ht="11.25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</row>
    <row r="109" spans="1:34" ht="11.25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</row>
    <row r="110" spans="1:34" ht="11.25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</row>
    <row r="111" spans="1:34" ht="11.25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</row>
    <row r="112" spans="1:34" ht="11.25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</row>
    <row r="113" spans="1:34" ht="11.25" x14ac:dyDescent="0.2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</row>
    <row r="114" spans="1:34" ht="11.25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</row>
    <row r="115" spans="1:34" ht="11.25" x14ac:dyDescent="0.2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</row>
    <row r="116" spans="1:34" ht="11.25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</row>
    <row r="117" spans="1:34" ht="11.25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</row>
    <row r="118" spans="1:34" ht="11.25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</row>
    <row r="119" spans="1:34" ht="11.25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</row>
    <row r="120" spans="1:34" ht="11.25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</row>
    <row r="121" spans="1:34" ht="11.25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</row>
    <row r="122" spans="1:34" ht="11.25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</row>
    <row r="123" spans="1:34" ht="11.25" x14ac:dyDescent="0.2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</row>
    <row r="124" spans="1:34" ht="11.25" x14ac:dyDescent="0.2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</row>
    <row r="125" spans="1:34" ht="11.25" x14ac:dyDescent="0.2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</row>
    <row r="126" spans="1:34" ht="11.25" x14ac:dyDescent="0.2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</row>
    <row r="127" spans="1:34" ht="11.25" x14ac:dyDescent="0.2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</row>
    <row r="128" spans="1:34" ht="11.25" x14ac:dyDescent="0.2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</row>
    <row r="129" spans="1:34" ht="11.25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</row>
    <row r="130" spans="1:34" ht="11.25" x14ac:dyDescent="0.2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</row>
    <row r="131" spans="1:34" ht="11.25" x14ac:dyDescent="0.2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</row>
    <row r="132" spans="1:34" ht="11.25" x14ac:dyDescent="0.2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</row>
    <row r="133" spans="1:34" ht="11.25" x14ac:dyDescent="0.2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</row>
    <row r="134" spans="1:34" ht="11.25" x14ac:dyDescent="0.2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</row>
    <row r="135" spans="1:34" ht="11.25" x14ac:dyDescent="0.2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</row>
    <row r="136" spans="1:34" ht="11.25" x14ac:dyDescent="0.2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</row>
    <row r="137" spans="1:34" ht="11.25" x14ac:dyDescent="0.2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</row>
    <row r="138" spans="1:34" ht="11.25" x14ac:dyDescent="0.2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</row>
    <row r="139" spans="1:34" ht="11.25" x14ac:dyDescent="0.2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</row>
    <row r="140" spans="1:34" ht="11.25" x14ac:dyDescent="0.2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</row>
    <row r="141" spans="1:34" ht="11.25" x14ac:dyDescent="0.2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</row>
    <row r="142" spans="1:34" ht="11.25" x14ac:dyDescent="0.2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</row>
    <row r="143" spans="1:34" ht="11.25" x14ac:dyDescent="0.2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</row>
    <row r="144" spans="1:34" ht="11.25" x14ac:dyDescent="0.2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</row>
    <row r="145" spans="1:34" ht="11.25" x14ac:dyDescent="0.2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</row>
    <row r="146" spans="1:34" ht="11.25" x14ac:dyDescent="0.2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</row>
    <row r="147" spans="1:34" ht="11.25" x14ac:dyDescent="0.2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</row>
    <row r="148" spans="1:34" ht="11.25" x14ac:dyDescent="0.2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</row>
    <row r="149" spans="1:34" ht="11.25" x14ac:dyDescent="0.2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</row>
    <row r="150" spans="1:34" ht="11.25" x14ac:dyDescent="0.2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</row>
    <row r="151" spans="1:34" ht="11.25" x14ac:dyDescent="0.2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</row>
    <row r="152" spans="1:34" ht="11.25" x14ac:dyDescent="0.2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</row>
    <row r="153" spans="1:34" ht="11.25" x14ac:dyDescent="0.2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</row>
    <row r="154" spans="1:34" ht="11.25" x14ac:dyDescent="0.2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</row>
    <row r="155" spans="1:34" ht="11.25" x14ac:dyDescent="0.2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</row>
    <row r="156" spans="1:34" ht="11.25" x14ac:dyDescent="0.2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</row>
    <row r="157" spans="1:34" ht="11.25" x14ac:dyDescent="0.2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</row>
    <row r="158" spans="1:34" ht="11.25" x14ac:dyDescent="0.2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</row>
    <row r="159" spans="1:34" ht="11.25" x14ac:dyDescent="0.2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</row>
    <row r="160" spans="1:34" ht="11.25" x14ac:dyDescent="0.2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</row>
    <row r="161" spans="1:34" ht="11.25" x14ac:dyDescent="0.2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</row>
    <row r="162" spans="1:34" ht="11.25" x14ac:dyDescent="0.2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</row>
    <row r="163" spans="1:34" ht="11.25" x14ac:dyDescent="0.2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</row>
    <row r="164" spans="1:34" ht="11.25" x14ac:dyDescent="0.2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</row>
    <row r="165" spans="1:34" ht="11.25" x14ac:dyDescent="0.2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</row>
    <row r="166" spans="1:34" ht="11.25" x14ac:dyDescent="0.2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</row>
    <row r="167" spans="1:34" ht="11.25" x14ac:dyDescent="0.2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</row>
    <row r="168" spans="1:34" ht="11.25" x14ac:dyDescent="0.2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</row>
    <row r="169" spans="1:34" ht="11.25" x14ac:dyDescent="0.2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</row>
    <row r="170" spans="1:34" ht="11.25" x14ac:dyDescent="0.2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</row>
    <row r="171" spans="1:34" ht="11.25" x14ac:dyDescent="0.2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</row>
    <row r="172" spans="1:34" ht="11.25" x14ac:dyDescent="0.2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</row>
    <row r="173" spans="1:34" ht="11.25" x14ac:dyDescent="0.2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</row>
    <row r="174" spans="1:34" ht="11.25" x14ac:dyDescent="0.2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</row>
    <row r="175" spans="1:34" ht="11.25" x14ac:dyDescent="0.2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</row>
    <row r="176" spans="1:34" ht="11.25" x14ac:dyDescent="0.2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</row>
    <row r="177" spans="1:34" ht="11.25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</row>
    <row r="178" spans="1:34" ht="11.25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</row>
    <row r="179" spans="1:34" ht="11.25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</row>
    <row r="180" spans="1:34" ht="11.25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</row>
    <row r="181" spans="1:34" ht="11.25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</row>
    <row r="182" spans="1:34" ht="11.25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</row>
    <row r="183" spans="1:34" ht="11.25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4"/>
      <c r="AF183" s="114"/>
      <c r="AG183" s="114"/>
      <c r="AH183" s="114"/>
    </row>
    <row r="184" spans="1:34" ht="11.25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4"/>
      <c r="AE184" s="114"/>
      <c r="AF184" s="114"/>
      <c r="AG184" s="114"/>
      <c r="AH184" s="114"/>
    </row>
    <row r="185" spans="1:34" ht="11.25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</row>
    <row r="186" spans="1:34" ht="11.25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</row>
    <row r="187" spans="1:34" ht="11.25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</row>
    <row r="188" spans="1:34" ht="11.25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</row>
    <row r="189" spans="1:34" ht="11.25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</row>
    <row r="190" spans="1:34" ht="11.25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</row>
    <row r="191" spans="1:34" ht="11.25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</row>
    <row r="192" spans="1:34" ht="11.25" x14ac:dyDescent="0.2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</row>
    <row r="193" spans="1:34" ht="11.25" x14ac:dyDescent="0.2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</row>
    <row r="194" spans="1:34" ht="11.25" x14ac:dyDescent="0.2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</row>
    <row r="195" spans="1:34" ht="11.25" x14ac:dyDescent="0.2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/>
      <c r="AH195" s="114"/>
    </row>
    <row r="196" spans="1:34" ht="11.25" x14ac:dyDescent="0.2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</row>
    <row r="197" spans="1:34" ht="11.25" x14ac:dyDescent="0.2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</row>
    <row r="198" spans="1:34" ht="11.25" x14ac:dyDescent="0.2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4"/>
      <c r="AE198" s="114"/>
      <c r="AF198" s="114"/>
      <c r="AG198" s="114"/>
      <c r="AH198" s="114"/>
    </row>
    <row r="199" spans="1:34" ht="11.25" x14ac:dyDescent="0.2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</row>
    <row r="200" spans="1:34" ht="11.25" x14ac:dyDescent="0.2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</row>
    <row r="201" spans="1:34" ht="11.25" x14ac:dyDescent="0.2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</row>
    <row r="202" spans="1:34" ht="11.25" x14ac:dyDescent="0.2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</row>
    <row r="203" spans="1:34" ht="11.25" x14ac:dyDescent="0.2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</row>
    <row r="204" spans="1:34" ht="11.25" x14ac:dyDescent="0.2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</row>
    <row r="205" spans="1:34" ht="11.25" x14ac:dyDescent="0.2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</row>
    <row r="206" spans="1:34" ht="11.25" x14ac:dyDescent="0.2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</row>
    <row r="207" spans="1:34" ht="11.25" x14ac:dyDescent="0.2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</row>
    <row r="208" spans="1:34" ht="11.25" x14ac:dyDescent="0.2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</row>
    <row r="209" spans="1:34" ht="11.25" x14ac:dyDescent="0.2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</row>
    <row r="210" spans="1:34" ht="11.25" x14ac:dyDescent="0.2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</row>
    <row r="211" spans="1:34" ht="11.25" x14ac:dyDescent="0.2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</row>
    <row r="212" spans="1:34" ht="11.25" x14ac:dyDescent="0.2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</row>
    <row r="213" spans="1:34" ht="11.25" x14ac:dyDescent="0.2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</row>
    <row r="214" spans="1:34" ht="11.25" x14ac:dyDescent="0.2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</row>
    <row r="215" spans="1:34" ht="11.25" x14ac:dyDescent="0.2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</row>
    <row r="216" spans="1:34" ht="11.25" x14ac:dyDescent="0.2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</row>
    <row r="217" spans="1:34" ht="11.25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</row>
    <row r="218" spans="1:34" ht="11.25" x14ac:dyDescent="0.2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</row>
    <row r="219" spans="1:34" ht="11.25" x14ac:dyDescent="0.2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</row>
    <row r="220" spans="1:34" ht="11.25" x14ac:dyDescent="0.2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</row>
    <row r="221" spans="1:34" ht="11.25" x14ac:dyDescent="0.2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</row>
    <row r="222" spans="1:34" ht="11.25" x14ac:dyDescent="0.2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</row>
    <row r="223" spans="1:34" ht="11.25" x14ac:dyDescent="0.2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</row>
    <row r="224" spans="1:34" ht="11.25" x14ac:dyDescent="0.2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</row>
    <row r="225" spans="1:34" ht="11.25" x14ac:dyDescent="0.2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</row>
    <row r="226" spans="1:34" ht="11.25" x14ac:dyDescent="0.2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</row>
    <row r="227" spans="1:34" ht="11.25" x14ac:dyDescent="0.2">
      <c r="A227" s="114"/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</row>
    <row r="228" spans="1:34" ht="11.25" x14ac:dyDescent="0.2">
      <c r="A228" s="114"/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</row>
    <row r="229" spans="1:34" ht="11.25" x14ac:dyDescent="0.2">
      <c r="A229" s="114"/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4"/>
      <c r="AE229" s="114"/>
      <c r="AF229" s="114"/>
      <c r="AG229" s="114"/>
      <c r="AH229" s="114"/>
    </row>
    <row r="230" spans="1:34" ht="11.25" x14ac:dyDescent="0.2">
      <c r="A230" s="114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</row>
    <row r="231" spans="1:34" ht="11.25" x14ac:dyDescent="0.2">
      <c r="A231" s="114"/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4"/>
      <c r="AG231" s="114"/>
      <c r="AH231" s="114"/>
    </row>
    <row r="232" spans="1:34" ht="11.25" x14ac:dyDescent="0.2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4"/>
      <c r="AE232" s="114"/>
      <c r="AF232" s="114"/>
      <c r="AG232" s="114"/>
      <c r="AH232" s="114"/>
    </row>
    <row r="233" spans="1:34" ht="11.25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4"/>
      <c r="AE233" s="114"/>
      <c r="AF233" s="114"/>
      <c r="AG233" s="114"/>
      <c r="AH233" s="114"/>
    </row>
    <row r="234" spans="1:34" ht="11.25" x14ac:dyDescent="0.2">
      <c r="A234" s="114"/>
      <c r="B234" s="114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4"/>
      <c r="AE234" s="114"/>
      <c r="AF234" s="114"/>
      <c r="AG234" s="114"/>
      <c r="AH234" s="114"/>
    </row>
    <row r="235" spans="1:34" ht="11.25" x14ac:dyDescent="0.2">
      <c r="A235" s="114"/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</row>
    <row r="236" spans="1:34" ht="11.25" x14ac:dyDescent="0.2">
      <c r="A236" s="114"/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4"/>
      <c r="AE236" s="114"/>
      <c r="AF236" s="114"/>
      <c r="AG236" s="114"/>
      <c r="AH236" s="114"/>
    </row>
    <row r="237" spans="1:34" ht="11.25" x14ac:dyDescent="0.2">
      <c r="A237" s="114"/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</row>
    <row r="238" spans="1:34" ht="11.25" x14ac:dyDescent="0.2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</row>
    <row r="239" spans="1:34" ht="11.25" x14ac:dyDescent="0.2">
      <c r="A239" s="114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</row>
    <row r="240" spans="1:34" ht="11.25" x14ac:dyDescent="0.2">
      <c r="A240" s="114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</row>
    <row r="241" spans="1:34" ht="11.25" x14ac:dyDescent="0.2">
      <c r="A241" s="114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</row>
    <row r="242" spans="1:34" ht="11.25" x14ac:dyDescent="0.2">
      <c r="A242" s="114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</row>
    <row r="243" spans="1:34" ht="11.25" x14ac:dyDescent="0.2">
      <c r="A243" s="114"/>
      <c r="B243" s="114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</row>
    <row r="244" spans="1:34" ht="11.25" x14ac:dyDescent="0.2">
      <c r="A244" s="114"/>
      <c r="B244" s="114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</row>
    <row r="245" spans="1:34" ht="11.25" x14ac:dyDescent="0.2">
      <c r="A245" s="114"/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</row>
    <row r="246" spans="1:34" ht="11.25" x14ac:dyDescent="0.2">
      <c r="A246" s="114"/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</row>
    <row r="247" spans="1:34" ht="11.25" x14ac:dyDescent="0.2">
      <c r="A247" s="114"/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</row>
    <row r="248" spans="1:34" ht="11.25" x14ac:dyDescent="0.2">
      <c r="A248" s="114"/>
      <c r="B248" s="114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</row>
    <row r="249" spans="1:34" ht="11.25" x14ac:dyDescent="0.2">
      <c r="A249" s="114"/>
      <c r="B249" s="114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</row>
    <row r="250" spans="1:34" ht="11.25" x14ac:dyDescent="0.2">
      <c r="A250" s="114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</row>
    <row r="251" spans="1:34" ht="11.25" x14ac:dyDescent="0.2">
      <c r="A251" s="114"/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</row>
    <row r="252" spans="1:34" ht="11.25" x14ac:dyDescent="0.2">
      <c r="A252" s="114"/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</row>
    <row r="253" spans="1:34" ht="11.25" x14ac:dyDescent="0.2">
      <c r="A253" s="114"/>
      <c r="B253" s="114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</row>
    <row r="254" spans="1:34" ht="11.25" x14ac:dyDescent="0.2">
      <c r="A254" s="114"/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</row>
    <row r="255" spans="1:34" ht="11.25" x14ac:dyDescent="0.2">
      <c r="A255" s="114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</row>
    <row r="256" spans="1:34" ht="11.25" x14ac:dyDescent="0.2">
      <c r="A256" s="114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</row>
    <row r="257" spans="1:34" ht="11.25" x14ac:dyDescent="0.2">
      <c r="A257" s="114"/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</row>
    <row r="258" spans="1:34" ht="11.25" x14ac:dyDescent="0.2">
      <c r="A258" s="114"/>
      <c r="B258" s="114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</row>
    <row r="259" spans="1:34" ht="11.25" x14ac:dyDescent="0.2">
      <c r="A259" s="114"/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</row>
    <row r="260" spans="1:34" ht="11.25" x14ac:dyDescent="0.2">
      <c r="A260" s="114"/>
      <c r="B260" s="114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</row>
  </sheetData>
  <mergeCells count="5">
    <mergeCell ref="A1:Q1"/>
    <mergeCell ref="A2:Q2"/>
    <mergeCell ref="A4:Q4"/>
    <mergeCell ref="A5:Q5"/>
    <mergeCell ref="A3:Q3"/>
  </mergeCells>
  <pageMargins left="0.7" right="0.7" top="0.75" bottom="0.75" header="0.3" footer="0.3"/>
  <pageSetup orientation="landscape" r:id="rId1"/>
  <headerFooter>
    <oddHeader>&amp;RHIGHLY  CONFIDENTIAL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A5" sqref="A5"/>
    </sheetView>
  </sheetViews>
  <sheetFormatPr defaultRowHeight="11.25" x14ac:dyDescent="0.2"/>
  <cols>
    <col min="1" max="4" width="9.59765625" style="114"/>
    <col min="5" max="5" width="18.3984375" style="114" customWidth="1"/>
    <col min="6" max="6" width="19.796875" style="114" customWidth="1"/>
    <col min="7" max="16384" width="9.59765625" style="114"/>
  </cols>
  <sheetData>
    <row r="1" spans="1:23" ht="15.75" x14ac:dyDescent="0.25">
      <c r="A1" s="193" t="str">
        <f>'Mo. Gas Rate Base-internal'!A1:H1</f>
        <v>ATTACHMENT 2</v>
      </c>
      <c r="B1" s="193"/>
      <c r="C1" s="193"/>
      <c r="D1" s="193"/>
      <c r="E1" s="193"/>
      <c r="F1" s="193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5.75" x14ac:dyDescent="0.25">
      <c r="A2" s="192" t="str">
        <f>'Mo. Gas Rate Base-internal'!A2:H2</f>
        <v>Liberty Utilities (Midstates Natural Gas) Corp.</v>
      </c>
      <c r="B2" s="192"/>
      <c r="C2" s="192"/>
      <c r="D2" s="192"/>
      <c r="E2" s="192"/>
      <c r="F2" s="192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15.75" x14ac:dyDescent="0.25">
      <c r="A3" s="192" t="str">
        <f>'Mo. Gas Rate Base-internal'!A3:H3</f>
        <v>d/b/a Liberty Utilities</v>
      </c>
      <c r="B3" s="192"/>
      <c r="C3" s="192"/>
      <c r="D3" s="192"/>
      <c r="E3" s="192"/>
      <c r="F3" s="192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 x14ac:dyDescent="0.25">
      <c r="A4" s="192" t="str">
        <f>'Mo. Gas Rate Base-internal'!A4:H4</f>
        <v>[Rate District]</v>
      </c>
      <c r="B4" s="192"/>
      <c r="C4" s="192"/>
      <c r="D4" s="192"/>
      <c r="E4" s="192"/>
      <c r="F4" s="192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5.75" customHeight="1" x14ac:dyDescent="0.25">
      <c r="A5" s="196" t="s">
        <v>134</v>
      </c>
      <c r="B5" s="196"/>
      <c r="C5" s="196"/>
      <c r="D5" s="196"/>
      <c r="E5" s="196"/>
      <c r="F5" s="196"/>
    </row>
    <row r="6" spans="1:23" ht="15.75" customHeight="1" x14ac:dyDescent="0.25">
      <c r="A6" s="195" t="s">
        <v>0</v>
      </c>
      <c r="B6" s="195"/>
      <c r="C6" s="195"/>
      <c r="D6" s="195"/>
      <c r="E6" s="195"/>
      <c r="F6" s="195"/>
    </row>
    <row r="7" spans="1:23" ht="15.75" customHeight="1" x14ac:dyDescent="0.25">
      <c r="A7" s="196" t="s">
        <v>2</v>
      </c>
      <c r="B7" s="196"/>
      <c r="C7" s="196"/>
      <c r="D7" s="196"/>
      <c r="E7" s="196"/>
      <c r="F7" s="196"/>
    </row>
    <row r="10" spans="1:23" ht="12" x14ac:dyDescent="0.2">
      <c r="A10" s="3"/>
      <c r="B10" s="3"/>
      <c r="C10" s="3"/>
      <c r="D10" s="3"/>
      <c r="E10" s="3"/>
      <c r="F10" s="3"/>
      <c r="G10" s="3"/>
    </row>
    <row r="11" spans="1:23" ht="15" x14ac:dyDescent="0.25">
      <c r="A11" s="175" t="s">
        <v>114</v>
      </c>
      <c r="B11" s="176"/>
      <c r="C11" s="176"/>
      <c r="D11" s="177"/>
      <c r="E11" s="176"/>
      <c r="F11" s="178" t="s">
        <v>115</v>
      </c>
      <c r="G11" s="3"/>
    </row>
    <row r="12" spans="1:23" ht="15" x14ac:dyDescent="0.25">
      <c r="A12" s="179" t="s">
        <v>8</v>
      </c>
      <c r="B12" s="176"/>
      <c r="C12" s="176"/>
      <c r="D12" s="176"/>
      <c r="E12" s="176"/>
      <c r="F12" s="180">
        <v>1</v>
      </c>
      <c r="G12" s="3"/>
    </row>
    <row r="13" spans="1:23" ht="15" x14ac:dyDescent="0.25">
      <c r="A13" s="179" t="s">
        <v>10</v>
      </c>
      <c r="B13" s="181"/>
      <c r="C13" s="176"/>
      <c r="D13" s="182"/>
      <c r="E13" s="176"/>
      <c r="F13" s="180">
        <v>1</v>
      </c>
      <c r="G13" s="3"/>
    </row>
    <row r="14" spans="1:23" ht="15" x14ac:dyDescent="0.25">
      <c r="A14" s="179" t="s">
        <v>12</v>
      </c>
      <c r="B14" s="176"/>
      <c r="C14" s="176"/>
      <c r="D14" s="176"/>
      <c r="E14" s="176"/>
      <c r="F14" s="180">
        <v>1</v>
      </c>
      <c r="G14" s="3"/>
    </row>
    <row r="15" spans="1:23" ht="15" x14ac:dyDescent="0.25">
      <c r="A15" s="181" t="s">
        <v>120</v>
      </c>
      <c r="B15" s="176"/>
      <c r="C15" s="176"/>
      <c r="D15" s="176"/>
      <c r="E15" s="176"/>
      <c r="F15" s="180">
        <v>1</v>
      </c>
      <c r="G15" s="3"/>
      <c r="Q15" s="22" t="s">
        <v>85</v>
      </c>
    </row>
    <row r="16" spans="1:23" ht="15" x14ac:dyDescent="0.25">
      <c r="A16" s="181" t="s">
        <v>16</v>
      </c>
      <c r="B16" s="176"/>
      <c r="C16" s="176"/>
      <c r="D16" s="176"/>
      <c r="E16" s="176"/>
      <c r="F16" s="180">
        <v>1</v>
      </c>
      <c r="G16" s="3"/>
      <c r="Q16" s="22" t="s">
        <v>85</v>
      </c>
    </row>
    <row r="17" spans="1:17" ht="15" x14ac:dyDescent="0.25">
      <c r="A17" s="181" t="s">
        <v>18</v>
      </c>
      <c r="B17" s="176"/>
      <c r="C17" s="176"/>
      <c r="D17" s="176"/>
      <c r="E17" s="176"/>
      <c r="F17" s="180">
        <v>1</v>
      </c>
      <c r="G17" s="3"/>
      <c r="Q17" s="22" t="s">
        <v>85</v>
      </c>
    </row>
    <row r="18" spans="1:17" ht="15" x14ac:dyDescent="0.25">
      <c r="A18" s="181" t="s">
        <v>19</v>
      </c>
      <c r="B18" s="176"/>
      <c r="C18" s="176"/>
      <c r="D18" s="176"/>
      <c r="E18" s="176"/>
      <c r="F18" s="180">
        <v>1</v>
      </c>
      <c r="G18" s="3"/>
      <c r="Q18" s="22" t="s">
        <v>85</v>
      </c>
    </row>
    <row r="19" spans="1:17" ht="15" x14ac:dyDescent="0.25">
      <c r="A19" s="181" t="s">
        <v>87</v>
      </c>
      <c r="B19" s="176"/>
      <c r="C19" s="176"/>
      <c r="D19" s="176"/>
      <c r="E19" s="176"/>
      <c r="F19" s="180">
        <v>1</v>
      </c>
      <c r="G19" s="3"/>
      <c r="Q19" s="22"/>
    </row>
    <row r="20" spans="1:17" ht="15" x14ac:dyDescent="0.25">
      <c r="A20" s="181" t="s">
        <v>121</v>
      </c>
      <c r="B20" s="176"/>
      <c r="C20" s="176"/>
      <c r="D20" s="176"/>
      <c r="E20" s="176"/>
      <c r="F20" s="180">
        <v>1</v>
      </c>
      <c r="G20" s="3"/>
      <c r="Q20" s="22"/>
    </row>
    <row r="21" spans="1:17" ht="15" x14ac:dyDescent="0.25">
      <c r="A21" s="181" t="s">
        <v>122</v>
      </c>
      <c r="B21" s="176"/>
      <c r="C21" s="176"/>
      <c r="D21" s="176"/>
      <c r="E21" s="176"/>
      <c r="F21" s="180">
        <v>1</v>
      </c>
      <c r="G21" s="3"/>
      <c r="Q21" s="22"/>
    </row>
    <row r="22" spans="1:17" ht="15" x14ac:dyDescent="0.25">
      <c r="A22" s="181" t="s">
        <v>20</v>
      </c>
      <c r="B22" s="181"/>
      <c r="C22" s="176"/>
      <c r="D22" s="176"/>
      <c r="E22" s="176"/>
      <c r="F22" s="180">
        <v>1</v>
      </c>
      <c r="G22" s="3"/>
      <c r="Q22" s="22" t="s">
        <v>85</v>
      </c>
    </row>
    <row r="23" spans="1:17" ht="15" x14ac:dyDescent="0.25">
      <c r="A23" s="181" t="s">
        <v>21</v>
      </c>
      <c r="B23" s="181"/>
      <c r="C23" s="176"/>
      <c r="D23" s="176"/>
      <c r="E23" s="176"/>
      <c r="F23" s="180">
        <v>1</v>
      </c>
      <c r="G23" s="3"/>
      <c r="Q23" s="22" t="s">
        <v>85</v>
      </c>
    </row>
    <row r="24" spans="1:17" ht="15" x14ac:dyDescent="0.25">
      <c r="A24" s="176" t="s">
        <v>22</v>
      </c>
      <c r="B24" s="176"/>
      <c r="C24" s="176"/>
      <c r="D24" s="176"/>
      <c r="E24" s="176"/>
      <c r="F24" s="180">
        <v>1</v>
      </c>
      <c r="G24" s="3"/>
      <c r="Q24" s="22" t="s">
        <v>85</v>
      </c>
    </row>
    <row r="25" spans="1:17" ht="15" x14ac:dyDescent="0.25">
      <c r="A25" s="183"/>
      <c r="B25" s="176"/>
      <c r="C25" s="176"/>
      <c r="D25" s="176"/>
      <c r="E25" s="176"/>
      <c r="F25" s="180"/>
      <c r="G25" s="3"/>
      <c r="Q25" s="22" t="s">
        <v>85</v>
      </c>
    </row>
    <row r="26" spans="1:17" ht="15" x14ac:dyDescent="0.25">
      <c r="A26" s="176" t="s">
        <v>54</v>
      </c>
      <c r="B26" s="181"/>
      <c r="C26" s="176"/>
      <c r="D26" s="176"/>
      <c r="E26" s="176"/>
      <c r="F26" s="180">
        <v>1</v>
      </c>
      <c r="G26" s="3"/>
      <c r="Q26" s="22"/>
    </row>
    <row r="27" spans="1:17" ht="15" x14ac:dyDescent="0.25">
      <c r="A27" s="176"/>
      <c r="B27" s="181"/>
      <c r="C27" s="176"/>
      <c r="D27" s="176"/>
      <c r="E27" s="176"/>
      <c r="F27" s="180"/>
      <c r="G27" s="3"/>
      <c r="Q27" s="22"/>
    </row>
    <row r="28" spans="1:17" ht="15" x14ac:dyDescent="0.25">
      <c r="A28" s="176" t="s">
        <v>124</v>
      </c>
      <c r="B28" s="181"/>
      <c r="C28" s="176"/>
      <c r="D28" s="176"/>
      <c r="E28" s="176"/>
      <c r="F28" s="180">
        <v>1</v>
      </c>
      <c r="G28" s="3"/>
      <c r="Q28" s="22"/>
    </row>
    <row r="29" spans="1:17" ht="15" x14ac:dyDescent="0.25">
      <c r="A29" s="176" t="s">
        <v>62</v>
      </c>
      <c r="B29" s="176"/>
      <c r="C29" s="176"/>
      <c r="D29" s="176"/>
      <c r="E29" s="176"/>
      <c r="F29" s="180">
        <v>1</v>
      </c>
      <c r="G29" s="3"/>
      <c r="Q29" s="22" t="s">
        <v>85</v>
      </c>
    </row>
    <row r="30" spans="1:17" ht="15" x14ac:dyDescent="0.25">
      <c r="A30" s="181" t="s">
        <v>66</v>
      </c>
      <c r="B30" s="176"/>
      <c r="C30" s="176"/>
      <c r="D30" s="176"/>
      <c r="E30" s="176"/>
      <c r="F30" s="180">
        <v>1</v>
      </c>
      <c r="G30" s="3"/>
    </row>
    <row r="31" spans="1:17" ht="15" x14ac:dyDescent="0.25">
      <c r="A31" s="181" t="s">
        <v>67</v>
      </c>
      <c r="B31" s="176"/>
      <c r="C31" s="176"/>
      <c r="D31" s="176"/>
      <c r="E31" s="176"/>
      <c r="F31" s="180" t="s">
        <v>116</v>
      </c>
      <c r="G31" s="3"/>
    </row>
    <row r="32" spans="1:17" ht="15" x14ac:dyDescent="0.25">
      <c r="A32" s="181" t="s">
        <v>68</v>
      </c>
      <c r="B32" s="176"/>
      <c r="C32" s="176"/>
      <c r="D32" s="176"/>
      <c r="E32" s="176"/>
      <c r="F32" s="180" t="s">
        <v>116</v>
      </c>
      <c r="G32" s="3"/>
    </row>
    <row r="33" spans="1:7" ht="15" x14ac:dyDescent="0.25">
      <c r="A33" s="181" t="s">
        <v>69</v>
      </c>
      <c r="B33" s="176"/>
      <c r="C33" s="176"/>
      <c r="D33" s="176"/>
      <c r="E33" s="176"/>
      <c r="F33" s="180" t="s">
        <v>116</v>
      </c>
      <c r="G33" s="3"/>
    </row>
    <row r="34" spans="1:7" ht="15" x14ac:dyDescent="0.25">
      <c r="A34" s="181" t="s">
        <v>70</v>
      </c>
      <c r="B34" s="176"/>
      <c r="C34" s="176"/>
      <c r="D34" s="176"/>
      <c r="E34" s="176"/>
      <c r="F34" s="180">
        <v>1</v>
      </c>
      <c r="G34" s="3"/>
    </row>
    <row r="35" spans="1:7" ht="15" x14ac:dyDescent="0.25">
      <c r="A35" s="179" t="s">
        <v>117</v>
      </c>
      <c r="B35" s="176"/>
      <c r="C35" s="176"/>
      <c r="D35" s="176"/>
      <c r="E35" s="176"/>
      <c r="F35" s="180"/>
      <c r="G35" s="3"/>
    </row>
    <row r="36" spans="1:7" ht="15" x14ac:dyDescent="0.25">
      <c r="A36" s="176"/>
      <c r="B36" s="181" t="s">
        <v>73</v>
      </c>
      <c r="C36" s="176"/>
      <c r="D36" s="176"/>
      <c r="E36" s="176"/>
      <c r="F36" s="180">
        <v>1</v>
      </c>
      <c r="G36" s="3"/>
    </row>
    <row r="37" spans="1:7" ht="15" x14ac:dyDescent="0.25">
      <c r="A37" s="176"/>
      <c r="B37" s="181" t="s">
        <v>74</v>
      </c>
      <c r="C37" s="176"/>
      <c r="D37" s="176"/>
      <c r="E37" s="176"/>
      <c r="F37" s="180">
        <v>1</v>
      </c>
      <c r="G37" s="3"/>
    </row>
    <row r="38" spans="1:7" ht="15" x14ac:dyDescent="0.25">
      <c r="A38" s="176" t="s">
        <v>126</v>
      </c>
      <c r="B38" s="181"/>
      <c r="C38" s="176"/>
      <c r="D38" s="176"/>
      <c r="E38" s="176"/>
      <c r="F38" s="180" t="s">
        <v>85</v>
      </c>
      <c r="G38" s="3"/>
    </row>
    <row r="39" spans="1:7" ht="15" x14ac:dyDescent="0.25">
      <c r="A39" s="176" t="s">
        <v>127</v>
      </c>
      <c r="B39" s="176"/>
      <c r="C39" s="176"/>
      <c r="D39" s="176"/>
      <c r="E39" s="176"/>
      <c r="F39" s="176"/>
      <c r="G39" s="3"/>
    </row>
    <row r="40" spans="1:7" ht="12" x14ac:dyDescent="0.2">
      <c r="A40" s="3"/>
      <c r="B40" s="3"/>
      <c r="C40" s="3"/>
      <c r="D40" s="3"/>
      <c r="E40" s="3"/>
      <c r="F40" s="3"/>
      <c r="G40" s="3"/>
    </row>
    <row r="41" spans="1:7" ht="12" x14ac:dyDescent="0.2">
      <c r="A41" s="3"/>
      <c r="B41" s="3"/>
      <c r="C41" s="3"/>
      <c r="D41" s="3"/>
      <c r="E41" s="3"/>
      <c r="F41" s="3"/>
      <c r="G41" s="3"/>
    </row>
    <row r="42" spans="1:7" ht="12" x14ac:dyDescent="0.2">
      <c r="A42" s="3"/>
      <c r="B42" s="3"/>
      <c r="C42" s="3"/>
      <c r="D42" s="3"/>
      <c r="E42" s="3"/>
      <c r="F42" s="3"/>
      <c r="G42" s="3"/>
    </row>
    <row r="43" spans="1:7" ht="12" x14ac:dyDescent="0.2">
      <c r="A43" s="3"/>
      <c r="B43" s="3"/>
      <c r="C43" s="3"/>
      <c r="D43" s="3"/>
      <c r="E43" s="3"/>
      <c r="F43" s="3"/>
      <c r="G43" s="3"/>
    </row>
    <row r="44" spans="1:7" ht="12" x14ac:dyDescent="0.2">
      <c r="A44" s="3"/>
      <c r="B44" s="3"/>
      <c r="C44" s="3"/>
      <c r="D44" s="3"/>
      <c r="E44" s="3"/>
      <c r="F44" s="3"/>
      <c r="G44" s="3"/>
    </row>
    <row r="45" spans="1:7" ht="12" x14ac:dyDescent="0.2">
      <c r="A45" s="3"/>
      <c r="B45" s="3"/>
      <c r="C45" s="3"/>
      <c r="D45" s="3"/>
      <c r="E45" s="3"/>
      <c r="F45" s="3"/>
      <c r="G45" s="3"/>
    </row>
    <row r="46" spans="1:7" ht="12" x14ac:dyDescent="0.2">
      <c r="A46" s="3"/>
      <c r="B46" s="3"/>
      <c r="C46" s="3"/>
      <c r="D46" s="3"/>
      <c r="E46" s="3"/>
      <c r="F46" s="3"/>
      <c r="G46" s="3"/>
    </row>
    <row r="47" spans="1:7" ht="12" x14ac:dyDescent="0.2">
      <c r="A47" s="3"/>
      <c r="B47" s="3"/>
      <c r="C47" s="3"/>
      <c r="D47" s="3"/>
      <c r="E47" s="3"/>
      <c r="F47" s="3"/>
      <c r="G47" s="3"/>
    </row>
    <row r="48" spans="1:7" ht="12" x14ac:dyDescent="0.2">
      <c r="A48" s="3"/>
      <c r="B48" s="3"/>
      <c r="C48" s="3"/>
      <c r="D48" s="3"/>
      <c r="E48" s="3"/>
      <c r="F48" s="3"/>
      <c r="G48" s="3"/>
    </row>
  </sheetData>
  <mergeCells count="7">
    <mergeCell ref="A6:F6"/>
    <mergeCell ref="A7:F7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5" sqref="A5"/>
    </sheetView>
  </sheetViews>
  <sheetFormatPr defaultRowHeight="11.25" x14ac:dyDescent="0.2"/>
  <cols>
    <col min="1" max="1" width="103.3984375" style="114" customWidth="1"/>
    <col min="2" max="16384" width="9.59765625" style="114"/>
  </cols>
  <sheetData>
    <row r="1" spans="1:7" ht="15.75" x14ac:dyDescent="0.25">
      <c r="A1" s="190" t="str">
        <f>'Mo. Gas Rate Base-internal'!A1:H1</f>
        <v>ATTACHMENT 2</v>
      </c>
      <c r="B1" s="145"/>
      <c r="C1" s="145"/>
      <c r="D1" s="145"/>
      <c r="E1" s="145"/>
      <c r="F1" s="145"/>
      <c r="G1" s="145"/>
    </row>
    <row r="2" spans="1:7" ht="15.75" x14ac:dyDescent="0.25">
      <c r="A2" s="172" t="str">
        <f>'Mo. Gas Rate Base-internal'!A2:H2</f>
        <v>Liberty Utilities (Midstates Natural Gas) Corp.</v>
      </c>
      <c r="B2" s="146"/>
      <c r="C2" s="146"/>
      <c r="D2" s="146"/>
      <c r="E2" s="146"/>
      <c r="F2" s="146"/>
      <c r="G2" s="146"/>
    </row>
    <row r="3" spans="1:7" ht="15.75" x14ac:dyDescent="0.25">
      <c r="A3" s="172" t="str">
        <f>'Mo. Gas Rate Base-internal'!A3:H3</f>
        <v>d/b/a Liberty Utilities</v>
      </c>
      <c r="B3" s="146"/>
      <c r="C3" s="146"/>
      <c r="D3" s="146"/>
      <c r="E3" s="146"/>
      <c r="F3" s="146"/>
      <c r="G3" s="146"/>
    </row>
    <row r="4" spans="1:7" ht="15.75" x14ac:dyDescent="0.25">
      <c r="A4" s="172" t="str">
        <f>'Mo. Gas Rate Base-internal'!A4:H4</f>
        <v>[Rate District]</v>
      </c>
      <c r="B4" s="147"/>
      <c r="C4" s="147"/>
      <c r="D4" s="147"/>
      <c r="E4" s="147"/>
      <c r="F4" s="147"/>
      <c r="G4" s="147"/>
    </row>
    <row r="5" spans="1:7" ht="15" x14ac:dyDescent="0.25">
      <c r="A5" s="173" t="s">
        <v>134</v>
      </c>
      <c r="B5" s="7"/>
      <c r="C5" s="7"/>
      <c r="D5" s="7"/>
      <c r="E5" s="7"/>
      <c r="F5" s="7"/>
      <c r="G5" s="7"/>
    </row>
    <row r="6" spans="1:7" ht="15" x14ac:dyDescent="0.25">
      <c r="A6" s="174" t="s">
        <v>0</v>
      </c>
      <c r="B6" s="8"/>
      <c r="C6" s="8"/>
      <c r="D6" s="8"/>
      <c r="E6" s="8"/>
      <c r="F6" s="8"/>
      <c r="G6" s="8"/>
    </row>
    <row r="7" spans="1:7" ht="15" x14ac:dyDescent="0.25">
      <c r="A7" s="173" t="s">
        <v>2</v>
      </c>
      <c r="B7" s="7"/>
      <c r="C7" s="7"/>
      <c r="D7" s="7"/>
      <c r="E7" s="7"/>
      <c r="F7" s="7"/>
      <c r="G7" s="7"/>
    </row>
    <row r="8" spans="1:7" ht="15" x14ac:dyDescent="0.25">
      <c r="A8" s="7"/>
      <c r="B8" s="5"/>
      <c r="C8" s="5"/>
      <c r="D8" s="5"/>
      <c r="E8" s="5"/>
      <c r="F8" s="5"/>
      <c r="G8" s="5"/>
    </row>
    <row r="9" spans="1:7" ht="15" x14ac:dyDescent="0.25">
      <c r="A9" s="50" t="s">
        <v>106</v>
      </c>
      <c r="B9" s="184"/>
      <c r="C9" s="184"/>
      <c r="D9" s="184"/>
      <c r="E9" s="184"/>
      <c r="F9" s="184"/>
      <c r="G9" s="184"/>
    </row>
    <row r="10" spans="1:7" ht="12" x14ac:dyDescent="0.2">
      <c r="A10" s="3"/>
      <c r="B10" s="185" t="s">
        <v>107</v>
      </c>
      <c r="C10" s="3"/>
      <c r="D10" s="3"/>
      <c r="E10" s="3"/>
      <c r="F10" s="3"/>
      <c r="G10" s="28"/>
    </row>
    <row r="11" spans="1:7" ht="12" x14ac:dyDescent="0.2">
      <c r="A11" s="52"/>
      <c r="B11" s="186"/>
      <c r="C11" s="40"/>
      <c r="D11" s="40"/>
      <c r="E11" s="40"/>
      <c r="F11" s="40"/>
      <c r="G11" s="52"/>
    </row>
    <row r="12" spans="1:7" ht="12" x14ac:dyDescent="0.2">
      <c r="A12" s="40"/>
      <c r="B12" s="131"/>
      <c r="C12" s="40"/>
      <c r="D12" s="40"/>
      <c r="E12" s="40"/>
      <c r="F12" s="40"/>
      <c r="G12" s="40"/>
    </row>
    <row r="13" spans="1:7" ht="12" x14ac:dyDescent="0.2">
      <c r="A13" s="40" t="s">
        <v>108</v>
      </c>
      <c r="B13" s="3"/>
      <c r="C13" s="40"/>
      <c r="D13" s="40"/>
      <c r="E13" s="40"/>
      <c r="F13" s="40"/>
      <c r="G13" s="40"/>
    </row>
    <row r="14" spans="1:7" ht="12" x14ac:dyDescent="0.2">
      <c r="A14" s="132"/>
      <c r="B14" s="3"/>
      <c r="C14" s="40"/>
      <c r="D14" s="40"/>
      <c r="E14" s="40"/>
      <c r="F14" s="40"/>
      <c r="G14" s="40"/>
    </row>
    <row r="15" spans="1:7" ht="12" x14ac:dyDescent="0.2">
      <c r="A15" s="188" t="s">
        <v>109</v>
      </c>
      <c r="B15" s="3"/>
      <c r="C15" s="40"/>
      <c r="D15" s="40"/>
      <c r="E15" s="40"/>
      <c r="F15" s="40"/>
      <c r="G15" s="40"/>
    </row>
    <row r="16" spans="1:7" ht="12" x14ac:dyDescent="0.2">
      <c r="A16" s="132"/>
      <c r="B16" s="3"/>
      <c r="C16" s="40"/>
      <c r="D16" s="40"/>
      <c r="E16" s="40"/>
      <c r="F16" s="40"/>
      <c r="G16" s="40"/>
    </row>
    <row r="17" spans="1:7" ht="12" x14ac:dyDescent="0.2">
      <c r="A17" s="40" t="s">
        <v>123</v>
      </c>
      <c r="B17" s="3"/>
      <c r="C17" s="40"/>
      <c r="D17" s="40"/>
      <c r="E17" s="40"/>
      <c r="F17" s="40"/>
      <c r="G17" s="40"/>
    </row>
    <row r="18" spans="1:7" ht="12" x14ac:dyDescent="0.2">
      <c r="A18" s="40"/>
      <c r="B18" s="3"/>
      <c r="C18" s="40"/>
      <c r="D18" s="40"/>
      <c r="E18" s="40"/>
      <c r="F18" s="40"/>
      <c r="G18" s="40"/>
    </row>
    <row r="19" spans="1:7" ht="12" x14ac:dyDescent="0.2">
      <c r="A19" s="188" t="s">
        <v>113</v>
      </c>
      <c r="B19" s="3"/>
      <c r="C19" s="40"/>
      <c r="D19" s="40"/>
      <c r="E19" s="40"/>
      <c r="F19" s="40"/>
      <c r="G19" s="40"/>
    </row>
    <row r="20" spans="1:7" ht="12" x14ac:dyDescent="0.2">
      <c r="A20" s="40"/>
      <c r="B20" s="3"/>
      <c r="C20" s="40"/>
      <c r="D20" s="40"/>
      <c r="E20" s="40"/>
      <c r="F20" s="40"/>
      <c r="G20" s="40"/>
    </row>
    <row r="21" spans="1:7" ht="12" x14ac:dyDescent="0.2">
      <c r="A21" s="40" t="s">
        <v>110</v>
      </c>
      <c r="B21" s="3"/>
      <c r="C21" s="40"/>
      <c r="D21" s="40"/>
      <c r="E21" s="40"/>
      <c r="F21" s="40"/>
      <c r="G21" s="40"/>
    </row>
    <row r="22" spans="1:7" ht="12" x14ac:dyDescent="0.2">
      <c r="A22" s="40"/>
      <c r="B22" s="3"/>
      <c r="C22" s="70"/>
      <c r="D22" s="40"/>
      <c r="E22" s="40"/>
      <c r="F22" s="40"/>
      <c r="G22" s="40"/>
    </row>
    <row r="23" spans="1:7" ht="24" x14ac:dyDescent="0.2">
      <c r="A23" s="189" t="s">
        <v>132</v>
      </c>
      <c r="B23" s="3"/>
      <c r="C23" s="40"/>
      <c r="D23" s="40"/>
      <c r="E23" s="40"/>
      <c r="F23" s="40"/>
      <c r="G23" s="40"/>
    </row>
    <row r="24" spans="1:7" ht="12" x14ac:dyDescent="0.2">
      <c r="A24" s="40" t="s">
        <v>85</v>
      </c>
      <c r="B24" s="3"/>
      <c r="C24" s="40"/>
      <c r="D24" s="40"/>
      <c r="E24" s="40"/>
      <c r="F24" s="40"/>
      <c r="G24" s="40"/>
    </row>
    <row r="25" spans="1:7" ht="12" x14ac:dyDescent="0.2">
      <c r="A25" s="40" t="s">
        <v>118</v>
      </c>
      <c r="B25" s="3"/>
      <c r="C25" s="40"/>
      <c r="D25" s="40"/>
      <c r="E25" s="40"/>
      <c r="F25" s="40"/>
      <c r="G25" s="40"/>
    </row>
    <row r="26" spans="1:7" ht="12" x14ac:dyDescent="0.2">
      <c r="A26" s="40" t="s">
        <v>85</v>
      </c>
      <c r="B26" s="3"/>
      <c r="C26" s="40"/>
      <c r="D26" s="40"/>
      <c r="E26" s="40"/>
      <c r="F26" s="40"/>
      <c r="G26" s="40"/>
    </row>
    <row r="27" spans="1:7" ht="12" x14ac:dyDescent="0.2">
      <c r="A27" s="40" t="s">
        <v>111</v>
      </c>
      <c r="B27" s="3"/>
      <c r="C27" s="133"/>
      <c r="D27" s="40"/>
      <c r="E27" s="40"/>
      <c r="F27" s="40"/>
      <c r="G27" s="40"/>
    </row>
    <row r="28" spans="1:7" ht="12" x14ac:dyDescent="0.2">
      <c r="A28" s="40"/>
      <c r="B28" s="3"/>
      <c r="C28" s="133"/>
      <c r="D28" s="40"/>
      <c r="E28" s="40"/>
      <c r="F28" s="40"/>
      <c r="G28" s="40"/>
    </row>
    <row r="29" spans="1:7" ht="12" x14ac:dyDescent="0.2">
      <c r="A29" s="188" t="s">
        <v>119</v>
      </c>
      <c r="B29" s="3"/>
      <c r="C29" s="133"/>
      <c r="D29" s="40"/>
      <c r="E29" s="40"/>
      <c r="F29" s="40"/>
      <c r="G29" s="40"/>
    </row>
    <row r="30" spans="1:7" ht="12" x14ac:dyDescent="0.2">
      <c r="A30" s="40"/>
      <c r="B30" s="3"/>
      <c r="C30" s="40"/>
      <c r="D30" s="40"/>
      <c r="E30" s="40"/>
      <c r="F30" s="40"/>
      <c r="G30" s="40"/>
    </row>
    <row r="31" spans="1:7" ht="12" x14ac:dyDescent="0.2">
      <c r="A31" s="40" t="s">
        <v>112</v>
      </c>
      <c r="B31" s="3"/>
      <c r="C31" s="40"/>
      <c r="D31" s="40"/>
      <c r="E31" s="40"/>
      <c r="F31" s="40"/>
      <c r="G31" s="40"/>
    </row>
    <row r="32" spans="1:7" ht="12" x14ac:dyDescent="0.2">
      <c r="A32" s="40"/>
      <c r="B32" s="3"/>
      <c r="C32" s="40"/>
      <c r="D32" s="40"/>
      <c r="E32" s="40"/>
      <c r="F32" s="40"/>
      <c r="G32" s="40"/>
    </row>
    <row r="33" spans="1:7" ht="24" x14ac:dyDescent="0.2">
      <c r="A33" s="189" t="s">
        <v>133</v>
      </c>
      <c r="B33" s="3"/>
      <c r="C33" s="40"/>
      <c r="D33" s="40"/>
      <c r="E33" s="40"/>
      <c r="F33" s="40"/>
      <c r="G33" s="40"/>
    </row>
    <row r="34" spans="1:7" ht="12" x14ac:dyDescent="0.2">
      <c r="A34" s="40"/>
      <c r="B34" s="3"/>
      <c r="C34" s="40"/>
      <c r="D34" s="40"/>
      <c r="E34" s="40"/>
      <c r="F34" s="40"/>
      <c r="G34" s="40"/>
    </row>
    <row r="35" spans="1:7" ht="12" x14ac:dyDescent="0.2">
      <c r="A35" s="3"/>
      <c r="B35" s="40"/>
      <c r="C35" s="40"/>
      <c r="D35" s="40"/>
      <c r="E35" s="40"/>
      <c r="F35" s="40"/>
      <c r="G35" s="40"/>
    </row>
    <row r="36" spans="1:7" ht="12" x14ac:dyDescent="0.2">
      <c r="A36" s="3"/>
      <c r="B36" s="187"/>
      <c r="C36" s="40"/>
      <c r="D36" s="40"/>
      <c r="E36" s="40"/>
      <c r="F36" s="40"/>
      <c r="G36" s="40"/>
    </row>
    <row r="37" spans="1:7" ht="12" x14ac:dyDescent="0.2">
      <c r="A37" s="3"/>
      <c r="B37" s="135"/>
      <c r="C37" s="40"/>
      <c r="D37" s="40"/>
      <c r="E37" s="40"/>
      <c r="F37" s="40"/>
      <c r="G37" s="40"/>
    </row>
    <row r="38" spans="1:7" ht="12" x14ac:dyDescent="0.2">
      <c r="A38" s="3"/>
      <c r="B38" s="135"/>
      <c r="C38" s="40"/>
      <c r="D38" s="40"/>
      <c r="E38" s="40"/>
      <c r="F38" s="40"/>
      <c r="G38" s="40"/>
    </row>
    <row r="39" spans="1:7" ht="12" x14ac:dyDescent="0.2">
      <c r="A39" s="3"/>
      <c r="B39" s="3"/>
      <c r="C39" s="3"/>
      <c r="D39" s="3"/>
      <c r="E39" s="3"/>
      <c r="F39" s="3"/>
      <c r="G39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0x010100D48B2F45F7A0B844A496DBB4FE0520DF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74E9A4AF67F64BB1B25D8E453ECB73" ma:contentTypeVersion="" ma:contentTypeDescription="Create a new document." ma:contentTypeScope="" ma:versionID="765a287b47cbc3e69b31dd45b2bab0cd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fd066d524fcf02a2ff63b8eb099e2955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D46D6-2804-4AF4-BF6A-50BED67340EB}">
  <ds:schemaRefs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2778066-48A7-4290-BAE4-E254D01EF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2E8572-6BB6-41E5-AF14-AE162F6AB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27A7C-E802-464B-8B1D-6D7D3AFC4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Mo. Gas Rate Base-internal</vt:lpstr>
      <vt:lpstr>Capitalization-Mo gas-internal</vt:lpstr>
      <vt:lpstr>Mo. Gas Income-internal</vt:lpstr>
      <vt:lpstr>12.31.17 Income Statem no gas</vt:lpstr>
      <vt:lpstr>Rate Base</vt:lpstr>
      <vt:lpstr>Jurisdictional Allocation</vt:lpstr>
      <vt:lpstr>Notes Fin to Report</vt:lpstr>
      <vt:lpstr>'Capitalization-Mo gas-internal'!Print_Titles</vt:lpstr>
      <vt:lpstr>'Mo. Gas Income-internal'!Print_Titles</vt:lpstr>
      <vt:lpstr>'Mo. Gas Rate Base-internal'!Print_Titles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Mike D</dc:creator>
  <cp:lastModifiedBy>Angela Cloven</cp:lastModifiedBy>
  <cp:lastPrinted>2018-05-23T18:46:12Z</cp:lastPrinted>
  <dcterms:created xsi:type="dcterms:W3CDTF">2016-09-07T19:19:33Z</dcterms:created>
  <dcterms:modified xsi:type="dcterms:W3CDTF">2018-05-23T18:46:16Z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