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7000\7924_MAWC\Testimony\Surrebuttal- Brattle\Exhibits\"/>
    </mc:Choice>
  </mc:AlternateContent>
  <bookViews>
    <workbookView xWindow="0" yWindow="0" windowWidth="25670" windowHeight="17700" tabRatio="729"/>
  </bookViews>
  <sheets>
    <sheet name="Sch AEB-1ST Direct CGDCF" sheetId="1" r:id="rId1"/>
    <sheet name="Sch AEB-2ST Rebuttal CGDCF" sheetId="2" r:id="rId2"/>
    <sheet name="Sch AEB-3ST Direct CAPM (1)" sheetId="6" r:id="rId3"/>
    <sheet name="Sch AEB-3ST Direct CAPM (2)" sheetId="5" r:id="rId4"/>
    <sheet name="Sch AEB-4ST  LT Beta" sheetId="7" r:id="rId5"/>
    <sheet name="Sch AEB-5ST Proj'd GDP GwthRate" sheetId="4" r:id="rId6"/>
  </sheets>
  <externalReferences>
    <externalReference r:id="rId7"/>
    <externalReference r:id="rId8"/>
  </externalReferences>
  <definedNames>
    <definedName name="CIQWBGuid" hidden="1">"f0bce856-f003-4d17-a8cf-c06c52fcbc60"</definedName>
    <definedName name="CIQWBInfo" hidden="1">"{ ""CIQVersion"":""9.49.2423.4439""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"CL07284"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PDataA9" hidden="1">'[1]S&amp;P Data'!$A$10:$A$30</definedName>
    <definedName name="_xlnm.Print_Area" localSheetId="0">'Sch AEB-1ST Direct CGDCF'!$A$1:$M$102</definedName>
    <definedName name="_xlnm.Print_Area" localSheetId="1">'Sch AEB-2ST Rebuttal CGDCF'!$A$2:$L$99</definedName>
    <definedName name="_xlnm.Print_Area" localSheetId="3">'Sch AEB-3ST Direct CAPM (2)'!$B$2:$I$279</definedName>
    <definedName name="_xlnm.Print_Area" localSheetId="4">'Sch AEB-4ST  LT Beta'!$A$1:$L$36</definedName>
    <definedName name="_xlnm.Print_Area" localSheetId="5">'Sch AEB-5ST Proj''d GDP GwthRate'!$B$4:$E$43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7" l="1"/>
  <c r="L23" i="7"/>
  <c r="L21" i="7"/>
  <c r="D21" i="7"/>
  <c r="E21" i="7"/>
  <c r="F21" i="7"/>
  <c r="G21" i="7"/>
  <c r="H21" i="7"/>
  <c r="I21" i="7"/>
  <c r="J21" i="7"/>
  <c r="K21" i="7"/>
  <c r="D22" i="7"/>
  <c r="E22" i="7"/>
  <c r="F22" i="7"/>
  <c r="G22" i="7"/>
  <c r="H22" i="7"/>
  <c r="I22" i="7"/>
  <c r="J22" i="7"/>
  <c r="K22" i="7"/>
  <c r="D23" i="7"/>
  <c r="E23" i="7"/>
  <c r="F23" i="7"/>
  <c r="G23" i="7"/>
  <c r="H23" i="7"/>
  <c r="I23" i="7"/>
  <c r="J23" i="7"/>
  <c r="K23" i="7"/>
  <c r="C21" i="7"/>
  <c r="C23" i="7"/>
  <c r="C22" i="7"/>
  <c r="L19" i="7" l="1"/>
  <c r="L18" i="7"/>
  <c r="L17" i="7"/>
  <c r="L16" i="7"/>
  <c r="L15" i="7"/>
  <c r="L14" i="7"/>
  <c r="L13" i="7"/>
  <c r="L12" i="7"/>
  <c r="L11" i="7"/>
  <c r="L10" i="7"/>
  <c r="L9" i="7"/>
  <c r="L8" i="7"/>
  <c r="L7" i="7"/>
  <c r="K14" i="1"/>
  <c r="L14" i="1" s="1"/>
  <c r="D28" i="6" l="1"/>
  <c r="C28" i="6"/>
  <c r="E28" i="6" s="1"/>
  <c r="D16" i="6"/>
  <c r="C16" i="6"/>
  <c r="D27" i="6"/>
  <c r="C27" i="6"/>
  <c r="D15" i="6"/>
  <c r="C15" i="6"/>
  <c r="E15" i="6" s="1"/>
  <c r="D26" i="6"/>
  <c r="C26" i="6"/>
  <c r="D14" i="6"/>
  <c r="C14" i="6"/>
  <c r="D24" i="6"/>
  <c r="C24" i="6"/>
  <c r="D12" i="6"/>
  <c r="C12" i="6"/>
  <c r="E12" i="6" s="1"/>
  <c r="D23" i="6"/>
  <c r="C23" i="6"/>
  <c r="E23" i="6" s="1"/>
  <c r="D11" i="6"/>
  <c r="C11" i="6"/>
  <c r="D22" i="6"/>
  <c r="C22" i="6"/>
  <c r="D10" i="6"/>
  <c r="C10" i="6"/>
  <c r="D20" i="6"/>
  <c r="C20" i="6"/>
  <c r="E20" i="6" s="1"/>
  <c r="D8" i="6"/>
  <c r="C8" i="6"/>
  <c r="E8" i="6" s="1"/>
  <c r="D19" i="6"/>
  <c r="C19" i="6"/>
  <c r="D7" i="6"/>
  <c r="C7" i="6"/>
  <c r="E10" i="6"/>
  <c r="D18" i="6"/>
  <c r="C18" i="6"/>
  <c r="D6" i="6"/>
  <c r="E6" i="6" s="1"/>
  <c r="C6" i="6"/>
  <c r="E18" i="6" l="1"/>
  <c r="E19" i="6"/>
  <c r="E22" i="6"/>
  <c r="E24" i="6"/>
  <c r="E27" i="6"/>
  <c r="E11" i="6"/>
  <c r="E14" i="6"/>
  <c r="E16" i="6"/>
  <c r="E26" i="6"/>
  <c r="E7" i="6"/>
  <c r="I271" i="5" l="1"/>
  <c r="H271" i="5"/>
  <c r="E271" i="5"/>
  <c r="I270" i="5"/>
  <c r="H270" i="5"/>
  <c r="E270" i="5"/>
  <c r="I240" i="5"/>
  <c r="H240" i="5"/>
  <c r="E240" i="5"/>
  <c r="I239" i="5"/>
  <c r="H239" i="5"/>
  <c r="E239" i="5"/>
  <c r="I209" i="5"/>
  <c r="H209" i="5"/>
  <c r="E209" i="5"/>
  <c r="I208" i="5"/>
  <c r="H208" i="5"/>
  <c r="E208" i="5"/>
  <c r="I178" i="5"/>
  <c r="H178" i="5"/>
  <c r="E178" i="5"/>
  <c r="I177" i="5"/>
  <c r="H177" i="5"/>
  <c r="E177" i="5"/>
  <c r="I147" i="5"/>
  <c r="H147" i="5"/>
  <c r="E147" i="5"/>
  <c r="I146" i="5"/>
  <c r="H146" i="5"/>
  <c r="E146" i="5"/>
  <c r="I116" i="5"/>
  <c r="H116" i="5"/>
  <c r="E116" i="5"/>
  <c r="I115" i="5"/>
  <c r="H115" i="5"/>
  <c r="E115" i="5"/>
  <c r="I85" i="5"/>
  <c r="H85" i="5"/>
  <c r="E85" i="5"/>
  <c r="I84" i="5"/>
  <c r="H84" i="5"/>
  <c r="E84" i="5"/>
  <c r="I54" i="5"/>
  <c r="H54" i="5"/>
  <c r="E54" i="5"/>
  <c r="I53" i="5"/>
  <c r="H53" i="5"/>
  <c r="E53" i="5"/>
  <c r="E23" i="5"/>
  <c r="E22" i="5"/>
  <c r="I22" i="5"/>
  <c r="I23" i="5"/>
  <c r="H23" i="5"/>
  <c r="H22" i="5"/>
  <c r="E257" i="5"/>
  <c r="B244" i="5"/>
  <c r="B275" i="5" s="1"/>
  <c r="D225" i="5"/>
  <c r="E238" i="5"/>
  <c r="E269" i="5" s="1"/>
  <c r="E237" i="5"/>
  <c r="E268" i="5" s="1"/>
  <c r="E236" i="5"/>
  <c r="E267" i="5" s="1"/>
  <c r="E235" i="5"/>
  <c r="E266" i="5" s="1"/>
  <c r="E234" i="5"/>
  <c r="E265" i="5" s="1"/>
  <c r="E233" i="5"/>
  <c r="E264" i="5" s="1"/>
  <c r="E232" i="5"/>
  <c r="E263" i="5" s="1"/>
  <c r="E231" i="5"/>
  <c r="E262" i="5" s="1"/>
  <c r="E230" i="5"/>
  <c r="E261" i="5" s="1"/>
  <c r="E229" i="5"/>
  <c r="E260" i="5" s="1"/>
  <c r="E228" i="5"/>
  <c r="E259" i="5" s="1"/>
  <c r="E227" i="5"/>
  <c r="E258" i="5" s="1"/>
  <c r="E226" i="5"/>
  <c r="D195" i="5"/>
  <c r="B181" i="5"/>
  <c r="B274" i="5" s="1"/>
  <c r="D176" i="5"/>
  <c r="D269" i="5" s="1"/>
  <c r="D175" i="5"/>
  <c r="D268" i="5" s="1"/>
  <c r="D174" i="5"/>
  <c r="D267" i="5" s="1"/>
  <c r="D173" i="5"/>
  <c r="D266" i="5" s="1"/>
  <c r="D172" i="5"/>
  <c r="D265" i="5" s="1"/>
  <c r="D171" i="5"/>
  <c r="D264" i="5" s="1"/>
  <c r="D170" i="5"/>
  <c r="D263" i="5" s="1"/>
  <c r="D169" i="5"/>
  <c r="D262" i="5" s="1"/>
  <c r="D168" i="5"/>
  <c r="D261" i="5" s="1"/>
  <c r="D167" i="5"/>
  <c r="D260" i="5" s="1"/>
  <c r="D166" i="5"/>
  <c r="D259" i="5" s="1"/>
  <c r="D165" i="5"/>
  <c r="D258" i="5" s="1"/>
  <c r="D164" i="5"/>
  <c r="D257" i="5" s="1"/>
  <c r="D163" i="5"/>
  <c r="D256" i="5" s="1"/>
  <c r="B150" i="5"/>
  <c r="B243" i="5" s="1"/>
  <c r="E145" i="5"/>
  <c r="E176" i="5" s="1"/>
  <c r="E144" i="5"/>
  <c r="E175" i="5" s="1"/>
  <c r="E143" i="5"/>
  <c r="E174" i="5" s="1"/>
  <c r="E142" i="5"/>
  <c r="E173" i="5" s="1"/>
  <c r="E141" i="5"/>
  <c r="E172" i="5" s="1"/>
  <c r="E140" i="5"/>
  <c r="E171" i="5" s="1"/>
  <c r="E139" i="5"/>
  <c r="E170" i="5" s="1"/>
  <c r="E138" i="5"/>
  <c r="E169" i="5" s="1"/>
  <c r="E137" i="5"/>
  <c r="E168" i="5" s="1"/>
  <c r="E136" i="5"/>
  <c r="E167" i="5" s="1"/>
  <c r="E135" i="5"/>
  <c r="E166" i="5" s="1"/>
  <c r="E134" i="5"/>
  <c r="E165" i="5" s="1"/>
  <c r="E133" i="5"/>
  <c r="E164" i="5" s="1"/>
  <c r="D133" i="5"/>
  <c r="D132" i="5"/>
  <c r="B119" i="5"/>
  <c r="B212" i="5" s="1"/>
  <c r="D102" i="5"/>
  <c r="D101" i="5"/>
  <c r="D194" i="5" s="1"/>
  <c r="B90" i="5"/>
  <c r="B121" i="5" s="1"/>
  <c r="B152" i="5" s="1"/>
  <c r="B183" i="5" s="1"/>
  <c r="B214" i="5" s="1"/>
  <c r="B245" i="5" s="1"/>
  <c r="B276" i="5" s="1"/>
  <c r="E76" i="5"/>
  <c r="B59" i="5"/>
  <c r="B58" i="5"/>
  <c r="B89" i="5" s="1"/>
  <c r="E52" i="5"/>
  <c r="E83" i="5" s="1"/>
  <c r="E51" i="5"/>
  <c r="E82" i="5" s="1"/>
  <c r="E50" i="5"/>
  <c r="E81" i="5" s="1"/>
  <c r="E49" i="5"/>
  <c r="E80" i="5" s="1"/>
  <c r="E48" i="5"/>
  <c r="E79" i="5" s="1"/>
  <c r="E47" i="5"/>
  <c r="E78" i="5" s="1"/>
  <c r="E46" i="5"/>
  <c r="E77" i="5" s="1"/>
  <c r="E45" i="5"/>
  <c r="F44" i="5"/>
  <c r="F75" i="5" s="1"/>
  <c r="E44" i="5"/>
  <c r="E75" i="5" s="1"/>
  <c r="F43" i="5"/>
  <c r="F74" i="5" s="1"/>
  <c r="E43" i="5"/>
  <c r="E74" i="5" s="1"/>
  <c r="F42" i="5"/>
  <c r="F73" i="5" s="1"/>
  <c r="E42" i="5"/>
  <c r="E73" i="5" s="1"/>
  <c r="F41" i="5"/>
  <c r="F72" i="5" s="1"/>
  <c r="E41" i="5"/>
  <c r="E72" i="5" s="1"/>
  <c r="D41" i="5"/>
  <c r="D134" i="5" s="1"/>
  <c r="F40" i="5"/>
  <c r="F71" i="5" s="1"/>
  <c r="F102" i="5" s="1"/>
  <c r="E40" i="5"/>
  <c r="E71" i="5" s="1"/>
  <c r="F52" i="5"/>
  <c r="F51" i="5"/>
  <c r="F50" i="5"/>
  <c r="F49" i="5"/>
  <c r="F48" i="5"/>
  <c r="F47" i="5"/>
  <c r="F46" i="5"/>
  <c r="F77" i="5" s="1"/>
  <c r="F45" i="5"/>
  <c r="G10" i="5"/>
  <c r="H10" i="5" s="1"/>
  <c r="D10" i="5"/>
  <c r="D103" i="5" s="1"/>
  <c r="I9" i="5"/>
  <c r="H9" i="5"/>
  <c r="G9" i="5"/>
  <c r="F108" i="5" l="1"/>
  <c r="G77" i="5"/>
  <c r="F76" i="5"/>
  <c r="G73" i="5"/>
  <c r="F104" i="5"/>
  <c r="F83" i="5"/>
  <c r="G40" i="5"/>
  <c r="G41" i="5"/>
  <c r="G71" i="5"/>
  <c r="G74" i="5"/>
  <c r="F105" i="5"/>
  <c r="D11" i="5"/>
  <c r="F82" i="5"/>
  <c r="F81" i="5"/>
  <c r="F80" i="5"/>
  <c r="G72" i="5"/>
  <c r="F103" i="5"/>
  <c r="F79" i="5"/>
  <c r="G75" i="5"/>
  <c r="F106" i="5"/>
  <c r="D227" i="5"/>
  <c r="D42" i="5"/>
  <c r="G102" i="5"/>
  <c r="F133" i="5"/>
  <c r="I10" i="5"/>
  <c r="F78" i="5"/>
  <c r="D196" i="5"/>
  <c r="D226" i="5"/>
  <c r="E29" i="4"/>
  <c r="E24" i="4"/>
  <c r="E31" i="4" s="1"/>
  <c r="E15" i="4"/>
  <c r="F110" i="5" l="1"/>
  <c r="G79" i="5"/>
  <c r="I77" i="5"/>
  <c r="H77" i="5"/>
  <c r="G103" i="5"/>
  <c r="F134" i="5"/>
  <c r="G81" i="5"/>
  <c r="F112" i="5"/>
  <c r="D104" i="5"/>
  <c r="D12" i="5"/>
  <c r="G83" i="5"/>
  <c r="F114" i="5"/>
  <c r="F139" i="5"/>
  <c r="H102" i="5"/>
  <c r="I102" i="5"/>
  <c r="I72" i="5"/>
  <c r="H72" i="5"/>
  <c r="F136" i="5"/>
  <c r="I71" i="5"/>
  <c r="H71" i="5"/>
  <c r="G11" i="5"/>
  <c r="H11" i="5" s="1"/>
  <c r="G82" i="5"/>
  <c r="F113" i="5"/>
  <c r="D135" i="5"/>
  <c r="D43" i="5"/>
  <c r="F109" i="5"/>
  <c r="G78" i="5"/>
  <c r="I74" i="5"/>
  <c r="H74" i="5"/>
  <c r="I40" i="5"/>
  <c r="H40" i="5"/>
  <c r="G80" i="5"/>
  <c r="F111" i="5"/>
  <c r="F135" i="5"/>
  <c r="G104" i="5"/>
  <c r="H104" i="5" s="1"/>
  <c r="G76" i="5"/>
  <c r="F107" i="5"/>
  <c r="G42" i="5"/>
  <c r="H42" i="5" s="1"/>
  <c r="H73" i="5"/>
  <c r="I73" i="5"/>
  <c r="F137" i="5"/>
  <c r="F164" i="5"/>
  <c r="G133" i="5"/>
  <c r="I75" i="5"/>
  <c r="H75" i="5"/>
  <c r="I41" i="5"/>
  <c r="H41" i="5"/>
  <c r="E34" i="4"/>
  <c r="K70" i="2"/>
  <c r="L70" i="2" s="1"/>
  <c r="B84" i="2"/>
  <c r="A84" i="2"/>
  <c r="J83" i="2"/>
  <c r="E83" i="2"/>
  <c r="B83" i="2"/>
  <c r="A83" i="2"/>
  <c r="J82" i="2"/>
  <c r="E82" i="2"/>
  <c r="B82" i="2"/>
  <c r="A82" i="2"/>
  <c r="J81" i="2"/>
  <c r="E81" i="2"/>
  <c r="B81" i="2"/>
  <c r="A81" i="2"/>
  <c r="J80" i="2"/>
  <c r="E80" i="2"/>
  <c r="B80" i="2"/>
  <c r="A80" i="2"/>
  <c r="J79" i="2"/>
  <c r="E79" i="2"/>
  <c r="B79" i="2"/>
  <c r="A79" i="2"/>
  <c r="J78" i="2"/>
  <c r="E78" i="2"/>
  <c r="B78" i="2"/>
  <c r="A78" i="2"/>
  <c r="J77" i="2"/>
  <c r="E77" i="2"/>
  <c r="B77" i="2"/>
  <c r="A77" i="2"/>
  <c r="J76" i="2"/>
  <c r="E76" i="2"/>
  <c r="B76" i="2"/>
  <c r="A76" i="2"/>
  <c r="J75" i="2"/>
  <c r="E75" i="2"/>
  <c r="B75" i="2"/>
  <c r="A75" i="2"/>
  <c r="J74" i="2"/>
  <c r="E74" i="2"/>
  <c r="B74" i="2"/>
  <c r="A74" i="2"/>
  <c r="J73" i="2"/>
  <c r="E73" i="2"/>
  <c r="B73" i="2"/>
  <c r="A73" i="2"/>
  <c r="H71" i="2"/>
  <c r="I70" i="2"/>
  <c r="J70" i="2" s="1"/>
  <c r="I51" i="2"/>
  <c r="I84" i="2" s="1"/>
  <c r="H51" i="2"/>
  <c r="H84" i="2" s="1"/>
  <c r="G51" i="2"/>
  <c r="G84" i="2" s="1"/>
  <c r="C51" i="2"/>
  <c r="C84" i="2" s="1"/>
  <c r="E84" i="2" s="1"/>
  <c r="B51" i="2"/>
  <c r="A51" i="2"/>
  <c r="J50" i="2"/>
  <c r="E50" i="2"/>
  <c r="B50" i="2"/>
  <c r="A50" i="2"/>
  <c r="J49" i="2"/>
  <c r="E49" i="2"/>
  <c r="B49" i="2"/>
  <c r="A49" i="2"/>
  <c r="J48" i="2"/>
  <c r="E48" i="2"/>
  <c r="B48" i="2"/>
  <c r="A48" i="2"/>
  <c r="J47" i="2"/>
  <c r="E47" i="2"/>
  <c r="B47" i="2"/>
  <c r="A47" i="2"/>
  <c r="J46" i="2"/>
  <c r="E46" i="2"/>
  <c r="B46" i="2"/>
  <c r="A46" i="2"/>
  <c r="J45" i="2"/>
  <c r="E45" i="2"/>
  <c r="B45" i="2"/>
  <c r="A45" i="2"/>
  <c r="J44" i="2"/>
  <c r="E44" i="2"/>
  <c r="B44" i="2"/>
  <c r="A44" i="2"/>
  <c r="J43" i="2"/>
  <c r="E43" i="2"/>
  <c r="B43" i="2"/>
  <c r="A43" i="2"/>
  <c r="J42" i="2"/>
  <c r="E42" i="2"/>
  <c r="B42" i="2"/>
  <c r="A42" i="2"/>
  <c r="J41" i="2"/>
  <c r="E41" i="2"/>
  <c r="B41" i="2"/>
  <c r="A41" i="2"/>
  <c r="J40" i="2"/>
  <c r="E40" i="2"/>
  <c r="B40" i="2"/>
  <c r="A40" i="2"/>
  <c r="H38" i="2"/>
  <c r="I37" i="2"/>
  <c r="J37" i="2" s="1"/>
  <c r="K37" i="2" s="1"/>
  <c r="L37" i="2" s="1"/>
  <c r="J18" i="2"/>
  <c r="E18" i="2"/>
  <c r="J17" i="2"/>
  <c r="E17" i="2"/>
  <c r="J16" i="2"/>
  <c r="E16" i="2"/>
  <c r="J15" i="2"/>
  <c r="E15" i="2"/>
  <c r="J14" i="2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D4" i="2"/>
  <c r="E4" i="2" s="1"/>
  <c r="F4" i="2" s="1"/>
  <c r="G4" i="2" s="1"/>
  <c r="H4" i="2" s="1"/>
  <c r="I4" i="2" s="1"/>
  <c r="J4" i="2" s="1"/>
  <c r="K4" i="2" s="1"/>
  <c r="L4" i="2" s="1"/>
  <c r="I42" i="5" l="1"/>
  <c r="H80" i="5"/>
  <c r="I80" i="5"/>
  <c r="F170" i="5"/>
  <c r="F165" i="5"/>
  <c r="G134" i="5"/>
  <c r="D136" i="5"/>
  <c r="D44" i="5"/>
  <c r="G43" i="5"/>
  <c r="H43" i="5" s="1"/>
  <c r="F167" i="5"/>
  <c r="G136" i="5"/>
  <c r="H136" i="5" s="1"/>
  <c r="F145" i="5"/>
  <c r="H103" i="5"/>
  <c r="I103" i="5"/>
  <c r="H133" i="5"/>
  <c r="I133" i="5"/>
  <c r="F195" i="5"/>
  <c r="G164" i="5"/>
  <c r="F144" i="5"/>
  <c r="D105" i="5"/>
  <c r="D13" i="5"/>
  <c r="G12" i="5"/>
  <c r="H12" i="5" s="1"/>
  <c r="F138" i="5"/>
  <c r="I76" i="5"/>
  <c r="H76" i="5"/>
  <c r="I82" i="5"/>
  <c r="H82" i="5"/>
  <c r="I11" i="5"/>
  <c r="F168" i="5"/>
  <c r="I104" i="5"/>
  <c r="D197" i="5"/>
  <c r="I79" i="5"/>
  <c r="H79" i="5"/>
  <c r="I83" i="5"/>
  <c r="H83" i="5"/>
  <c r="F166" i="5"/>
  <c r="G135" i="5"/>
  <c r="H135" i="5" s="1"/>
  <c r="I78" i="5"/>
  <c r="H78" i="5"/>
  <c r="F143" i="5"/>
  <c r="F141" i="5"/>
  <c r="I135" i="5"/>
  <c r="D228" i="5"/>
  <c r="F142" i="5"/>
  <c r="F140" i="5"/>
  <c r="H81" i="5"/>
  <c r="I81" i="5"/>
  <c r="F73" i="2"/>
  <c r="K73" i="2" s="1"/>
  <c r="F77" i="2"/>
  <c r="K77" i="2" s="1"/>
  <c r="L77" i="2" s="1"/>
  <c r="F81" i="2"/>
  <c r="K81" i="2" s="1"/>
  <c r="L81" i="2" s="1"/>
  <c r="F9" i="2"/>
  <c r="K9" i="2" s="1"/>
  <c r="L9" i="2" s="1"/>
  <c r="F13" i="2"/>
  <c r="K13" i="2" s="1"/>
  <c r="L13" i="2" s="1"/>
  <c r="F17" i="2"/>
  <c r="K17" i="2" s="1"/>
  <c r="L17" i="2" s="1"/>
  <c r="F74" i="2"/>
  <c r="K74" i="2" s="1"/>
  <c r="L74" i="2" s="1"/>
  <c r="F82" i="2"/>
  <c r="K82" i="2" s="1"/>
  <c r="L82" i="2" s="1"/>
  <c r="F11" i="2"/>
  <c r="K11" i="2" s="1"/>
  <c r="L11" i="2" s="1"/>
  <c r="F41" i="2"/>
  <c r="K41" i="2" s="1"/>
  <c r="L41" i="2" s="1"/>
  <c r="F43" i="2"/>
  <c r="K43" i="2" s="1"/>
  <c r="L43" i="2" s="1"/>
  <c r="F45" i="2"/>
  <c r="K45" i="2" s="1"/>
  <c r="L45" i="2" s="1"/>
  <c r="F47" i="2"/>
  <c r="K47" i="2" s="1"/>
  <c r="F49" i="2"/>
  <c r="K49" i="2" s="1"/>
  <c r="L49" i="2" s="1"/>
  <c r="E51" i="2"/>
  <c r="F79" i="2"/>
  <c r="K79" i="2" s="1"/>
  <c r="L79" i="2" s="1"/>
  <c r="J84" i="2"/>
  <c r="F84" i="2" s="1"/>
  <c r="K84" i="2" s="1"/>
  <c r="F76" i="2"/>
  <c r="K76" i="2" s="1"/>
  <c r="L76" i="2" s="1"/>
  <c r="F15" i="2"/>
  <c r="K15" i="2" s="1"/>
  <c r="L15" i="2" s="1"/>
  <c r="F78" i="2"/>
  <c r="K78" i="2" s="1"/>
  <c r="L78" i="2" s="1"/>
  <c r="F40" i="2"/>
  <c r="K40" i="2" s="1"/>
  <c r="K54" i="2" s="1"/>
  <c r="F48" i="2"/>
  <c r="K48" i="2" s="1"/>
  <c r="L48" i="2" s="1"/>
  <c r="F83" i="2"/>
  <c r="K83" i="2" s="1"/>
  <c r="L83" i="2" s="1"/>
  <c r="F42" i="2"/>
  <c r="K42" i="2" s="1"/>
  <c r="L42" i="2" s="1"/>
  <c r="F44" i="2"/>
  <c r="K44" i="2" s="1"/>
  <c r="L44" i="2" s="1"/>
  <c r="F46" i="2"/>
  <c r="K46" i="2" s="1"/>
  <c r="L46" i="2" s="1"/>
  <c r="F50" i="2"/>
  <c r="K50" i="2" s="1"/>
  <c r="L50" i="2" s="1"/>
  <c r="F75" i="2"/>
  <c r="K75" i="2" s="1"/>
  <c r="L75" i="2" s="1"/>
  <c r="F7" i="2"/>
  <c r="K7" i="2" s="1"/>
  <c r="F80" i="2"/>
  <c r="K80" i="2" s="1"/>
  <c r="J51" i="2"/>
  <c r="F51" i="2" s="1"/>
  <c r="K51" i="2" s="1"/>
  <c r="F14" i="2"/>
  <c r="K14" i="2" s="1"/>
  <c r="F18" i="2"/>
  <c r="K18" i="2" s="1"/>
  <c r="F10" i="2"/>
  <c r="K10" i="2" s="1"/>
  <c r="L10" i="2" s="1"/>
  <c r="F8" i="2"/>
  <c r="K8" i="2" s="1"/>
  <c r="L8" i="2" s="1"/>
  <c r="F12" i="2"/>
  <c r="K12" i="2" s="1"/>
  <c r="L12" i="2" s="1"/>
  <c r="F16" i="2"/>
  <c r="K16" i="2" s="1"/>
  <c r="L16" i="2" s="1"/>
  <c r="F199" i="5" l="1"/>
  <c r="G168" i="5"/>
  <c r="H164" i="5"/>
  <c r="I164" i="5"/>
  <c r="F197" i="5"/>
  <c r="G166" i="5"/>
  <c r="F226" i="5"/>
  <c r="G195" i="5"/>
  <c r="F198" i="5"/>
  <c r="G167" i="5"/>
  <c r="H134" i="5"/>
  <c r="I134" i="5"/>
  <c r="F175" i="5"/>
  <c r="F171" i="5"/>
  <c r="D106" i="5"/>
  <c r="D14" i="5"/>
  <c r="G13" i="5"/>
  <c r="H13" i="5" s="1"/>
  <c r="F196" i="5"/>
  <c r="G165" i="5"/>
  <c r="I12" i="5"/>
  <c r="I43" i="5"/>
  <c r="D198" i="5"/>
  <c r="G105" i="5"/>
  <c r="H105" i="5" s="1"/>
  <c r="D137" i="5"/>
  <c r="D45" i="5"/>
  <c r="G44" i="5"/>
  <c r="H44" i="5" s="1"/>
  <c r="F201" i="5"/>
  <c r="G170" i="5"/>
  <c r="F174" i="5"/>
  <c r="F169" i="5"/>
  <c r="F176" i="5"/>
  <c r="I136" i="5"/>
  <c r="D229" i="5"/>
  <c r="F173" i="5"/>
  <c r="F172" i="5"/>
  <c r="K53" i="2"/>
  <c r="L80" i="2"/>
  <c r="L86" i="2" s="1"/>
  <c r="K86" i="2"/>
  <c r="K85" i="2"/>
  <c r="K87" i="2"/>
  <c r="L73" i="2"/>
  <c r="L40" i="2"/>
  <c r="K52" i="2"/>
  <c r="L47" i="2"/>
  <c r="L53" i="2" s="1"/>
  <c r="L14" i="2"/>
  <c r="L20" i="2" s="1"/>
  <c r="K20" i="2"/>
  <c r="K19" i="2"/>
  <c r="L7" i="2"/>
  <c r="K21" i="2"/>
  <c r="I44" i="5" l="1"/>
  <c r="I13" i="5"/>
  <c r="D138" i="5"/>
  <c r="D46" i="5"/>
  <c r="G45" i="5"/>
  <c r="H45" i="5" s="1"/>
  <c r="F206" i="5"/>
  <c r="G175" i="5"/>
  <c r="F207" i="5"/>
  <c r="G176" i="5"/>
  <c r="F200" i="5"/>
  <c r="G169" i="5"/>
  <c r="D107" i="5"/>
  <c r="D15" i="5"/>
  <c r="G14" i="5"/>
  <c r="H14" i="5" s="1"/>
  <c r="H168" i="5"/>
  <c r="I168" i="5"/>
  <c r="F203" i="5"/>
  <c r="G172" i="5"/>
  <c r="F204" i="5"/>
  <c r="G173" i="5"/>
  <c r="D230" i="5"/>
  <c r="G137" i="5"/>
  <c r="H137" i="5" s="1"/>
  <c r="F205" i="5"/>
  <c r="G174" i="5"/>
  <c r="H165" i="5"/>
  <c r="I165" i="5"/>
  <c r="D199" i="5"/>
  <c r="G106" i="5"/>
  <c r="H106" i="5" s="1"/>
  <c r="F230" i="5"/>
  <c r="G199" i="5"/>
  <c r="H199" i="5" s="1"/>
  <c r="I198" i="5"/>
  <c r="H167" i="5"/>
  <c r="I167" i="5"/>
  <c r="H166" i="5"/>
  <c r="I166" i="5"/>
  <c r="H170" i="5"/>
  <c r="I170" i="5"/>
  <c r="F227" i="5"/>
  <c r="G196" i="5"/>
  <c r="F232" i="5"/>
  <c r="I105" i="5"/>
  <c r="F229" i="5"/>
  <c r="G198" i="5"/>
  <c r="H198" i="5" s="1"/>
  <c r="F228" i="5"/>
  <c r="G197" i="5"/>
  <c r="G226" i="5"/>
  <c r="F257" i="5"/>
  <c r="G257" i="5" s="1"/>
  <c r="F202" i="5"/>
  <c r="G171" i="5"/>
  <c r="H195" i="5"/>
  <c r="I195" i="5"/>
  <c r="L54" i="2"/>
  <c r="L52" i="2"/>
  <c r="L87" i="2"/>
  <c r="L85" i="2"/>
  <c r="L19" i="2"/>
  <c r="L21" i="2"/>
  <c r="I106" i="5" l="1"/>
  <c r="H226" i="5"/>
  <c r="I226" i="5"/>
  <c r="F233" i="5"/>
  <c r="H197" i="5"/>
  <c r="I197" i="5"/>
  <c r="H196" i="5"/>
  <c r="I196" i="5"/>
  <c r="I45" i="5"/>
  <c r="I137" i="5"/>
  <c r="D139" i="5"/>
  <c r="D47" i="5"/>
  <c r="G46" i="5"/>
  <c r="H46" i="5" s="1"/>
  <c r="F263" i="5"/>
  <c r="G263" i="5" s="1"/>
  <c r="H173" i="5"/>
  <c r="I173" i="5"/>
  <c r="I14" i="5"/>
  <c r="D231" i="5"/>
  <c r="G138" i="5"/>
  <c r="H138" i="5" s="1"/>
  <c r="G228" i="5"/>
  <c r="F259" i="5"/>
  <c r="G259" i="5" s="1"/>
  <c r="G229" i="5"/>
  <c r="F260" i="5"/>
  <c r="G260" i="5" s="1"/>
  <c r="G230" i="5"/>
  <c r="H230" i="5" s="1"/>
  <c r="F261" i="5"/>
  <c r="G261" i="5" s="1"/>
  <c r="F235" i="5"/>
  <c r="D108" i="5"/>
  <c r="D16" i="5"/>
  <c r="G15" i="5"/>
  <c r="H15" i="5" s="1"/>
  <c r="H169" i="5"/>
  <c r="I169" i="5"/>
  <c r="H175" i="5"/>
  <c r="I175" i="5"/>
  <c r="H171" i="5"/>
  <c r="I171" i="5"/>
  <c r="H172" i="5"/>
  <c r="I172" i="5"/>
  <c r="D200" i="5"/>
  <c r="G107" i="5"/>
  <c r="H107" i="5" s="1"/>
  <c r="F231" i="5"/>
  <c r="G200" i="5"/>
  <c r="H200" i="5" s="1"/>
  <c r="F237" i="5"/>
  <c r="G227" i="5"/>
  <c r="F258" i="5"/>
  <c r="G258" i="5" s="1"/>
  <c r="H174" i="5"/>
  <c r="I174" i="5"/>
  <c r="F234" i="5"/>
  <c r="H176" i="5"/>
  <c r="I176" i="5"/>
  <c r="H257" i="5"/>
  <c r="I257" i="5"/>
  <c r="I199" i="5"/>
  <c r="F236" i="5"/>
  <c r="F238" i="5"/>
  <c r="K72" i="1"/>
  <c r="L72" i="1" s="1"/>
  <c r="H73" i="1"/>
  <c r="I72" i="1"/>
  <c r="J72" i="1" s="1"/>
  <c r="I53" i="1"/>
  <c r="I87" i="1" s="1"/>
  <c r="H53" i="1"/>
  <c r="H87" i="1" s="1"/>
  <c r="G53" i="1"/>
  <c r="G87" i="1" s="1"/>
  <c r="C53" i="1"/>
  <c r="E53" i="1" s="1"/>
  <c r="I52" i="1"/>
  <c r="I86" i="1" s="1"/>
  <c r="H52" i="1"/>
  <c r="H86" i="1" s="1"/>
  <c r="G52" i="1"/>
  <c r="C52" i="1"/>
  <c r="C86" i="1" s="1"/>
  <c r="E86" i="1" s="1"/>
  <c r="I51" i="1"/>
  <c r="I85" i="1" s="1"/>
  <c r="H51" i="1"/>
  <c r="H85" i="1" s="1"/>
  <c r="G51" i="1"/>
  <c r="G85" i="1" s="1"/>
  <c r="C51" i="1"/>
  <c r="I50" i="1"/>
  <c r="I84" i="1" s="1"/>
  <c r="H50" i="1"/>
  <c r="H84" i="1" s="1"/>
  <c r="G50" i="1"/>
  <c r="C50" i="1"/>
  <c r="C84" i="1" s="1"/>
  <c r="E84" i="1" s="1"/>
  <c r="I49" i="1"/>
  <c r="I83" i="1" s="1"/>
  <c r="H49" i="1"/>
  <c r="G49" i="1"/>
  <c r="G83" i="1" s="1"/>
  <c r="C49" i="1"/>
  <c r="I48" i="1"/>
  <c r="I82" i="1" s="1"/>
  <c r="H48" i="1"/>
  <c r="H82" i="1" s="1"/>
  <c r="G48" i="1"/>
  <c r="C48" i="1"/>
  <c r="C82" i="1" s="1"/>
  <c r="E82" i="1" s="1"/>
  <c r="I47" i="1"/>
  <c r="I81" i="1" s="1"/>
  <c r="H47" i="1"/>
  <c r="H81" i="1" s="1"/>
  <c r="G47" i="1"/>
  <c r="G81" i="1" s="1"/>
  <c r="C47" i="1"/>
  <c r="I46" i="1"/>
  <c r="I80" i="1" s="1"/>
  <c r="H46" i="1"/>
  <c r="H80" i="1" s="1"/>
  <c r="G46" i="1"/>
  <c r="C46" i="1"/>
  <c r="C80" i="1" s="1"/>
  <c r="E80" i="1" s="1"/>
  <c r="I45" i="1"/>
  <c r="I79" i="1" s="1"/>
  <c r="H45" i="1"/>
  <c r="H79" i="1" s="1"/>
  <c r="G45" i="1"/>
  <c r="G79" i="1" s="1"/>
  <c r="C45" i="1"/>
  <c r="E45" i="1" s="1"/>
  <c r="I44" i="1"/>
  <c r="I78" i="1" s="1"/>
  <c r="H44" i="1"/>
  <c r="H78" i="1" s="1"/>
  <c r="G44" i="1"/>
  <c r="C44" i="1"/>
  <c r="C78" i="1" s="1"/>
  <c r="E78" i="1" s="1"/>
  <c r="I43" i="1"/>
  <c r="I77" i="1" s="1"/>
  <c r="H43" i="1"/>
  <c r="H77" i="1" s="1"/>
  <c r="G43" i="1"/>
  <c r="G77" i="1" s="1"/>
  <c r="C43" i="1"/>
  <c r="I42" i="1"/>
  <c r="I76" i="1" s="1"/>
  <c r="H42" i="1"/>
  <c r="G42" i="1"/>
  <c r="C42" i="1"/>
  <c r="C76" i="1" s="1"/>
  <c r="E76" i="1" s="1"/>
  <c r="I41" i="1"/>
  <c r="I75" i="1" s="1"/>
  <c r="H41" i="1"/>
  <c r="H75" i="1" s="1"/>
  <c r="G41" i="1"/>
  <c r="G75" i="1" s="1"/>
  <c r="C41" i="1"/>
  <c r="H39" i="1"/>
  <c r="I38" i="1"/>
  <c r="J38" i="1" s="1"/>
  <c r="K38" i="1" s="1"/>
  <c r="L38" i="1" s="1"/>
  <c r="J19" i="1"/>
  <c r="E19" i="1"/>
  <c r="B53" i="1"/>
  <c r="A53" i="1"/>
  <c r="A87" i="1" s="1"/>
  <c r="J18" i="1"/>
  <c r="E18" i="1"/>
  <c r="B52" i="1"/>
  <c r="A52" i="1"/>
  <c r="A86" i="1" s="1"/>
  <c r="J17" i="1"/>
  <c r="E17" i="1"/>
  <c r="B51" i="1"/>
  <c r="A51" i="1"/>
  <c r="A85" i="1" s="1"/>
  <c r="J16" i="1"/>
  <c r="E16" i="1"/>
  <c r="B50" i="1"/>
  <c r="A50" i="1"/>
  <c r="A84" i="1" s="1"/>
  <c r="J15" i="1"/>
  <c r="E15" i="1"/>
  <c r="B49" i="1"/>
  <c r="A49" i="1"/>
  <c r="A83" i="1" s="1"/>
  <c r="J14" i="1"/>
  <c r="E14" i="1"/>
  <c r="B48" i="1"/>
  <c r="A48" i="1"/>
  <c r="A82" i="1" s="1"/>
  <c r="J13" i="1"/>
  <c r="E13" i="1"/>
  <c r="B47" i="1"/>
  <c r="A47" i="1"/>
  <c r="A81" i="1" s="1"/>
  <c r="J12" i="1"/>
  <c r="E12" i="1"/>
  <c r="B46" i="1"/>
  <c r="A46" i="1"/>
  <c r="A80" i="1" s="1"/>
  <c r="J11" i="1"/>
  <c r="E11" i="1"/>
  <c r="B45" i="1"/>
  <c r="A45" i="1"/>
  <c r="A79" i="1" s="1"/>
  <c r="J10" i="1"/>
  <c r="E10" i="1"/>
  <c r="B44" i="1"/>
  <c r="A44" i="1"/>
  <c r="A78" i="1" s="1"/>
  <c r="J9" i="1"/>
  <c r="E9" i="1"/>
  <c r="B43" i="1"/>
  <c r="A43" i="1"/>
  <c r="A77" i="1" s="1"/>
  <c r="J8" i="1"/>
  <c r="E8" i="1"/>
  <c r="B42" i="1"/>
  <c r="A42" i="1"/>
  <c r="A76" i="1" s="1"/>
  <c r="J7" i="1"/>
  <c r="E7" i="1"/>
  <c r="B41" i="1"/>
  <c r="A41" i="1"/>
  <c r="A75" i="1" s="1"/>
  <c r="D4" i="1"/>
  <c r="E4" i="1" s="1"/>
  <c r="F4" i="1" s="1"/>
  <c r="G4" i="1" s="1"/>
  <c r="H4" i="1" s="1"/>
  <c r="I4" i="1" s="1"/>
  <c r="J4" i="1" s="1"/>
  <c r="K4" i="1" s="1"/>
  <c r="L4" i="1" s="1"/>
  <c r="I46" i="5" l="1"/>
  <c r="I138" i="5"/>
  <c r="I230" i="5"/>
  <c r="F267" i="5"/>
  <c r="G267" i="5" s="1"/>
  <c r="D140" i="5"/>
  <c r="D48" i="5"/>
  <c r="G47" i="5"/>
  <c r="H47" i="5" s="1"/>
  <c r="H227" i="5"/>
  <c r="I227" i="5"/>
  <c r="F268" i="5"/>
  <c r="G268" i="5" s="1"/>
  <c r="H260" i="5"/>
  <c r="I260" i="5"/>
  <c r="D232" i="5"/>
  <c r="G139" i="5"/>
  <c r="H139" i="5" s="1"/>
  <c r="I15" i="5"/>
  <c r="H229" i="5"/>
  <c r="I229" i="5"/>
  <c r="G231" i="5"/>
  <c r="H231" i="5" s="1"/>
  <c r="F262" i="5"/>
  <c r="G262" i="5" s="1"/>
  <c r="D109" i="5"/>
  <c r="D17" i="5"/>
  <c r="G16" i="5"/>
  <c r="H16" i="5" s="1"/>
  <c r="H259" i="5"/>
  <c r="I259" i="5"/>
  <c r="F265" i="5"/>
  <c r="G265" i="5" s="1"/>
  <c r="D201" i="5"/>
  <c r="G108" i="5"/>
  <c r="H108" i="5" s="1"/>
  <c r="H228" i="5"/>
  <c r="I228" i="5"/>
  <c r="H263" i="5"/>
  <c r="I263" i="5"/>
  <c r="H261" i="5"/>
  <c r="I261" i="5"/>
  <c r="F269" i="5"/>
  <c r="G269" i="5" s="1"/>
  <c r="I200" i="5"/>
  <c r="H258" i="5"/>
  <c r="I258" i="5"/>
  <c r="I107" i="5"/>
  <c r="F266" i="5"/>
  <c r="G266" i="5" s="1"/>
  <c r="F264" i="5"/>
  <c r="G264" i="5" s="1"/>
  <c r="E42" i="1"/>
  <c r="E46" i="1"/>
  <c r="E50" i="1"/>
  <c r="F8" i="1"/>
  <c r="K8" i="1" s="1"/>
  <c r="L8" i="1" s="1"/>
  <c r="F10" i="1"/>
  <c r="K10" i="1" s="1"/>
  <c r="L10" i="1" s="1"/>
  <c r="F12" i="1"/>
  <c r="K12" i="1" s="1"/>
  <c r="F16" i="1"/>
  <c r="K16" i="1" s="1"/>
  <c r="L16" i="1" s="1"/>
  <c r="F18" i="1"/>
  <c r="K18" i="1" s="1"/>
  <c r="L18" i="1" s="1"/>
  <c r="J47" i="1"/>
  <c r="J49" i="1"/>
  <c r="J43" i="1"/>
  <c r="J51" i="1"/>
  <c r="H83" i="1"/>
  <c r="J79" i="1"/>
  <c r="J87" i="1"/>
  <c r="F87" i="1" s="1"/>
  <c r="K87" i="1" s="1"/>
  <c r="L87" i="1" s="1"/>
  <c r="E44" i="1"/>
  <c r="E48" i="1"/>
  <c r="E52" i="1"/>
  <c r="F14" i="1"/>
  <c r="J41" i="1"/>
  <c r="J45" i="1"/>
  <c r="F45" i="1" s="1"/>
  <c r="K45" i="1" s="1"/>
  <c r="L45" i="1" s="1"/>
  <c r="J53" i="1"/>
  <c r="F53" i="1" s="1"/>
  <c r="K53" i="1" s="1"/>
  <c r="L53" i="1" s="1"/>
  <c r="J77" i="1"/>
  <c r="J85" i="1"/>
  <c r="F9" i="1"/>
  <c r="K9" i="1" s="1"/>
  <c r="L9" i="1" s="1"/>
  <c r="C87" i="1"/>
  <c r="E87" i="1" s="1"/>
  <c r="J46" i="1"/>
  <c r="F46" i="1" s="1"/>
  <c r="K46" i="1" s="1"/>
  <c r="G80" i="1"/>
  <c r="J80" i="1" s="1"/>
  <c r="F80" i="1" s="1"/>
  <c r="K80" i="1" s="1"/>
  <c r="C85" i="1"/>
  <c r="E85" i="1" s="1"/>
  <c r="E51" i="1"/>
  <c r="F17" i="1"/>
  <c r="K17" i="1" s="1"/>
  <c r="L17" i="1" s="1"/>
  <c r="C77" i="1"/>
  <c r="E77" i="1" s="1"/>
  <c r="E43" i="1"/>
  <c r="F11" i="1"/>
  <c r="F19" i="1"/>
  <c r="K19" i="1" s="1"/>
  <c r="L19" i="1" s="1"/>
  <c r="C75" i="1"/>
  <c r="E75" i="1" s="1"/>
  <c r="E41" i="1"/>
  <c r="J44" i="1"/>
  <c r="F44" i="1" s="1"/>
  <c r="K44" i="1" s="1"/>
  <c r="L44" i="1" s="1"/>
  <c r="C83" i="1"/>
  <c r="E83" i="1" s="1"/>
  <c r="E49" i="1"/>
  <c r="J52" i="1"/>
  <c r="F52" i="1" s="1"/>
  <c r="K52" i="1" s="1"/>
  <c r="L52" i="1" s="1"/>
  <c r="G86" i="1"/>
  <c r="J86" i="1" s="1"/>
  <c r="F86" i="1" s="1"/>
  <c r="K86" i="1" s="1"/>
  <c r="L86" i="1" s="1"/>
  <c r="J81" i="1"/>
  <c r="F13" i="1"/>
  <c r="K13" i="1" s="1"/>
  <c r="L13" i="1" s="1"/>
  <c r="J42" i="1"/>
  <c r="G76" i="1"/>
  <c r="E47" i="1"/>
  <c r="C81" i="1"/>
  <c r="E81" i="1" s="1"/>
  <c r="G84" i="1"/>
  <c r="J84" i="1" s="1"/>
  <c r="F84" i="1" s="1"/>
  <c r="K84" i="1" s="1"/>
  <c r="L84" i="1" s="1"/>
  <c r="J50" i="1"/>
  <c r="F50" i="1" s="1"/>
  <c r="K50" i="1" s="1"/>
  <c r="L50" i="1" s="1"/>
  <c r="G78" i="1"/>
  <c r="J78" i="1" s="1"/>
  <c r="F78" i="1" s="1"/>
  <c r="K78" i="1" s="1"/>
  <c r="L78" i="1" s="1"/>
  <c r="H76" i="1"/>
  <c r="F7" i="1"/>
  <c r="F15" i="1"/>
  <c r="K15" i="1" s="1"/>
  <c r="L15" i="1" s="1"/>
  <c r="G82" i="1"/>
  <c r="J48" i="1"/>
  <c r="F48" i="1" s="1"/>
  <c r="K48" i="1" s="1"/>
  <c r="L48" i="1" s="1"/>
  <c r="C79" i="1"/>
  <c r="E79" i="1" s="1"/>
  <c r="J75" i="1"/>
  <c r="I231" i="5" l="1"/>
  <c r="H268" i="5"/>
  <c r="I268" i="5"/>
  <c r="H265" i="5"/>
  <c r="I265" i="5"/>
  <c r="D233" i="5"/>
  <c r="G140" i="5"/>
  <c r="H140" i="5" s="1"/>
  <c r="H269" i="5"/>
  <c r="I269" i="5"/>
  <c r="I16" i="5"/>
  <c r="G232" i="5"/>
  <c r="H232" i="5" s="1"/>
  <c r="H267" i="5"/>
  <c r="I267" i="5"/>
  <c r="D110" i="5"/>
  <c r="D18" i="5"/>
  <c r="G17" i="5"/>
  <c r="H17" i="5" s="1"/>
  <c r="I139" i="5"/>
  <c r="D202" i="5"/>
  <c r="G109" i="5"/>
  <c r="H109" i="5" s="1"/>
  <c r="G201" i="5"/>
  <c r="H201" i="5" s="1"/>
  <c r="H266" i="5"/>
  <c r="I266" i="5"/>
  <c r="I108" i="5"/>
  <c r="H262" i="5"/>
  <c r="I262" i="5"/>
  <c r="I47" i="5"/>
  <c r="H264" i="5"/>
  <c r="I264" i="5"/>
  <c r="D49" i="5"/>
  <c r="D141" i="5"/>
  <c r="G48" i="5"/>
  <c r="H48" i="5" s="1"/>
  <c r="J83" i="1"/>
  <c r="K7" i="1"/>
  <c r="F51" i="1"/>
  <c r="K51" i="1" s="1"/>
  <c r="L51" i="1" s="1"/>
  <c r="F77" i="1"/>
  <c r="K77" i="1" s="1"/>
  <c r="L77" i="1" s="1"/>
  <c r="F85" i="1"/>
  <c r="K85" i="1" s="1"/>
  <c r="L85" i="1" s="1"/>
  <c r="F81" i="1"/>
  <c r="K81" i="1" s="1"/>
  <c r="L81" i="1" s="1"/>
  <c r="F47" i="1"/>
  <c r="K47" i="1" s="1"/>
  <c r="L47" i="1" s="1"/>
  <c r="F49" i="1"/>
  <c r="K49" i="1" s="1"/>
  <c r="L49" i="1" s="1"/>
  <c r="K11" i="1"/>
  <c r="F75" i="1"/>
  <c r="K75" i="1" s="1"/>
  <c r="J76" i="1"/>
  <c r="F76" i="1" s="1"/>
  <c r="K76" i="1" s="1"/>
  <c r="F83" i="1"/>
  <c r="K83" i="1" s="1"/>
  <c r="L83" i="1" s="1"/>
  <c r="F42" i="1"/>
  <c r="K42" i="1" s="1"/>
  <c r="F79" i="1"/>
  <c r="K79" i="1" s="1"/>
  <c r="L79" i="1" s="1"/>
  <c r="J82" i="1"/>
  <c r="F82" i="1" s="1"/>
  <c r="K82" i="1" s="1"/>
  <c r="L82" i="1" s="1"/>
  <c r="F41" i="1"/>
  <c r="K41" i="1" s="1"/>
  <c r="F43" i="1"/>
  <c r="K43" i="1" s="1"/>
  <c r="L43" i="1" s="1"/>
  <c r="I201" i="5" l="1"/>
  <c r="I232" i="5"/>
  <c r="D234" i="5"/>
  <c r="G141" i="5"/>
  <c r="H141" i="5" s="1"/>
  <c r="I17" i="5"/>
  <c r="G202" i="5"/>
  <c r="H202" i="5" s="1"/>
  <c r="D111" i="5"/>
  <c r="G18" i="5"/>
  <c r="H18" i="5" s="1"/>
  <c r="D19" i="5"/>
  <c r="G233" i="5"/>
  <c r="H233" i="5" s="1"/>
  <c r="I48" i="5"/>
  <c r="D50" i="5"/>
  <c r="D142" i="5"/>
  <c r="G49" i="5"/>
  <c r="H49" i="5" s="1"/>
  <c r="I109" i="5"/>
  <c r="D203" i="5"/>
  <c r="G110" i="5"/>
  <c r="H110" i="5" s="1"/>
  <c r="I140" i="5"/>
  <c r="K90" i="1"/>
  <c r="L76" i="1"/>
  <c r="L90" i="1" s="1"/>
  <c r="K89" i="1"/>
  <c r="L75" i="1"/>
  <c r="K88" i="1"/>
  <c r="K56" i="1"/>
  <c r="L42" i="1"/>
  <c r="L56" i="1" s="1"/>
  <c r="K55" i="1"/>
  <c r="L41" i="1"/>
  <c r="K54" i="1"/>
  <c r="L7" i="1"/>
  <c r="K21" i="1"/>
  <c r="K20" i="1"/>
  <c r="L11" i="1"/>
  <c r="L22" i="1" s="1"/>
  <c r="K22" i="1"/>
  <c r="I18" i="5" l="1"/>
  <c r="I49" i="5"/>
  <c r="I202" i="5"/>
  <c r="I110" i="5"/>
  <c r="I233" i="5"/>
  <c r="D112" i="5"/>
  <c r="D20" i="5"/>
  <c r="G19" i="5"/>
  <c r="H19" i="5" s="1"/>
  <c r="G234" i="5"/>
  <c r="H234" i="5" s="1"/>
  <c r="I141" i="5"/>
  <c r="G203" i="5"/>
  <c r="H203" i="5" s="1"/>
  <c r="D235" i="5"/>
  <c r="G142" i="5"/>
  <c r="H142" i="5" s="1"/>
  <c r="D204" i="5"/>
  <c r="G111" i="5"/>
  <c r="H111" i="5" s="1"/>
  <c r="D51" i="5"/>
  <c r="D143" i="5"/>
  <c r="G50" i="5"/>
  <c r="H50" i="5" s="1"/>
  <c r="L89" i="1"/>
  <c r="L88" i="1"/>
  <c r="L55" i="1"/>
  <c r="L54" i="1"/>
  <c r="L20" i="1"/>
  <c r="L21" i="1"/>
  <c r="I234" i="5" l="1"/>
  <c r="G235" i="5"/>
  <c r="H235" i="5" s="1"/>
  <c r="I142" i="5"/>
  <c r="D113" i="5"/>
  <c r="D21" i="5"/>
  <c r="G20" i="5"/>
  <c r="H20" i="5" s="1"/>
  <c r="I203" i="5"/>
  <c r="I19" i="5"/>
  <c r="D52" i="5"/>
  <c r="D144" i="5"/>
  <c r="G51" i="5"/>
  <c r="H51" i="5" s="1"/>
  <c r="D205" i="5"/>
  <c r="G112" i="5"/>
  <c r="H112" i="5" s="1"/>
  <c r="I50" i="5"/>
  <c r="G204" i="5"/>
  <c r="H204" i="5" s="1"/>
  <c r="D236" i="5"/>
  <c r="G143" i="5"/>
  <c r="H143" i="5" s="1"/>
  <c r="I111" i="5"/>
  <c r="I112" i="5" l="1"/>
  <c r="I51" i="5"/>
  <c r="I143" i="5"/>
  <c r="I20" i="5"/>
  <c r="D114" i="5"/>
  <c r="G21" i="5"/>
  <c r="H21" i="5" s="1"/>
  <c r="D206" i="5"/>
  <c r="G113" i="5"/>
  <c r="H113" i="5" s="1"/>
  <c r="I204" i="5"/>
  <c r="D237" i="5"/>
  <c r="G144" i="5"/>
  <c r="H144" i="5" s="1"/>
  <c r="D145" i="5"/>
  <c r="G52" i="5"/>
  <c r="H52" i="5" s="1"/>
  <c r="I235" i="5"/>
  <c r="G205" i="5"/>
  <c r="H205" i="5" s="1"/>
  <c r="G236" i="5"/>
  <c r="H236" i="5" s="1"/>
  <c r="I144" i="5" l="1"/>
  <c r="G206" i="5"/>
  <c r="H206" i="5" s="1"/>
  <c r="I52" i="5"/>
  <c r="I236" i="5"/>
  <c r="D238" i="5"/>
  <c r="G145" i="5"/>
  <c r="H145" i="5" s="1"/>
  <c r="G237" i="5"/>
  <c r="H237" i="5" s="1"/>
  <c r="I113" i="5"/>
  <c r="I21" i="5"/>
  <c r="I205" i="5"/>
  <c r="D207" i="5"/>
  <c r="G114" i="5"/>
  <c r="H114" i="5" s="1"/>
  <c r="I114" i="5" l="1"/>
  <c r="G238" i="5"/>
  <c r="H238" i="5" s="1"/>
  <c r="G207" i="5"/>
  <c r="H207" i="5" s="1"/>
  <c r="I145" i="5"/>
  <c r="I206" i="5"/>
  <c r="I237" i="5"/>
  <c r="I207" i="5" l="1"/>
  <c r="I238" i="5"/>
</calcChain>
</file>

<file path=xl/sharedStrings.xml><?xml version="1.0" encoding="utf-8"?>
<sst xmlns="http://schemas.openxmlformats.org/spreadsheetml/2006/main" count="791" uniqueCount="148">
  <si>
    <t>30-DAY CONSTANT GROWTH DCF -- MAWC PROXY GROUP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</si>
  <si>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</si>
  <si>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</si>
  <si>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</si>
  <si>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</si>
  <si>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</si>
  <si>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</si>
  <si>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</si>
  <si>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</si>
  <si>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</si>
  <si>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</si>
  <si>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n/a</t>
  </si>
  <si>
    <t>Mean</t>
  </si>
  <si>
    <t>Notes:</t>
  </si>
  <si>
    <t>[1] Source: Bloomberg Professional</t>
  </si>
  <si>
    <t>[2] Source: Bloomberg Professional, equals 30-day average as of April 30, 2022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</si>
  <si>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</si>
  <si>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</si>
  <si>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</si>
  <si>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</si>
  <si>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</si>
  <si>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</si>
  <si>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90-DAY CONSTANT GROWTH DCF -- MAWC PROXY GROUP</t>
  </si>
  <si>
    <t>[2] Source: Bloomberg Professional, equals 90-day average as of April 30, 20222</t>
  </si>
  <si>
    <t>180-DAY CONSTANT GROWTH DCF -- MAWC PROXY GROUP</t>
  </si>
  <si>
    <t>AWR</t>
  </si>
  <si>
    <t>ATO</t>
  </si>
  <si>
    <t>CWT</t>
  </si>
  <si>
    <t>WTRG</t>
  </si>
  <si>
    <t>ES</t>
  </si>
  <si>
    <t>MSEX</t>
  </si>
  <si>
    <t>NI</t>
  </si>
  <si>
    <t>NJR</t>
  </si>
  <si>
    <t>NWN</t>
  </si>
  <si>
    <t>OGS</t>
  </si>
  <si>
    <t>SJW</t>
  </si>
  <si>
    <t>SR</t>
  </si>
  <si>
    <t>YORW</t>
  </si>
  <si>
    <t>[2] Source: Bloomberg Professional, equals 180-day average as of April 30, 2022</t>
  </si>
  <si>
    <t>Mean ROE (ALL)</t>
  </si>
  <si>
    <t>Mean ROE (Excludes MSEX)</t>
  </si>
  <si>
    <t>[9] Equals [4] + [8]</t>
  </si>
  <si>
    <t>[10] Equals [9] Excluding MSEX</t>
  </si>
  <si>
    <t>American States Water Company</t>
  </si>
  <si>
    <t>Atmos Energy Corporation</t>
  </si>
  <si>
    <t>California Water Service Group</t>
  </si>
  <si>
    <t>Essential Utilities, Inc.</t>
  </si>
  <si>
    <t>Eversource Energy</t>
  </si>
  <si>
    <t>Middlesex Water Company</t>
  </si>
  <si>
    <t>NiSource Inc.</t>
  </si>
  <si>
    <t>New Jersey Resources Corporation</t>
  </si>
  <si>
    <t>Northwest Natural Gas Company</t>
  </si>
  <si>
    <t>ONE Gas, Inc.</t>
  </si>
  <si>
    <t>SJW Group</t>
  </si>
  <si>
    <t>Spire, Inc.</t>
  </si>
  <si>
    <t>York Water Company</t>
  </si>
  <si>
    <t>[1] Bloomberg Professional</t>
  </si>
  <si>
    <t>[2] Bloomberg Professional, equals 30-day average as of November 30, 2022</t>
  </si>
  <si>
    <t>[5] Value Line</t>
  </si>
  <si>
    <t>[6] Yahoo! Finance</t>
  </si>
  <si>
    <t>[7] Zacks</t>
  </si>
  <si>
    <t>[2] Bloomberg Professional, equals 90-day average as of November 30, 2022</t>
  </si>
  <si>
    <t>[2] Bloomberg Professional, equals 180-day average as of November 30, 2022</t>
  </si>
  <si>
    <t>Mean (Water)</t>
  </si>
  <si>
    <t>CALCULATION OF LONG-TERM GDP GROWTH RATE</t>
  </si>
  <si>
    <t>Description</t>
  </si>
  <si>
    <t>Notes</t>
  </si>
  <si>
    <t>Years</t>
  </si>
  <si>
    <t>Amount</t>
  </si>
  <si>
    <t>Historical GDP</t>
  </si>
  <si>
    <t>Real GDP ($ Billions) [1]</t>
  </si>
  <si>
    <t>[1]</t>
  </si>
  <si>
    <t>Compound Annual Growth Rate</t>
  </si>
  <si>
    <t>Projected Inflation</t>
  </si>
  <si>
    <t>Consumer Price Index (YoY % Change)</t>
  </si>
  <si>
    <t>[2]</t>
  </si>
  <si>
    <t>2029-2033</t>
  </si>
  <si>
    <t>Consumer Price Index (All-Urban)</t>
  </si>
  <si>
    <t>[3]</t>
  </si>
  <si>
    <t>GDP Chain-type Price Index (2012=1.000)</t>
  </si>
  <si>
    <t>Average Inflation Forecast</t>
  </si>
  <si>
    <t>Projeted Long-Term GDP Growth Rate</t>
  </si>
  <si>
    <t>[1] Bureau of Economic Analysis, November 30, 2022</t>
  </si>
  <si>
    <t>[2] Blue Chip Financial Forecasts, Vol. 40, No. 12, December 2, 2022 at 14</t>
  </si>
  <si>
    <t>[3] Energy Information Administration, Annual Energy Outlook 2022 at Table 20, March 3, 2022</t>
  </si>
  <si>
    <t>CAPITAL ASSET PRICING MODEL -- CURRENT RISK-FREE RATE &amp; VL BETA</t>
  </si>
  <si>
    <t>K = Rf + β (Rm − Rf)</t>
  </si>
  <si>
    <t>K = Rf + 0.25 x (Rm - Rf) + 0.75 x β x (Rm − Rf)</t>
  </si>
  <si>
    <t>[4]</t>
  </si>
  <si>
    <t>[5]</t>
  </si>
  <si>
    <t>[6]</t>
  </si>
  <si>
    <t>Current 30-day average of 30-year U.S. Treasury bond yield</t>
  </si>
  <si>
    <t>Beta (β)</t>
  </si>
  <si>
    <t>Market Return (Rm)</t>
  </si>
  <si>
    <t>Market Risk Premium (Rm − Rf)</t>
  </si>
  <si>
    <t>CAPM ROE</t>
  </si>
  <si>
    <t xml:space="preserve">ECAPM ROE </t>
  </si>
  <si>
    <t>[1] Source: Bloomberg Professional 30-day average as of April 30, 2022</t>
  </si>
  <si>
    <t>[2] Source: Value Line reports</t>
  </si>
  <si>
    <t>[3] Source: Schedule AEB-5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</si>
  <si>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</si>
  <si>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</si>
  <si>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</si>
  <si>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</si>
  <si>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(Q3 2022 - Q3 2023)</t>
  </si>
  <si>
    <t>[1] Source: Blue Chip Financial Forecasts, Vol. 41, No. 5. May 1, 2022, at 2</t>
  </si>
  <si>
    <t>CAPITAL ASSET PRICING MODEL -- LONG-TERM PROJECTED RISK-FREE RATE &amp; VL BETA</t>
  </si>
  <si>
    <t>Projected 30-year U.S. Treasury bond yield 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</si>
  <si>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</si>
  <si>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</si>
  <si>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</si>
  <si>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</si>
  <si>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</si>
  <si>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</si>
  <si>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Schedule AEB-4 p. 4</t>
  </si>
  <si>
    <t>CAPITAL ASSET PRICING MODEL -- NEAR-TERM PROJECTED RISK-FREE RATE &amp; VALUE LINE LT AVERAGE BETA</t>
  </si>
  <si>
    <t>CAPITAL ASSET PRICING MODEL -- LONG-TERM PROJECTED RISK-FREE RATE &amp; VALUE LINE LT AVERAGE BETA</t>
  </si>
  <si>
    <t>Water</t>
  </si>
  <si>
    <t>CAPM - Value Line Beta</t>
  </si>
  <si>
    <t>30-day Average Treasury Bond Yield</t>
  </si>
  <si>
    <t>Near-Term Blue Chip Forecast Yield</t>
  </si>
  <si>
    <t>Long-Term Blue Chip Forecast Yield</t>
  </si>
  <si>
    <t>CAPM - Bloomberg Beta</t>
  </si>
  <si>
    <t>ECAPM - Value Line Beta</t>
  </si>
  <si>
    <t>ECAPM - Bloomberg Beta</t>
  </si>
  <si>
    <t>Natural Gas / Electric</t>
  </si>
  <si>
    <t>Basis Points Difference</t>
  </si>
  <si>
    <t>CAPM - Long-term Average Value Line Beta</t>
  </si>
  <si>
    <t>ECAPM - Long-term Average Value Line Beta</t>
  </si>
  <si>
    <t>Average CAPM COE Comparison between Water and Natural Gas / Electric</t>
  </si>
  <si>
    <t>HISTORICAL BETA - 2013 - 2021</t>
  </si>
  <si>
    <t>[7]</t>
  </si>
  <si>
    <t>[8]</t>
  </si>
  <si>
    <t>[9]</t>
  </si>
  <si>
    <t>[10]</t>
  </si>
  <si>
    <t>Average</t>
  </si>
  <si>
    <t>NMF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</si>
  <si>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</si>
  <si>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</si>
  <si>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</si>
  <si>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</si>
  <si>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</si>
  <si>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</si>
  <si>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</si>
  <si>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</si>
  <si>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</si>
  <si>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Average ([1] - [9])</t>
  </si>
  <si>
    <t>Mean (Natural Gas/Electric)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</si>
</sst>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[&quot;#&quot;]&quot;"/>
    <numFmt numFmtId="165" formatCode="&quot;$&quot;#,##0.00"/>
    <numFmt numFmtId="166" formatCode="_(&quot;$&quot;* #,##0.0_);_(&quot;$&quot;* \(#,##0.0\);_(&quot;$&quot;* &quot;-&quot;?_);_(@_)"/>
    <numFmt numFmtId="167" formatCode="_(&quot;$&quot;* #,##0.0_);_(&quot;$&quot;* \(#,##0.0\);_(&quot;$&quot;* &quot;-&quot;??_);_(@_)"/>
    <numFmt numFmtId="168" formatCode="0.000%"/>
    <numFmt numFmtId="169" formatCode="_(* #,##0.0000_);_(* \(#,##0.0000\);_(* &quot;-&quot;??_);_(@_)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u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 applyNumberFormat="0" applyBorder="0" applyProtection="0">
      <alignment vertical="center"/>
    </xf>
    <xf numFmtId="0" fontId="2" fillId="0" borderId="0"/>
    <xf numFmtId="0" fontId="2" fillId="0" borderId="0" applyNumberFormat="0" applyBorder="0" applyProtection="0">
      <alignment vertical="center"/>
    </xf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13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/>
    <xf numFmtId="0" fontId="5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10" fontId="5" fillId="0" borderId="0" xfId="2" applyNumberFormat="1" applyFont="1" applyFill="1" applyBorder="1" applyAlignment="1">
      <alignment horizontal="left"/>
    </xf>
    <xf numFmtId="10" fontId="5" fillId="0" borderId="0" xfId="2" applyNumberFormat="1" applyFont="1" applyFill="1" applyBorder="1" applyAlignment="1">
      <alignment horizontal="center"/>
    </xf>
    <xf numFmtId="0" fontId="5" fillId="0" borderId="2" xfId="0" applyFont="1" applyFill="1" applyBorder="1"/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4" xfId="0" applyFont="1" applyFill="1" applyBorder="1"/>
    <xf numFmtId="0" fontId="5" fillId="0" borderId="4" xfId="3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0" fillId="0" borderId="0" xfId="0" applyFont="1" applyBorder="1"/>
    <xf numFmtId="10" fontId="5" fillId="0" borderId="0" xfId="0" applyNumberFormat="1" applyFont="1" applyBorder="1" applyAlignment="1">
      <alignment horizontal="left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165" fontId="0" fillId="0" borderId="0" xfId="0" applyNumberFormat="1"/>
    <xf numFmtId="0" fontId="6" fillId="0" borderId="0" xfId="3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Alignment="1">
      <alignment horizontal="left"/>
    </xf>
    <xf numFmtId="10" fontId="5" fillId="0" borderId="0" xfId="4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2" xfId="0" applyFont="1" applyFill="1" applyBorder="1"/>
    <xf numFmtId="10" fontId="5" fillId="0" borderId="0" xfId="0" applyNumberFormat="1" applyFont="1" applyFill="1"/>
    <xf numFmtId="10" fontId="0" fillId="0" borderId="0" xfId="0" applyNumberFormat="1"/>
    <xf numFmtId="0" fontId="4" fillId="0" borderId="0" xfId="0" applyFont="1" applyFill="1"/>
    <xf numFmtId="0" fontId="5" fillId="0" borderId="0" xfId="0" applyFont="1"/>
    <xf numFmtId="0" fontId="5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0" fontId="0" fillId="0" borderId="0" xfId="1" applyNumberFormat="1" applyFont="1"/>
    <xf numFmtId="165" fontId="5" fillId="0" borderId="2" xfId="0" applyNumberFormat="1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0" fontId="5" fillId="0" borderId="0" xfId="5" applyNumberFormat="1" applyFont="1" applyFill="1" applyBorder="1" applyAlignment="1">
      <alignment horizontal="center"/>
    </xf>
    <xf numFmtId="0" fontId="4" fillId="0" borderId="0" xfId="0" applyFont="1"/>
    <xf numFmtId="10" fontId="5" fillId="0" borderId="2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0" fontId="8" fillId="0" borderId="0" xfId="0" applyFont="1" applyFill="1"/>
    <xf numFmtId="0" fontId="0" fillId="0" borderId="0" xfId="0" applyFont="1" applyFill="1" applyBorder="1"/>
    <xf numFmtId="0" fontId="5" fillId="0" borderId="0" xfId="3" applyFont="1" applyFill="1" applyBorder="1" applyAlignment="1">
      <alignment horizontal="center"/>
    </xf>
    <xf numFmtId="10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2" xfId="0" applyFont="1" applyFill="1" applyBorder="1"/>
    <xf numFmtId="10" fontId="0" fillId="0" borderId="0" xfId="0" applyNumberFormat="1" applyFont="1"/>
    <xf numFmtId="164" fontId="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8" applyFont="1" applyFill="1"/>
    <xf numFmtId="0" fontId="10" fillId="0" borderId="0" xfId="8" applyFont="1" applyFill="1"/>
    <xf numFmtId="0" fontId="11" fillId="0" borderId="0" xfId="8" applyFont="1"/>
    <xf numFmtId="0" fontId="11" fillId="0" borderId="0" xfId="9" applyFont="1">
      <alignment vertical="center"/>
    </xf>
    <xf numFmtId="0" fontId="10" fillId="0" borderId="0" xfId="8" applyFont="1"/>
    <xf numFmtId="0" fontId="10" fillId="0" borderId="0" xfId="8" applyFont="1" applyFill="1" applyBorder="1"/>
    <xf numFmtId="0" fontId="9" fillId="0" borderId="1" xfId="8" applyFont="1" applyFill="1" applyBorder="1" applyAlignment="1">
      <alignment horizontal="center"/>
    </xf>
    <xf numFmtId="0" fontId="9" fillId="0" borderId="0" xfId="8" applyFont="1" applyFill="1" applyBorder="1" applyAlignment="1">
      <alignment horizontal="center"/>
    </xf>
    <xf numFmtId="0" fontId="12" fillId="0" borderId="0" xfId="8" applyFont="1" applyFill="1" applyBorder="1" applyAlignment="1">
      <alignment horizontal="left"/>
    </xf>
    <xf numFmtId="0" fontId="10" fillId="0" borderId="0" xfId="8" applyFont="1" applyFill="1" applyBorder="1" applyAlignment="1">
      <alignment horizontal="center"/>
    </xf>
    <xf numFmtId="166" fontId="10" fillId="0" borderId="0" xfId="8" applyNumberFormat="1" applyFont="1" applyFill="1" applyBorder="1"/>
    <xf numFmtId="167" fontId="10" fillId="0" borderId="0" xfId="10" applyNumberFormat="1" applyFont="1" applyFill="1" applyBorder="1"/>
    <xf numFmtId="10" fontId="10" fillId="0" borderId="5" xfId="11" applyNumberFormat="1" applyFont="1" applyFill="1" applyBorder="1" applyAlignment="1">
      <alignment horizontal="center"/>
    </xf>
    <xf numFmtId="10" fontId="10" fillId="0" borderId="0" xfId="8" applyNumberFormat="1" applyFont="1" applyFill="1" applyBorder="1" applyAlignment="1">
      <alignment horizontal="center"/>
    </xf>
    <xf numFmtId="39" fontId="10" fillId="0" borderId="0" xfId="8" applyNumberFormat="1" applyFont="1" applyFill="1" applyBorder="1" applyAlignment="1">
      <alignment horizontal="center"/>
    </xf>
    <xf numFmtId="39" fontId="10" fillId="0" borderId="2" xfId="8" applyNumberFormat="1" applyFont="1" applyFill="1" applyBorder="1" applyAlignment="1">
      <alignment horizontal="center"/>
    </xf>
    <xf numFmtId="0" fontId="11" fillId="0" borderId="0" xfId="9" applyFont="1" applyAlignment="1">
      <alignment horizontal="center" vertical="center"/>
    </xf>
    <xf numFmtId="10" fontId="10" fillId="0" borderId="0" xfId="11" applyNumberFormat="1" applyFont="1" applyFill="1" applyBorder="1" applyAlignment="1">
      <alignment horizontal="center"/>
    </xf>
    <xf numFmtId="0" fontId="9" fillId="0" borderId="0" xfId="8" applyFont="1" applyFill="1" applyBorder="1"/>
    <xf numFmtId="10" fontId="10" fillId="0" borderId="5" xfId="8" applyNumberFormat="1" applyFont="1" applyFill="1" applyBorder="1" applyAlignment="1">
      <alignment horizontal="center"/>
    </xf>
    <xf numFmtId="10" fontId="9" fillId="0" borderId="5" xfId="8" applyNumberFormat="1" applyFont="1" applyFill="1" applyBorder="1" applyAlignment="1">
      <alignment horizontal="center"/>
    </xf>
    <xf numFmtId="0" fontId="10" fillId="0" borderId="2" xfId="8" applyFont="1" applyBorder="1"/>
    <xf numFmtId="0" fontId="10" fillId="0" borderId="0" xfId="12" applyFont="1"/>
    <xf numFmtId="0" fontId="4" fillId="0" borderId="0" xfId="3" applyFill="1"/>
    <xf numFmtId="0" fontId="4" fillId="0" borderId="0" xfId="3" applyFill="1" applyAlignment="1">
      <alignment horizontal="center"/>
    </xf>
    <xf numFmtId="0" fontId="4" fillId="0" borderId="0" xfId="3" applyFill="1" applyAlignment="1">
      <alignment horizontal="left"/>
    </xf>
    <xf numFmtId="0" fontId="4" fillId="0" borderId="3" xfId="3" applyFill="1" applyBorder="1" applyAlignment="1">
      <alignment horizontal="center"/>
    </xf>
    <xf numFmtId="0" fontId="0" fillId="0" borderId="3" xfId="3" applyFont="1" applyFill="1" applyBorder="1" applyAlignment="1">
      <alignment horizontal="center" wrapText="1"/>
    </xf>
    <xf numFmtId="0" fontId="4" fillId="0" borderId="3" xfId="3" applyFill="1" applyBorder="1" applyAlignment="1">
      <alignment horizontal="center" wrapText="1"/>
    </xf>
    <xf numFmtId="0" fontId="5" fillId="0" borderId="3" xfId="3" applyFont="1" applyFill="1" applyBorder="1" applyAlignment="1">
      <alignment horizontal="center" wrapText="1"/>
    </xf>
    <xf numFmtId="0" fontId="5" fillId="0" borderId="0" xfId="3" applyFont="1" applyFill="1"/>
    <xf numFmtId="0" fontId="5" fillId="0" borderId="4" xfId="3" applyFont="1" applyFill="1" applyBorder="1"/>
    <xf numFmtId="4" fontId="5" fillId="0" borderId="0" xfId="3" applyNumberFormat="1" applyFont="1" applyFill="1" applyBorder="1" applyAlignment="1">
      <alignment horizontal="center"/>
    </xf>
    <xf numFmtId="10" fontId="4" fillId="0" borderId="4" xfId="3" applyNumberFormat="1" applyFill="1" applyBorder="1" applyAlignment="1">
      <alignment horizontal="center"/>
    </xf>
    <xf numFmtId="10" fontId="4" fillId="0" borderId="0" xfId="4" applyNumberFormat="1" applyFont="1" applyBorder="1" applyAlignment="1">
      <alignment horizontal="center"/>
    </xf>
    <xf numFmtId="10" fontId="5" fillId="0" borderId="0" xfId="14" applyNumberFormat="1" applyFont="1" applyBorder="1" applyAlignment="1">
      <alignment horizontal="center"/>
    </xf>
    <xf numFmtId="10" fontId="5" fillId="0" borderId="0" xfId="15" applyNumberFormat="1" applyFont="1" applyFill="1" applyBorder="1" applyAlignment="1">
      <alignment horizontal="left"/>
    </xf>
    <xf numFmtId="10" fontId="5" fillId="0" borderId="0" xfId="15" applyNumberFormat="1" applyFont="1" applyFill="1" applyBorder="1" applyAlignment="1">
      <alignment horizontal="center"/>
    </xf>
    <xf numFmtId="10" fontId="4" fillId="0" borderId="0" xfId="3" applyNumberFormat="1" applyFill="1" applyBorder="1" applyAlignment="1">
      <alignment horizontal="center"/>
    </xf>
    <xf numFmtId="10" fontId="0" fillId="0" borderId="0" xfId="14" applyNumberFormat="1" applyFont="1" applyFill="1"/>
    <xf numFmtId="4" fontId="5" fillId="0" borderId="2" xfId="3" applyNumberFormat="1" applyFont="1" applyFill="1" applyBorder="1" applyAlignment="1">
      <alignment horizontal="center"/>
    </xf>
    <xf numFmtId="10" fontId="4" fillId="0" borderId="2" xfId="3" applyNumberFormat="1" applyFill="1" applyBorder="1" applyAlignment="1">
      <alignment horizontal="center"/>
    </xf>
    <xf numFmtId="0" fontId="0" fillId="0" borderId="4" xfId="3" applyFont="1" applyFill="1" applyBorder="1"/>
    <xf numFmtId="0" fontId="4" fillId="0" borderId="4" xfId="3" applyFill="1" applyBorder="1"/>
    <xf numFmtId="10" fontId="0" fillId="0" borderId="0" xfId="0" applyNumberFormat="1" applyFill="1"/>
    <xf numFmtId="0" fontId="4" fillId="0" borderId="1" xfId="3" applyFill="1" applyBorder="1"/>
    <xf numFmtId="10" fontId="4" fillId="0" borderId="1" xfId="3" applyNumberFormat="1" applyFill="1" applyBorder="1" applyAlignment="1">
      <alignment horizontal="center"/>
    </xf>
    <xf numFmtId="0" fontId="8" fillId="0" borderId="0" xfId="3" applyFont="1" applyFill="1"/>
    <xf numFmtId="10" fontId="8" fillId="0" borderId="0" xfId="3" applyNumberFormat="1" applyFont="1" applyFill="1" applyAlignment="1">
      <alignment horizontal="center"/>
    </xf>
    <xf numFmtId="0" fontId="4" fillId="0" borderId="2" xfId="3" applyFill="1" applyBorder="1"/>
    <xf numFmtId="4" fontId="4" fillId="0" borderId="0" xfId="3" applyNumberFormat="1" applyFill="1" applyBorder="1"/>
    <xf numFmtId="10" fontId="4" fillId="0" borderId="0" xfId="14" applyNumberFormat="1" applyFont="1" applyFill="1" applyBorder="1"/>
    <xf numFmtId="9" fontId="4" fillId="0" borderId="0" xfId="3" applyNumberFormat="1" applyFill="1" applyBorder="1"/>
    <xf numFmtId="0" fontId="0" fillId="0" borderId="0" xfId="0" applyFill="1" applyBorder="1"/>
    <xf numFmtId="0" fontId="0" fillId="0" borderId="0" xfId="3" applyFont="1" applyFill="1"/>
    <xf numFmtId="0" fontId="4" fillId="0" borderId="0" xfId="3" applyFill="1" applyBorder="1"/>
    <xf numFmtId="10" fontId="4" fillId="0" borderId="0" xfId="3" applyNumberFormat="1" applyFill="1"/>
    <xf numFmtId="168" fontId="4" fillId="0" borderId="0" xfId="3" applyNumberFormat="1" applyFill="1" applyBorder="1"/>
    <xf numFmtId="10" fontId="14" fillId="0" borderId="0" xfId="0" applyNumberFormat="1" applyFont="1" applyFill="1" applyBorder="1" applyAlignment="1">
      <alignment horizontal="center" vertical="center" wrapText="1"/>
    </xf>
    <xf numFmtId="10" fontId="4" fillId="0" borderId="0" xfId="3" applyNumberFormat="1" applyFill="1" applyBorder="1"/>
    <xf numFmtId="10" fontId="0" fillId="0" borderId="0" xfId="0" applyNumberFormat="1" applyFill="1" applyBorder="1"/>
    <xf numFmtId="10" fontId="5" fillId="0" borderId="4" xfId="4" applyNumberFormat="1" applyFont="1" applyFill="1" applyBorder="1" applyAlignment="1">
      <alignment horizontal="center"/>
    </xf>
    <xf numFmtId="4" fontId="5" fillId="0" borderId="4" xfId="3" applyNumberFormat="1" applyFont="1" applyFill="1" applyBorder="1" applyAlignment="1">
      <alignment horizontal="center"/>
    </xf>
    <xf numFmtId="169" fontId="0" fillId="0" borderId="0" xfId="13" applyNumberFormat="1" applyFont="1" applyFill="1"/>
    <xf numFmtId="10" fontId="5" fillId="0" borderId="2" xfId="4" applyNumberFormat="1" applyFont="1" applyFill="1" applyBorder="1" applyAlignment="1">
      <alignment horizontal="center"/>
    </xf>
    <xf numFmtId="4" fontId="4" fillId="0" borderId="0" xfId="3" applyNumberFormat="1" applyFill="1"/>
    <xf numFmtId="0" fontId="0" fillId="0" borderId="0" xfId="3" applyFont="1" applyFill="1" applyAlignment="1">
      <alignment horizontal="centerContinuous"/>
    </xf>
    <xf numFmtId="0" fontId="4" fillId="0" borderId="0" xfId="3" applyFill="1" applyAlignment="1">
      <alignment horizontal="centerContinuous"/>
    </xf>
    <xf numFmtId="0" fontId="8" fillId="0" borderId="0" xfId="3" applyFont="1" applyFill="1" applyAlignment="1">
      <alignment horizontal="centerContinuous"/>
    </xf>
    <xf numFmtId="0" fontId="5" fillId="0" borderId="0" xfId="3" applyFont="1" applyFill="1" applyBorder="1"/>
    <xf numFmtId="0" fontId="5" fillId="0" borderId="2" xfId="3" applyFont="1" applyFill="1" applyBorder="1"/>
    <xf numFmtId="2" fontId="4" fillId="0" borderId="4" xfId="3" applyNumberFormat="1" applyFill="1" applyBorder="1" applyAlignment="1">
      <alignment horizontal="center"/>
    </xf>
    <xf numFmtId="2" fontId="4" fillId="0" borderId="1" xfId="3" applyNumberFormat="1" applyFill="1" applyBorder="1" applyAlignment="1">
      <alignment horizontal="center"/>
    </xf>
    <xf numFmtId="0" fontId="1" fillId="0" borderId="0" xfId="16">
      <alignment vertical="center"/>
    </xf>
    <xf numFmtId="0" fontId="16" fillId="0" borderId="0" xfId="16" applyFont="1">
      <alignment vertical="center"/>
    </xf>
    <xf numFmtId="43" fontId="0" fillId="0" borderId="0" xfId="13" applyFont="1" applyFill="1"/>
    <xf numFmtId="164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 wrapText="1"/>
    </xf>
    <xf numFmtId="43" fontId="5" fillId="0" borderId="0" xfId="18" applyFont="1" applyFill="1" applyAlignment="1">
      <alignment horizontal="right"/>
    </xf>
    <xf numFmtId="43" fontId="5" fillId="0" borderId="0" xfId="18" applyFont="1" applyFill="1" applyAlignment="1">
      <alignment horizontal="center"/>
    </xf>
    <xf numFmtId="43" fontId="0" fillId="0" borderId="0" xfId="13" applyFont="1"/>
    <xf numFmtId="10" fontId="0" fillId="0" borderId="0" xfId="19" applyNumberFormat="1" applyFont="1"/>
    <xf numFmtId="43" fontId="5" fillId="0" borderId="0" xfId="18" applyFont="1" applyAlignment="1">
      <alignment horizontal="center"/>
    </xf>
    <xf numFmtId="10" fontId="5" fillId="0" borderId="0" xfId="4" applyNumberFormat="1" applyFont="1" applyBorder="1" applyAlignment="1">
      <alignment horizontal="center"/>
    </xf>
    <xf numFmtId="43" fontId="5" fillId="0" borderId="0" xfId="0" applyNumberFormat="1" applyFont="1"/>
    <xf numFmtId="0" fontId="5" fillId="0" borderId="4" xfId="20" applyFont="1" applyBorder="1"/>
    <xf numFmtId="0" fontId="5" fillId="0" borderId="4" xfId="20" applyFont="1" applyBorder="1" applyAlignment="1">
      <alignment horizontal="center"/>
    </xf>
    <xf numFmtId="0" fontId="5" fillId="0" borderId="0" xfId="20" applyFont="1" applyBorder="1"/>
    <xf numFmtId="0" fontId="5" fillId="0" borderId="0" xfId="20" applyFont="1" applyBorder="1" applyAlignment="1">
      <alignment horizontal="center"/>
    </xf>
    <xf numFmtId="0" fontId="5" fillId="0" borderId="2" xfId="20" applyFont="1" applyBorder="1" applyAlignment="1">
      <alignment horizontal="center"/>
    </xf>
    <xf numFmtId="43" fontId="5" fillId="0" borderId="4" xfId="0" applyNumberFormat="1" applyFont="1" applyBorder="1"/>
    <xf numFmtId="43" fontId="5" fillId="0" borderId="0" xfId="0" applyNumberFormat="1" applyFont="1" applyBorder="1"/>
    <xf numFmtId="43" fontId="5" fillId="0" borderId="2" xfId="0" applyNumberFormat="1" applyFont="1" applyBorder="1"/>
    <xf numFmtId="0" fontId="6" fillId="2" borderId="0" xfId="17" applyFont="1" applyFill="1"/>
    <xf numFmtId="0" fontId="15" fillId="2" borderId="0" xfId="17" applyFont="1" applyFill="1" applyAlignment="1">
      <alignment horizontal="center"/>
    </xf>
    <xf numFmtId="0" fontId="15" fillId="2" borderId="0" xfId="17" applyFont="1" applyFill="1" applyAlignment="1">
      <alignment horizontal="center" wrapText="1"/>
    </xf>
    <xf numFmtId="0" fontId="6" fillId="2" borderId="2" xfId="17" applyFont="1" applyFill="1" applyBorder="1"/>
    <xf numFmtId="0" fontId="5" fillId="2" borderId="2" xfId="17" applyFont="1" applyFill="1" applyBorder="1" applyAlignment="1">
      <alignment horizontal="center"/>
    </xf>
    <xf numFmtId="0" fontId="5" fillId="2" borderId="0" xfId="17" applyFont="1" applyFill="1" applyAlignment="1">
      <alignment horizontal="right"/>
    </xf>
    <xf numFmtId="10" fontId="5" fillId="2" borderId="0" xfId="17" applyNumberFormat="1" applyFont="1" applyFill="1" applyAlignment="1">
      <alignment horizontal="center"/>
    </xf>
    <xf numFmtId="1" fontId="5" fillId="2" borderId="0" xfId="17" applyNumberFormat="1" applyFont="1" applyFill="1" applyAlignment="1">
      <alignment horizontal="center"/>
    </xf>
    <xf numFmtId="2" fontId="5" fillId="2" borderId="2" xfId="17" applyNumberFormat="1" applyFont="1" applyFill="1" applyBorder="1" applyAlignment="1">
      <alignment horizontal="center"/>
    </xf>
    <xf numFmtId="4" fontId="0" fillId="0" borderId="0" xfId="0" applyNumberFormat="1" applyFill="1"/>
    <xf numFmtId="0" fontId="0" fillId="0" borderId="2" xfId="3" applyFont="1" applyFill="1" applyBorder="1"/>
    <xf numFmtId="0" fontId="0" fillId="0" borderId="0" xfId="0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3" applyFont="1" applyFill="1" applyAlignment="1">
      <alignment horizontal="center"/>
    </xf>
    <xf numFmtId="0" fontId="4" fillId="0" borderId="0" xfId="3" applyFill="1" applyAlignment="1">
      <alignment horizontal="center"/>
    </xf>
    <xf numFmtId="0" fontId="9" fillId="0" borderId="0" xfId="8" applyFont="1" applyFill="1" applyBorder="1" applyAlignment="1">
      <alignment horizontal="center"/>
    </xf>
  </cellXfs>
  <cellStyles count="21">
    <cellStyle name="Comma" xfId="13" builtinId="3"/>
    <cellStyle name="Comma 101 2" xfId="18"/>
    <cellStyle name="Currency 38" xfId="10"/>
    <cellStyle name="Normal" xfId="0" builtinId="0"/>
    <cellStyle name="Normal 10 10 3 2" xfId="20"/>
    <cellStyle name="Normal 195 2" xfId="3"/>
    <cellStyle name="Normal 2" xfId="7"/>
    <cellStyle name="Normal 246" xfId="17"/>
    <cellStyle name="Normal 255" xfId="9"/>
    <cellStyle name="Normal 265" xfId="6"/>
    <cellStyle name="Normal 3" xfId="8"/>
    <cellStyle name="Normal 3 2" xfId="12"/>
    <cellStyle name="Normal 4" xfId="16"/>
    <cellStyle name="Percent" xfId="1" builtinId="5"/>
    <cellStyle name="Percent 10" xfId="4"/>
    <cellStyle name="Percent 2" xfId="14"/>
    <cellStyle name="Percent 4 65 2 2 2" xfId="2"/>
    <cellStyle name="Percent 4 65 2 2 2 2" xfId="15"/>
    <cellStyle name="Percent 88" xfId="5"/>
    <cellStyle name="Percent 95" xfId="11"/>
    <cellStyle name="Percent 96 2" xfId="19"/>
  </cellStyles>
  <dxfs count="1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rna%20Agarwal\Desktop\New%20folder\Size%20Premium\Small%20Size%20Adjustment%20-%2010.13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000\7924_MAWC\Testimony\Direct%20-%20Brattle\Exhibits\MAWC%20-%20Bulkley%20ROE%20Exhibits%20-%2005.2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_CIQHiddenCacheSheet"/>
      <sheetName val="Size Premium"/>
      <sheetName val="S&amp;P Data"/>
    </sheetNames>
    <sheetDataSet>
      <sheetData sheetId="0"/>
      <sheetData sheetId="1"/>
      <sheetData sheetId="2"/>
      <sheetData sheetId="3">
        <row r="10">
          <cell r="A10">
            <v>44834</v>
          </cell>
        </row>
        <row r="11">
          <cell r="A11">
            <v>44833</v>
          </cell>
        </row>
        <row r="12">
          <cell r="A12">
            <v>44832</v>
          </cell>
        </row>
        <row r="13">
          <cell r="A13">
            <v>44831</v>
          </cell>
        </row>
        <row r="14">
          <cell r="A14">
            <v>44830</v>
          </cell>
        </row>
        <row r="15">
          <cell r="A15">
            <v>44827</v>
          </cell>
        </row>
        <row r="16">
          <cell r="A16">
            <v>44826</v>
          </cell>
        </row>
        <row r="17">
          <cell r="A17">
            <v>44825</v>
          </cell>
        </row>
        <row r="18">
          <cell r="A18">
            <v>44824</v>
          </cell>
        </row>
        <row r="19">
          <cell r="A19">
            <v>44823</v>
          </cell>
        </row>
        <row r="20">
          <cell r="A20">
            <v>44820</v>
          </cell>
        </row>
        <row r="21">
          <cell r="A21">
            <v>44819</v>
          </cell>
        </row>
        <row r="22">
          <cell r="A22">
            <v>44818</v>
          </cell>
        </row>
        <row r="23">
          <cell r="A23">
            <v>44817</v>
          </cell>
        </row>
        <row r="24">
          <cell r="A24">
            <v>44816</v>
          </cell>
        </row>
        <row r="25">
          <cell r="A25">
            <v>44813</v>
          </cell>
        </row>
        <row r="26">
          <cell r="A26">
            <v>44812</v>
          </cell>
        </row>
        <row r="27">
          <cell r="A27">
            <v>44811</v>
          </cell>
        </row>
        <row r="28">
          <cell r="A28">
            <v>44810</v>
          </cell>
        </row>
        <row r="29">
          <cell r="A29">
            <v>44806</v>
          </cell>
        </row>
        <row r="30">
          <cell r="A30">
            <v>44805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B-2 -  Proxy 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2"/>
  <sheetViews>
    <sheetView tabSelected="1" view="pageLayout" topLeftCell="A16" zoomScale="80" zoomScaleNormal="80" zoomScaleSheetLayoutView="90" zoomScalePageLayoutView="80" workbookViewId="0">
      <selection activeCell="N18" sqref="N18"/>
    </sheetView>
  </sheetViews>
  <sheetFormatPr defaultRowHeight="12.5" x14ac:dyDescent="0.25"/>
  <cols>
    <col min="1" max="1" width="44" customWidth="1"/>
    <col min="2" max="2" width="8.54296875" customWidth="1"/>
    <col min="3" max="3" width="11.81640625" customWidth="1"/>
    <col min="4" max="12" width="10.54296875" customWidth="1"/>
    <col min="13" max="13" width="3.453125" customWidth="1"/>
    <col min="14" max="14" width="30.7265625" style="2" bestFit="1" customWidth="1"/>
    <col min="15" max="25" width="10.7265625" customWidth="1"/>
  </cols>
  <sheetData>
    <row r="1" spans="1:3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9" x14ac:dyDescent="0.25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3"/>
      <c r="N2" s="4"/>
      <c r="O2" s="5"/>
      <c r="P2" s="5"/>
      <c r="Q2" s="6"/>
    </row>
    <row r="3" spans="1:3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N3" s="204"/>
      <c r="O3" s="204"/>
      <c r="P3" s="204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3" thickBot="1" x14ac:dyDescent="0.3">
      <c r="A4" s="9"/>
      <c r="B4" s="9"/>
      <c r="C4" s="10">
        <v>1</v>
      </c>
      <c r="D4" s="10">
        <f>C4+1</f>
        <v>2</v>
      </c>
      <c r="E4" s="10">
        <f t="shared" ref="E4:J4" si="0">D4+1</f>
        <v>3</v>
      </c>
      <c r="F4" s="10">
        <f t="shared" si="0"/>
        <v>4</v>
      </c>
      <c r="G4" s="10">
        <f t="shared" si="0"/>
        <v>5</v>
      </c>
      <c r="H4" s="10">
        <f t="shared" si="0"/>
        <v>6</v>
      </c>
      <c r="I4" s="10">
        <f t="shared" si="0"/>
        <v>7</v>
      </c>
      <c r="J4" s="10">
        <f t="shared" si="0"/>
        <v>8</v>
      </c>
      <c r="K4" s="10">
        <f t="shared" ref="K4" si="1">J4+1</f>
        <v>9</v>
      </c>
      <c r="L4" s="10">
        <f t="shared" ref="L4" si="2">K4+1</f>
        <v>10</v>
      </c>
      <c r="N4" s="11"/>
      <c r="O4" s="12"/>
      <c r="P4" s="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50.5" x14ac:dyDescent="0.3">
      <c r="A5" s="13" t="s">
        <v>1</v>
      </c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6" t="s">
        <v>8</v>
      </c>
      <c r="I5" s="15" t="s">
        <v>9</v>
      </c>
      <c r="J5" s="15" t="s">
        <v>10</v>
      </c>
      <c r="K5" s="15" t="s">
        <v>39</v>
      </c>
      <c r="L5" s="15" t="s">
        <v>40</v>
      </c>
      <c r="N5" s="17"/>
      <c r="O5" s="18"/>
      <c r="P5" s="18"/>
      <c r="Q5" s="18"/>
      <c r="R5" s="18"/>
      <c r="S5" s="18"/>
      <c r="T5" s="18"/>
      <c r="U5" s="18"/>
      <c r="V5" s="6"/>
      <c r="W5" s="6"/>
      <c r="X5" s="6"/>
      <c r="Y5" s="6"/>
      <c r="Z5" s="6"/>
      <c r="AA5" s="6"/>
      <c r="AB5" s="18"/>
      <c r="AC5" s="18"/>
      <c r="AD5" s="18"/>
      <c r="AE5" s="18"/>
      <c r="AF5" s="18"/>
      <c r="AG5" s="18"/>
      <c r="AH5" s="18"/>
      <c r="AI5" s="6"/>
      <c r="AJ5" s="6"/>
      <c r="AK5" s="6"/>
      <c r="AL5" s="6"/>
      <c r="AM5" s="6"/>
    </row>
    <row r="6" spans="1:3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N6" s="1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x14ac:dyDescent="0.25">
      <c r="A7" s="20" t="s">
        <v>43</v>
      </c>
      <c r="B7" s="21" t="s">
        <v>25</v>
      </c>
      <c r="C7" s="22">
        <v>1.46</v>
      </c>
      <c r="D7" s="22">
        <v>86.509666666666647</v>
      </c>
      <c r="E7" s="23">
        <f t="shared" ref="E7:E19" si="3">C7/D7</f>
        <v>1.6876726685649778E-2</v>
      </c>
      <c r="F7" s="23">
        <f>IFERROR(E7*(1+0.5*J7),"")</f>
        <v>1.7315521579476672E-2</v>
      </c>
      <c r="G7" s="24">
        <v>5.5E-2</v>
      </c>
      <c r="H7" s="24">
        <v>4.9000000000000002E-2</v>
      </c>
      <c r="I7" s="24" t="s">
        <v>11</v>
      </c>
      <c r="J7" s="23">
        <f t="shared" ref="J7:J19" si="4">AVERAGE(G7:I7)</f>
        <v>5.2000000000000005E-2</v>
      </c>
      <c r="K7" s="23">
        <f t="shared" ref="K7:K19" si="5">F7+J7</f>
        <v>6.931552157947668E-2</v>
      </c>
      <c r="L7" s="28">
        <f>K7</f>
        <v>6.931552157947668E-2</v>
      </c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x14ac:dyDescent="0.25">
      <c r="A8" s="20" t="s">
        <v>44</v>
      </c>
      <c r="B8" s="21" t="s">
        <v>26</v>
      </c>
      <c r="C8" s="22">
        <v>2.72</v>
      </c>
      <c r="D8" s="22">
        <v>118.56766666666661</v>
      </c>
      <c r="E8" s="23">
        <f t="shared" si="3"/>
        <v>2.2940486866852416E-2</v>
      </c>
      <c r="F8" s="23">
        <f t="shared" ref="F8:F19" si="6">IFERROR(E8*(1+0.5*J8),"")</f>
        <v>2.3803049173046067E-2</v>
      </c>
      <c r="G8" s="24">
        <v>7.4999999999999997E-2</v>
      </c>
      <c r="H8" s="24">
        <v>7.7600000000000002E-2</v>
      </c>
      <c r="I8" s="24">
        <v>7.2999999999999995E-2</v>
      </c>
      <c r="J8" s="23">
        <f t="shared" si="4"/>
        <v>7.5200000000000003E-2</v>
      </c>
      <c r="K8" s="23">
        <f t="shared" si="5"/>
        <v>9.9003049173046073E-2</v>
      </c>
      <c r="L8" s="28">
        <f t="shared" ref="L8:L19" si="7">K8</f>
        <v>9.9003049173046073E-2</v>
      </c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5">
      <c r="A9" s="20" t="s">
        <v>45</v>
      </c>
      <c r="B9" s="21" t="s">
        <v>27</v>
      </c>
      <c r="C9" s="22">
        <v>1</v>
      </c>
      <c r="D9" s="22">
        <v>57.129666666666672</v>
      </c>
      <c r="E9" s="23">
        <f t="shared" si="3"/>
        <v>1.7504040516019111E-2</v>
      </c>
      <c r="F9" s="23">
        <f t="shared" si="6"/>
        <v>1.8300474359497984E-2</v>
      </c>
      <c r="G9" s="24">
        <v>6.5000000000000002E-2</v>
      </c>
      <c r="H9" s="24">
        <v>0.11699999999999999</v>
      </c>
      <c r="I9" s="24" t="s">
        <v>11</v>
      </c>
      <c r="J9" s="23">
        <f t="shared" si="4"/>
        <v>9.0999999999999998E-2</v>
      </c>
      <c r="K9" s="23">
        <f t="shared" si="5"/>
        <v>0.10930047435949798</v>
      </c>
      <c r="L9" s="28">
        <f t="shared" si="7"/>
        <v>0.10930047435949798</v>
      </c>
      <c r="N9" s="2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x14ac:dyDescent="0.25">
      <c r="A10" s="20" t="s">
        <v>46</v>
      </c>
      <c r="B10" s="21" t="s">
        <v>28</v>
      </c>
      <c r="C10" s="22">
        <v>1.0728</v>
      </c>
      <c r="D10" s="22">
        <v>49.556000000000004</v>
      </c>
      <c r="E10" s="23">
        <f t="shared" si="3"/>
        <v>2.1648236338687545E-2</v>
      </c>
      <c r="F10" s="23">
        <f t="shared" si="6"/>
        <v>2.2460045201388331E-2</v>
      </c>
      <c r="G10" s="24">
        <v>0.1</v>
      </c>
      <c r="H10" s="24">
        <v>6.4000000000000001E-2</v>
      </c>
      <c r="I10" s="24">
        <v>6.0999999999999999E-2</v>
      </c>
      <c r="J10" s="23">
        <f t="shared" si="4"/>
        <v>7.4999999999999997E-2</v>
      </c>
      <c r="K10" s="23">
        <f t="shared" si="5"/>
        <v>9.7460045201388332E-2</v>
      </c>
      <c r="L10" s="28">
        <f t="shared" si="7"/>
        <v>9.7460045201388332E-2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x14ac:dyDescent="0.25">
      <c r="A11" s="20" t="s">
        <v>47</v>
      </c>
      <c r="B11" s="21" t="s">
        <v>29</v>
      </c>
      <c r="C11" s="22">
        <v>2.5499999999999998</v>
      </c>
      <c r="D11" s="22">
        <v>89.543333333333322</v>
      </c>
      <c r="E11" s="23">
        <f t="shared" si="3"/>
        <v>2.8477831962178464E-2</v>
      </c>
      <c r="F11" s="23">
        <f t="shared" si="6"/>
        <v>2.9351152142351934E-2</v>
      </c>
      <c r="G11" s="24">
        <v>5.5E-2</v>
      </c>
      <c r="H11" s="24">
        <v>6.7000000000000004E-2</v>
      </c>
      <c r="I11" s="24">
        <v>6.2E-2</v>
      </c>
      <c r="J11" s="23">
        <f t="shared" si="4"/>
        <v>6.133333333333333E-2</v>
      </c>
      <c r="K11" s="23">
        <f t="shared" si="5"/>
        <v>9.0684485475685264E-2</v>
      </c>
      <c r="L11" s="28">
        <f t="shared" si="7"/>
        <v>9.0684485475685264E-2</v>
      </c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x14ac:dyDescent="0.25">
      <c r="A12" s="20" t="s">
        <v>48</v>
      </c>
      <c r="B12" s="21" t="s">
        <v>30</v>
      </c>
      <c r="C12" s="22">
        <v>1.1599999999999999</v>
      </c>
      <c r="D12" s="22">
        <v>99.35233333333332</v>
      </c>
      <c r="E12" s="23">
        <f t="shared" si="3"/>
        <v>1.167561909299228E-2</v>
      </c>
      <c r="F12" s="23">
        <f t="shared" si="6"/>
        <v>1.1885780236666142E-2</v>
      </c>
      <c r="G12" s="24">
        <v>4.4999999999999998E-2</v>
      </c>
      <c r="H12" s="24">
        <v>2.7000000000000003E-2</v>
      </c>
      <c r="I12" s="24" t="s">
        <v>11</v>
      </c>
      <c r="J12" s="23">
        <f t="shared" si="4"/>
        <v>3.6000000000000004E-2</v>
      </c>
      <c r="K12" s="23">
        <f t="shared" si="5"/>
        <v>4.7885780236666148E-2</v>
      </c>
      <c r="L12" s="28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x14ac:dyDescent="0.25">
      <c r="A13" s="20" t="s">
        <v>49</v>
      </c>
      <c r="B13" s="21" t="s">
        <v>31</v>
      </c>
      <c r="C13" s="22">
        <v>0.94</v>
      </c>
      <c r="D13" s="22">
        <v>31.204666666666665</v>
      </c>
      <c r="E13" s="23">
        <f t="shared" si="3"/>
        <v>3.012369944666396E-2</v>
      </c>
      <c r="F13" s="23">
        <f t="shared" si="6"/>
        <v>3.1189074283760977E-2</v>
      </c>
      <c r="G13" s="24">
        <v>0.105</v>
      </c>
      <c r="H13" s="24">
        <v>3.5200000000000002E-2</v>
      </c>
      <c r="I13" s="24">
        <v>7.2000000000000008E-2</v>
      </c>
      <c r="J13" s="23">
        <f t="shared" si="4"/>
        <v>7.0733333333333329E-2</v>
      </c>
      <c r="K13" s="23">
        <f t="shared" si="5"/>
        <v>0.10192240761709431</v>
      </c>
      <c r="L13" s="28">
        <f t="shared" si="7"/>
        <v>0.10192240761709431</v>
      </c>
      <c r="N13" s="2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x14ac:dyDescent="0.25">
      <c r="A14" s="20" t="s">
        <v>50</v>
      </c>
      <c r="B14" s="21" t="s">
        <v>32</v>
      </c>
      <c r="C14" s="22">
        <v>1.45</v>
      </c>
      <c r="D14" s="22">
        <v>45.405000000000008</v>
      </c>
      <c r="E14" s="23">
        <f t="shared" si="3"/>
        <v>3.1934808941746495E-2</v>
      </c>
      <c r="F14" s="23">
        <f t="shared" si="6"/>
        <v>3.2813016187644525E-2</v>
      </c>
      <c r="G14" s="24">
        <v>4.4999999999999998E-2</v>
      </c>
      <c r="H14" s="24">
        <v>0.06</v>
      </c>
      <c r="I14" s="24">
        <v>0.06</v>
      </c>
      <c r="J14" s="23">
        <f t="shared" si="4"/>
        <v>5.4999999999999993E-2</v>
      </c>
      <c r="K14" s="23">
        <f t="shared" si="5"/>
        <v>8.7813016187644519E-2</v>
      </c>
      <c r="L14" s="28">
        <f t="shared" si="7"/>
        <v>8.7813016187644519E-2</v>
      </c>
      <c r="N14" s="2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x14ac:dyDescent="0.25">
      <c r="A15" s="20" t="s">
        <v>51</v>
      </c>
      <c r="B15" s="21" t="s">
        <v>33</v>
      </c>
      <c r="C15" s="22">
        <v>1.93</v>
      </c>
      <c r="D15" s="22">
        <v>51.447000000000003</v>
      </c>
      <c r="E15" s="23">
        <f t="shared" si="3"/>
        <v>3.7514335141018908E-2</v>
      </c>
      <c r="F15" s="23">
        <f t="shared" si="6"/>
        <v>3.8527222189826418E-2</v>
      </c>
      <c r="G15" s="24">
        <v>0.06</v>
      </c>
      <c r="H15" s="24">
        <v>5.7000000000000002E-2</v>
      </c>
      <c r="I15" s="24">
        <v>4.4999999999999998E-2</v>
      </c>
      <c r="J15" s="23">
        <f t="shared" si="4"/>
        <v>5.3999999999999992E-2</v>
      </c>
      <c r="K15" s="23">
        <f t="shared" si="5"/>
        <v>9.2527222189826411E-2</v>
      </c>
      <c r="L15" s="28">
        <f t="shared" si="7"/>
        <v>9.2527222189826411E-2</v>
      </c>
      <c r="N15" s="2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x14ac:dyDescent="0.25">
      <c r="A16" s="20" t="s">
        <v>52</v>
      </c>
      <c r="B16" s="21" t="s">
        <v>34</v>
      </c>
      <c r="C16" s="22">
        <v>2.48</v>
      </c>
      <c r="D16" s="22">
        <v>87.856999999999985</v>
      </c>
      <c r="E16" s="23">
        <f t="shared" si="3"/>
        <v>2.8227688175102728E-2</v>
      </c>
      <c r="F16" s="23">
        <f t="shared" si="6"/>
        <v>2.8881629617825939E-2</v>
      </c>
      <c r="G16" s="24">
        <v>0.06</v>
      </c>
      <c r="H16" s="24">
        <v>2.8999999999999998E-2</v>
      </c>
      <c r="I16" s="24">
        <v>0.05</v>
      </c>
      <c r="J16" s="23">
        <f t="shared" si="4"/>
        <v>4.6333333333333337E-2</v>
      </c>
      <c r="K16" s="23">
        <f t="shared" si="5"/>
        <v>7.5214962951159273E-2</v>
      </c>
      <c r="L16" s="28">
        <f t="shared" si="7"/>
        <v>7.5214962951159273E-2</v>
      </c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x14ac:dyDescent="0.25">
      <c r="A17" s="20" t="s">
        <v>53</v>
      </c>
      <c r="B17" s="21" t="s">
        <v>35</v>
      </c>
      <c r="C17" s="22">
        <v>1.44</v>
      </c>
      <c r="D17" s="22">
        <v>66.181666666666672</v>
      </c>
      <c r="E17" s="23">
        <f t="shared" si="3"/>
        <v>2.1758291571180335E-2</v>
      </c>
      <c r="F17" s="23">
        <f t="shared" si="6"/>
        <v>2.2829887431060968E-2</v>
      </c>
      <c r="G17" s="24">
        <v>0.14000000000000001</v>
      </c>
      <c r="H17" s="24">
        <v>5.7000000000000002E-2</v>
      </c>
      <c r="I17" s="24" t="s">
        <v>11</v>
      </c>
      <c r="J17" s="23">
        <f t="shared" si="4"/>
        <v>9.8500000000000004E-2</v>
      </c>
      <c r="K17" s="23">
        <f t="shared" si="5"/>
        <v>0.12132988743106098</v>
      </c>
      <c r="L17" s="28">
        <f t="shared" si="7"/>
        <v>0.12132988743106098</v>
      </c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x14ac:dyDescent="0.25">
      <c r="A18" s="20" t="s">
        <v>54</v>
      </c>
      <c r="B18" s="21" t="s">
        <v>36</v>
      </c>
      <c r="C18" s="22">
        <v>2.74</v>
      </c>
      <c r="D18" s="22">
        <v>73.130000000000024</v>
      </c>
      <c r="E18" s="23">
        <f t="shared" si="3"/>
        <v>3.7467523588130713E-2</v>
      </c>
      <c r="F18" s="23">
        <f t="shared" si="6"/>
        <v>3.8798245134235819E-2</v>
      </c>
      <c r="G18" s="24">
        <v>0.09</v>
      </c>
      <c r="H18" s="24">
        <v>7.3099999999999998E-2</v>
      </c>
      <c r="I18" s="24">
        <v>0.05</v>
      </c>
      <c r="J18" s="23">
        <f t="shared" si="4"/>
        <v>7.1033333333333337E-2</v>
      </c>
      <c r="K18" s="23">
        <f t="shared" si="5"/>
        <v>0.10983157846756916</v>
      </c>
      <c r="L18" s="28">
        <f t="shared" si="7"/>
        <v>0.10983157846756916</v>
      </c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3" x14ac:dyDescent="0.3">
      <c r="A19" s="27" t="s">
        <v>55</v>
      </c>
      <c r="B19" s="14" t="s">
        <v>37</v>
      </c>
      <c r="C19" s="22">
        <v>0.77959999999999996</v>
      </c>
      <c r="D19" s="22">
        <v>42.679666666666655</v>
      </c>
      <c r="E19" s="23">
        <f t="shared" si="3"/>
        <v>1.8266309483829148E-2</v>
      </c>
      <c r="F19" s="23">
        <f t="shared" si="6"/>
        <v>1.8718400643553922E-2</v>
      </c>
      <c r="G19" s="24">
        <v>0.05</v>
      </c>
      <c r="H19" s="24">
        <v>4.9000000000000002E-2</v>
      </c>
      <c r="I19" s="24" t="s">
        <v>11</v>
      </c>
      <c r="J19" s="23">
        <f t="shared" si="4"/>
        <v>4.9500000000000002E-2</v>
      </c>
      <c r="K19" s="28">
        <f t="shared" si="5"/>
        <v>6.8218400643553917E-2</v>
      </c>
      <c r="L19" s="74">
        <f t="shared" si="7"/>
        <v>6.8218400643553917E-2</v>
      </c>
      <c r="M19" s="29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x14ac:dyDescent="0.25">
      <c r="A20" s="30" t="s">
        <v>12</v>
      </c>
      <c r="B20" s="31"/>
      <c r="C20" s="32"/>
      <c r="D20" s="32"/>
      <c r="E20" s="33"/>
      <c r="F20" s="33"/>
      <c r="G20" s="33"/>
      <c r="H20" s="33"/>
      <c r="I20" s="33"/>
      <c r="J20" s="33"/>
      <c r="K20" s="33">
        <f>AVERAGE(K7:K19)</f>
        <v>9.0038987039513005E-2</v>
      </c>
      <c r="L20" s="33">
        <f>AVERAGE(L7:L19)</f>
        <v>9.3551754273083584E-2</v>
      </c>
      <c r="M20" s="34"/>
      <c r="N20" s="35"/>
      <c r="O20" s="36"/>
      <c r="P20" s="36"/>
      <c r="Q20" s="37"/>
      <c r="R20" s="38"/>
    </row>
    <row r="21" spans="1:39" ht="13" x14ac:dyDescent="0.3">
      <c r="A21" s="20" t="s">
        <v>63</v>
      </c>
      <c r="B21" s="39"/>
      <c r="C21" s="40"/>
      <c r="D21" s="40"/>
      <c r="E21" s="28"/>
      <c r="F21" s="28"/>
      <c r="G21" s="28"/>
      <c r="H21" s="28"/>
      <c r="I21" s="28"/>
      <c r="J21" s="28"/>
      <c r="K21" s="28">
        <f>AVERAGE(K7,K9,K10,K12,K17,K19)</f>
        <v>8.5585018241940661E-2</v>
      </c>
      <c r="L21" s="28">
        <f>AVERAGE(L7,L9,L10,L12,L17,L19)</f>
        <v>9.3124865842995577E-2</v>
      </c>
      <c r="M21" s="34"/>
      <c r="N21" s="35"/>
      <c r="O21" s="36"/>
      <c r="P21" s="36"/>
      <c r="Q21" s="37"/>
      <c r="R21" s="38"/>
    </row>
    <row r="22" spans="1:39" s="6" customFormat="1" ht="13" thickBot="1" x14ac:dyDescent="0.3">
      <c r="A22" s="9" t="s">
        <v>147</v>
      </c>
      <c r="B22" s="42"/>
      <c r="C22" s="43"/>
      <c r="D22" s="43"/>
      <c r="E22" s="44"/>
      <c r="F22" s="44"/>
      <c r="G22" s="44"/>
      <c r="H22" s="44"/>
      <c r="I22" s="44"/>
      <c r="J22" s="44"/>
      <c r="K22" s="44">
        <f>AVERAGE(K8,K11,K13,K14,K15,K16,K18)</f>
        <v>9.3856674580289304E-2</v>
      </c>
      <c r="L22" s="44">
        <f>AVERAGE(L8,L11,L13,L14,L15,L16,L18)</f>
        <v>9.3856674580289304E-2</v>
      </c>
      <c r="M22" s="34"/>
      <c r="N22" s="35"/>
      <c r="O22" s="36"/>
      <c r="P22" s="36"/>
      <c r="Q22" s="37"/>
      <c r="R22" s="45"/>
    </row>
    <row r="23" spans="1:39" x14ac:dyDescent="0.25">
      <c r="A23" s="46"/>
      <c r="B23" s="7"/>
      <c r="C23" s="7"/>
      <c r="D23" s="7"/>
      <c r="E23" s="47"/>
      <c r="F23" s="47"/>
      <c r="G23" s="47"/>
      <c r="H23" s="47"/>
      <c r="I23" s="47"/>
      <c r="J23" s="47"/>
      <c r="K23" s="47"/>
      <c r="L23" s="47"/>
      <c r="N23" s="48"/>
      <c r="O23" s="6"/>
      <c r="P23" s="6"/>
      <c r="Q23" s="6"/>
    </row>
    <row r="24" spans="1:39" x14ac:dyDescent="0.25">
      <c r="A24" s="49" t="s">
        <v>13</v>
      </c>
      <c r="B24" s="27"/>
      <c r="C24" s="7"/>
      <c r="D24" s="7"/>
      <c r="E24" s="7"/>
      <c r="F24" s="50"/>
      <c r="G24" s="50"/>
      <c r="H24" s="50"/>
      <c r="I24" s="50"/>
      <c r="J24" s="50"/>
      <c r="K24" s="50"/>
      <c r="L24" s="50"/>
      <c r="O24" s="51"/>
      <c r="P24" s="51"/>
    </row>
    <row r="25" spans="1:39" x14ac:dyDescent="0.25">
      <c r="A25" s="7" t="s">
        <v>14</v>
      </c>
      <c r="B25" s="7"/>
      <c r="C25" s="7"/>
      <c r="D25" s="7"/>
      <c r="E25" s="7"/>
      <c r="F25" s="50"/>
      <c r="G25" s="50"/>
      <c r="H25" s="50"/>
      <c r="I25" s="50"/>
      <c r="J25" s="50"/>
      <c r="K25" s="50"/>
      <c r="L25" s="50"/>
    </row>
    <row r="26" spans="1:39" x14ac:dyDescent="0.25">
      <c r="A26" s="7" t="s">
        <v>15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39" x14ac:dyDescent="0.25">
      <c r="A27" s="7" t="s">
        <v>16</v>
      </c>
      <c r="B27" s="7"/>
      <c r="C27" s="7"/>
      <c r="D27" s="7"/>
      <c r="E27" s="7"/>
      <c r="F27" s="50"/>
      <c r="G27" s="50"/>
      <c r="H27" s="50"/>
      <c r="I27" s="50"/>
      <c r="J27" s="50"/>
      <c r="K27" s="50"/>
      <c r="L27" s="50"/>
    </row>
    <row r="28" spans="1:39" x14ac:dyDescent="0.25">
      <c r="A28" s="7" t="s">
        <v>17</v>
      </c>
      <c r="B28" s="7"/>
      <c r="C28" s="7"/>
      <c r="D28" s="7"/>
      <c r="E28" s="7"/>
      <c r="F28" s="50"/>
      <c r="G28" s="50"/>
      <c r="H28" s="50"/>
      <c r="I28" s="50"/>
      <c r="J28" s="50"/>
      <c r="K28" s="50"/>
      <c r="L28" s="50"/>
    </row>
    <row r="29" spans="1:39" x14ac:dyDescent="0.25">
      <c r="A29" s="7" t="s">
        <v>18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39" x14ac:dyDescent="0.25">
      <c r="A30" s="7" t="s">
        <v>19</v>
      </c>
      <c r="B30" s="7"/>
      <c r="C30" s="7"/>
      <c r="D30" s="7"/>
      <c r="E30" s="7"/>
      <c r="F30" s="50"/>
      <c r="G30" s="50"/>
      <c r="H30" s="50"/>
      <c r="I30" s="50"/>
      <c r="J30" s="50"/>
      <c r="K30" s="50"/>
      <c r="L30" s="50"/>
    </row>
    <row r="31" spans="1:39" x14ac:dyDescent="0.25">
      <c r="A31" s="7" t="s">
        <v>20</v>
      </c>
      <c r="B31" s="7"/>
      <c r="C31" s="7"/>
      <c r="D31" s="7"/>
      <c r="E31" s="7"/>
      <c r="F31" s="50"/>
      <c r="G31" s="50"/>
      <c r="H31" s="50"/>
      <c r="I31" s="50"/>
      <c r="J31" s="50"/>
      <c r="K31" s="50"/>
      <c r="L31" s="50"/>
    </row>
    <row r="32" spans="1:39" x14ac:dyDescent="0.25">
      <c r="A32" s="52" t="s">
        <v>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7" x14ac:dyDescent="0.25">
      <c r="A33" s="75" t="s">
        <v>41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7" x14ac:dyDescent="0.25">
      <c r="A34" s="75" t="s">
        <v>42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6" spans="1:17" x14ac:dyDescent="0.25">
      <c r="A36" s="206" t="s">
        <v>22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3"/>
      <c r="N36" s="4"/>
      <c r="O36" s="5"/>
      <c r="P36" s="5"/>
    </row>
    <row r="37" spans="1:17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3"/>
      <c r="L37" s="3"/>
      <c r="N37" s="204"/>
      <c r="O37" s="204"/>
      <c r="P37" s="204"/>
    </row>
    <row r="38" spans="1:17" ht="13" thickBot="1" x14ac:dyDescent="0.3">
      <c r="A38" s="54"/>
      <c r="B38" s="54"/>
      <c r="C38" s="55">
        <v>1</v>
      </c>
      <c r="D38" s="55">
        <v>2</v>
      </c>
      <c r="E38" s="55">
        <v>3</v>
      </c>
      <c r="F38" s="55">
        <v>4</v>
      </c>
      <c r="G38" s="55">
        <v>5</v>
      </c>
      <c r="H38" s="55">
        <v>6</v>
      </c>
      <c r="I38" s="55">
        <f>H38+1</f>
        <v>7</v>
      </c>
      <c r="J38" s="55">
        <f>I38+1</f>
        <v>8</v>
      </c>
      <c r="K38" s="55">
        <f t="shared" ref="K38:L38" si="8">J38+1</f>
        <v>9</v>
      </c>
      <c r="L38" s="55">
        <f t="shared" si="8"/>
        <v>10</v>
      </c>
      <c r="N38" s="11"/>
      <c r="O38" s="12"/>
      <c r="P38" s="12"/>
    </row>
    <row r="39" spans="1:17" ht="50" x14ac:dyDescent="0.25">
      <c r="A39" s="56" t="s">
        <v>1</v>
      </c>
      <c r="B39" s="57" t="s">
        <v>2</v>
      </c>
      <c r="C39" s="58" t="s">
        <v>3</v>
      </c>
      <c r="D39" s="58" t="s">
        <v>4</v>
      </c>
      <c r="E39" s="58" t="s">
        <v>5</v>
      </c>
      <c r="F39" s="58" t="s">
        <v>6</v>
      </c>
      <c r="G39" s="58" t="s">
        <v>7</v>
      </c>
      <c r="H39" s="58" t="str">
        <f>H5</f>
        <v>Yahoo! Finance Earnings Growth</v>
      </c>
      <c r="I39" s="58" t="s">
        <v>9</v>
      </c>
      <c r="J39" s="58" t="s">
        <v>10</v>
      </c>
      <c r="K39" s="15" t="s">
        <v>39</v>
      </c>
      <c r="L39" s="15" t="s">
        <v>40</v>
      </c>
      <c r="N39" s="4"/>
      <c r="O39" s="59"/>
      <c r="P39" s="60"/>
    </row>
    <row r="40" spans="1:17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7"/>
      <c r="L40" s="7"/>
      <c r="N40" s="48"/>
      <c r="O40" s="6"/>
      <c r="P40" s="6"/>
    </row>
    <row r="41" spans="1:17" x14ac:dyDescent="0.25">
      <c r="A41" s="53" t="str">
        <f t="shared" ref="A41:C53" si="9">A7</f>
        <v>American States Water Company</v>
      </c>
      <c r="B41" s="61" t="str">
        <f t="shared" si="9"/>
        <v>AWR</v>
      </c>
      <c r="C41" s="62">
        <f t="shared" si="9"/>
        <v>1.46</v>
      </c>
      <c r="D41" s="62">
        <v>89.565444444444452</v>
      </c>
      <c r="E41" s="23">
        <f t="shared" ref="E41:E53" si="10">C41/D41</f>
        <v>1.6300929549962845E-2</v>
      </c>
      <c r="F41" s="23">
        <f>IFERROR(E41*(1+0.5*J41),"")</f>
        <v>1.6724753718261879E-2</v>
      </c>
      <c r="G41" s="23">
        <f t="shared" ref="G41:I53" si="11">G7</f>
        <v>5.5E-2</v>
      </c>
      <c r="H41" s="23">
        <f t="shared" si="11"/>
        <v>4.9000000000000002E-2</v>
      </c>
      <c r="I41" s="23" t="str">
        <f t="shared" si="11"/>
        <v>n/a</v>
      </c>
      <c r="J41" s="23">
        <f t="shared" ref="J41:J53" si="12">AVERAGE(G41:I41)</f>
        <v>5.2000000000000005E-2</v>
      </c>
      <c r="K41" s="23">
        <f t="shared" ref="K41:K53" si="13">F41+J41</f>
        <v>6.872475371826188E-2</v>
      </c>
      <c r="L41" s="28">
        <f>K41</f>
        <v>6.872475371826188E-2</v>
      </c>
      <c r="N41" s="25"/>
      <c r="O41" s="26"/>
      <c r="P41" s="26"/>
      <c r="Q41" s="63"/>
    </row>
    <row r="42" spans="1:17" x14ac:dyDescent="0.25">
      <c r="A42" s="53" t="str">
        <f t="shared" si="9"/>
        <v>Atmos Energy Corporation</v>
      </c>
      <c r="B42" s="61" t="str">
        <f t="shared" si="9"/>
        <v>ATO</v>
      </c>
      <c r="C42" s="62">
        <f t="shared" si="9"/>
        <v>2.72</v>
      </c>
      <c r="D42" s="62">
        <v>110.9651111111111</v>
      </c>
      <c r="E42" s="23">
        <f t="shared" si="10"/>
        <v>2.4512209042682087E-2</v>
      </c>
      <c r="F42" s="23">
        <f t="shared" ref="F42:F53" si="14">IFERROR(E42*(1+0.5*J42),"")</f>
        <v>2.5433868102686937E-2</v>
      </c>
      <c r="G42" s="23">
        <f t="shared" si="11"/>
        <v>7.4999999999999997E-2</v>
      </c>
      <c r="H42" s="23">
        <f t="shared" si="11"/>
        <v>7.7600000000000002E-2</v>
      </c>
      <c r="I42" s="23">
        <f t="shared" si="11"/>
        <v>7.2999999999999995E-2</v>
      </c>
      <c r="J42" s="23">
        <f t="shared" si="12"/>
        <v>7.5200000000000003E-2</v>
      </c>
      <c r="K42" s="23">
        <f t="shared" si="13"/>
        <v>0.10063386810268694</v>
      </c>
      <c r="L42" s="28">
        <f t="shared" ref="L42:L53" si="15">K42</f>
        <v>0.10063386810268694</v>
      </c>
      <c r="N42" s="25"/>
      <c r="O42" s="26"/>
      <c r="P42" s="26"/>
      <c r="Q42" s="63"/>
    </row>
    <row r="43" spans="1:17" x14ac:dyDescent="0.25">
      <c r="A43" s="53" t="str">
        <f t="shared" si="9"/>
        <v>California Water Service Group</v>
      </c>
      <c r="B43" s="61" t="str">
        <f t="shared" si="9"/>
        <v>CWT</v>
      </c>
      <c r="C43" s="62">
        <f t="shared" si="9"/>
        <v>1</v>
      </c>
      <c r="D43" s="62">
        <v>60.320111111111117</v>
      </c>
      <c r="E43" s="23">
        <f t="shared" si="10"/>
        <v>1.6578218799331711E-2</v>
      </c>
      <c r="F43" s="23">
        <f t="shared" si="14"/>
        <v>1.7332527754701305E-2</v>
      </c>
      <c r="G43" s="23">
        <f t="shared" si="11"/>
        <v>6.5000000000000002E-2</v>
      </c>
      <c r="H43" s="23">
        <f t="shared" si="11"/>
        <v>0.11699999999999999</v>
      </c>
      <c r="I43" s="23" t="str">
        <f t="shared" si="11"/>
        <v>n/a</v>
      </c>
      <c r="J43" s="23">
        <f t="shared" si="12"/>
        <v>9.0999999999999998E-2</v>
      </c>
      <c r="K43" s="23">
        <f t="shared" si="13"/>
        <v>0.1083325277547013</v>
      </c>
      <c r="L43" s="28">
        <f t="shared" si="15"/>
        <v>0.1083325277547013</v>
      </c>
      <c r="N43" s="25"/>
      <c r="O43" s="26"/>
      <c r="P43" s="26"/>
      <c r="Q43" s="63"/>
    </row>
    <row r="44" spans="1:17" x14ac:dyDescent="0.25">
      <c r="A44" s="53" t="str">
        <f t="shared" si="9"/>
        <v>Essential Utilities, Inc.</v>
      </c>
      <c r="B44" s="61" t="str">
        <f t="shared" si="9"/>
        <v>WTRG</v>
      </c>
      <c r="C44" s="62">
        <f t="shared" si="9"/>
        <v>1.0728</v>
      </c>
      <c r="D44" s="62">
        <v>48.942777777777785</v>
      </c>
      <c r="E44" s="23">
        <f t="shared" si="10"/>
        <v>2.1919475124011031E-2</v>
      </c>
      <c r="F44" s="23">
        <f t="shared" si="14"/>
        <v>2.2741455441161448E-2</v>
      </c>
      <c r="G44" s="23">
        <f t="shared" si="11"/>
        <v>0.1</v>
      </c>
      <c r="H44" s="23">
        <f t="shared" si="11"/>
        <v>6.4000000000000001E-2</v>
      </c>
      <c r="I44" s="23">
        <f t="shared" si="11"/>
        <v>6.0999999999999999E-2</v>
      </c>
      <c r="J44" s="23">
        <f t="shared" si="12"/>
        <v>7.4999999999999997E-2</v>
      </c>
      <c r="K44" s="23">
        <f t="shared" si="13"/>
        <v>9.7741455441161446E-2</v>
      </c>
      <c r="L44" s="28">
        <f t="shared" si="15"/>
        <v>9.7741455441161446E-2</v>
      </c>
      <c r="N44" s="25"/>
      <c r="O44" s="26"/>
      <c r="P44" s="26"/>
      <c r="Q44" s="63"/>
    </row>
    <row r="45" spans="1:17" x14ac:dyDescent="0.25">
      <c r="A45" s="53" t="str">
        <f t="shared" si="9"/>
        <v>Eversource Energy</v>
      </c>
      <c r="B45" s="61" t="str">
        <f t="shared" si="9"/>
        <v>ES</v>
      </c>
      <c r="C45" s="62">
        <f t="shared" si="9"/>
        <v>2.5499999999999998</v>
      </c>
      <c r="D45" s="62">
        <v>87.20033333333329</v>
      </c>
      <c r="E45" s="23">
        <f t="shared" si="10"/>
        <v>2.9243007480858264E-2</v>
      </c>
      <c r="F45" s="23">
        <f t="shared" si="14"/>
        <v>3.0139793043604583E-2</v>
      </c>
      <c r="G45" s="23">
        <f t="shared" si="11"/>
        <v>5.5E-2</v>
      </c>
      <c r="H45" s="23">
        <f t="shared" si="11"/>
        <v>6.7000000000000004E-2</v>
      </c>
      <c r="I45" s="23">
        <f t="shared" si="11"/>
        <v>6.2E-2</v>
      </c>
      <c r="J45" s="23">
        <f t="shared" si="12"/>
        <v>6.133333333333333E-2</v>
      </c>
      <c r="K45" s="23">
        <f t="shared" si="13"/>
        <v>9.1473126376937913E-2</v>
      </c>
      <c r="L45" s="28">
        <f t="shared" si="15"/>
        <v>9.1473126376937913E-2</v>
      </c>
      <c r="N45" s="25"/>
      <c r="O45" s="26"/>
      <c r="P45" s="26"/>
      <c r="Q45" s="63"/>
    </row>
    <row r="46" spans="1:17" x14ac:dyDescent="0.25">
      <c r="A46" s="53" t="str">
        <f t="shared" si="9"/>
        <v>Middlesex Water Company</v>
      </c>
      <c r="B46" s="61" t="str">
        <f t="shared" si="9"/>
        <v>MSEX</v>
      </c>
      <c r="C46" s="62">
        <f t="shared" si="9"/>
        <v>1.1599999999999999</v>
      </c>
      <c r="D46" s="62">
        <v>102.08377777777778</v>
      </c>
      <c r="E46" s="23">
        <f t="shared" si="10"/>
        <v>1.1363215833618137E-2</v>
      </c>
      <c r="F46" s="23">
        <f t="shared" si="14"/>
        <v>1.1567753718623263E-2</v>
      </c>
      <c r="G46" s="23">
        <f t="shared" si="11"/>
        <v>4.4999999999999998E-2</v>
      </c>
      <c r="H46" s="23">
        <f t="shared" si="11"/>
        <v>2.7000000000000003E-2</v>
      </c>
      <c r="I46" s="23" t="str">
        <f t="shared" si="11"/>
        <v>n/a</v>
      </c>
      <c r="J46" s="23">
        <f t="shared" si="12"/>
        <v>3.6000000000000004E-2</v>
      </c>
      <c r="K46" s="23">
        <f t="shared" si="13"/>
        <v>4.7567753718623269E-2</v>
      </c>
      <c r="L46" s="28"/>
      <c r="N46" s="25"/>
      <c r="O46" s="26"/>
      <c r="P46" s="26"/>
      <c r="Q46" s="63"/>
    </row>
    <row r="47" spans="1:17" x14ac:dyDescent="0.25">
      <c r="A47" s="53" t="str">
        <f t="shared" si="9"/>
        <v>NiSource Inc.</v>
      </c>
      <c r="B47" s="61" t="str">
        <f t="shared" si="9"/>
        <v>NI</v>
      </c>
      <c r="C47" s="62">
        <f t="shared" si="9"/>
        <v>0.94</v>
      </c>
      <c r="D47" s="62">
        <v>29.391222222222222</v>
      </c>
      <c r="E47" s="23">
        <f t="shared" si="10"/>
        <v>3.1982337886216974E-2</v>
      </c>
      <c r="F47" s="23">
        <f t="shared" si="14"/>
        <v>3.3113446569459519E-2</v>
      </c>
      <c r="G47" s="23">
        <f t="shared" si="11"/>
        <v>0.105</v>
      </c>
      <c r="H47" s="23">
        <f t="shared" si="11"/>
        <v>3.5200000000000002E-2</v>
      </c>
      <c r="I47" s="23">
        <f t="shared" si="11"/>
        <v>7.2000000000000008E-2</v>
      </c>
      <c r="J47" s="23">
        <f t="shared" si="12"/>
        <v>7.0733333333333329E-2</v>
      </c>
      <c r="K47" s="23">
        <f t="shared" si="13"/>
        <v>0.10384677990279284</v>
      </c>
      <c r="L47" s="28">
        <f t="shared" si="15"/>
        <v>0.10384677990279284</v>
      </c>
      <c r="N47" s="25"/>
      <c r="O47" s="26"/>
      <c r="P47" s="26"/>
      <c r="Q47" s="63"/>
    </row>
    <row r="48" spans="1:17" x14ac:dyDescent="0.25">
      <c r="A48" s="53" t="str">
        <f t="shared" si="9"/>
        <v>New Jersey Resources Corporation</v>
      </c>
      <c r="B48" s="61" t="str">
        <f t="shared" si="9"/>
        <v>NJR</v>
      </c>
      <c r="C48" s="62">
        <f t="shared" si="9"/>
        <v>1.45</v>
      </c>
      <c r="D48" s="62">
        <v>42.437666666666637</v>
      </c>
      <c r="E48" s="23">
        <f t="shared" si="10"/>
        <v>3.4167759773157516E-2</v>
      </c>
      <c r="F48" s="23">
        <f t="shared" si="14"/>
        <v>3.5107373166919351E-2</v>
      </c>
      <c r="G48" s="23">
        <f t="shared" si="11"/>
        <v>4.4999999999999998E-2</v>
      </c>
      <c r="H48" s="23">
        <f t="shared" si="11"/>
        <v>0.06</v>
      </c>
      <c r="I48" s="23">
        <f t="shared" si="11"/>
        <v>0.06</v>
      </c>
      <c r="J48" s="23">
        <f t="shared" si="12"/>
        <v>5.4999999999999993E-2</v>
      </c>
      <c r="K48" s="23">
        <f t="shared" si="13"/>
        <v>9.0107373166919344E-2</v>
      </c>
      <c r="L48" s="28">
        <f t="shared" si="15"/>
        <v>9.0107373166919344E-2</v>
      </c>
      <c r="N48" s="25"/>
      <c r="O48" s="26"/>
      <c r="P48" s="26"/>
      <c r="Q48" s="63"/>
    </row>
    <row r="49" spans="1:17" x14ac:dyDescent="0.25">
      <c r="A49" s="53" t="str">
        <f t="shared" si="9"/>
        <v>Northwest Natural Gas Company</v>
      </c>
      <c r="B49" s="61" t="str">
        <f t="shared" si="9"/>
        <v>NWN</v>
      </c>
      <c r="C49" s="62">
        <f t="shared" si="9"/>
        <v>1.93</v>
      </c>
      <c r="D49" s="62">
        <v>50.089333333333336</v>
      </c>
      <c r="E49" s="23">
        <f t="shared" si="10"/>
        <v>3.8531157664971914E-2</v>
      </c>
      <c r="F49" s="23">
        <f t="shared" si="14"/>
        <v>3.957149892192615E-2</v>
      </c>
      <c r="G49" s="23">
        <f t="shared" si="11"/>
        <v>0.06</v>
      </c>
      <c r="H49" s="23">
        <f t="shared" si="11"/>
        <v>5.7000000000000002E-2</v>
      </c>
      <c r="I49" s="23">
        <f t="shared" si="11"/>
        <v>4.4999999999999998E-2</v>
      </c>
      <c r="J49" s="23">
        <f t="shared" si="12"/>
        <v>5.3999999999999992E-2</v>
      </c>
      <c r="K49" s="23">
        <f t="shared" si="13"/>
        <v>9.3571498921926149E-2</v>
      </c>
      <c r="L49" s="28">
        <f t="shared" si="15"/>
        <v>9.3571498921926149E-2</v>
      </c>
      <c r="N49" s="25"/>
      <c r="O49" s="26"/>
      <c r="P49" s="26"/>
      <c r="Q49" s="63"/>
    </row>
    <row r="50" spans="1:17" x14ac:dyDescent="0.25">
      <c r="A50" s="53" t="str">
        <f t="shared" si="9"/>
        <v>ONE Gas, Inc.</v>
      </c>
      <c r="B50" s="61" t="str">
        <f t="shared" si="9"/>
        <v>OGS</v>
      </c>
      <c r="C50" s="62">
        <f t="shared" si="9"/>
        <v>2.48</v>
      </c>
      <c r="D50" s="62">
        <v>82.01977777777779</v>
      </c>
      <c r="E50" s="23">
        <f t="shared" si="10"/>
        <v>3.0236609598226979E-2</v>
      </c>
      <c r="F50" s="23">
        <f t="shared" si="14"/>
        <v>3.0937091053919234E-2</v>
      </c>
      <c r="G50" s="23">
        <f t="shared" si="11"/>
        <v>0.06</v>
      </c>
      <c r="H50" s="23">
        <f t="shared" si="11"/>
        <v>2.8999999999999998E-2</v>
      </c>
      <c r="I50" s="23">
        <f t="shared" si="11"/>
        <v>0.05</v>
      </c>
      <c r="J50" s="23">
        <f t="shared" si="12"/>
        <v>4.6333333333333337E-2</v>
      </c>
      <c r="K50" s="23">
        <f t="shared" si="13"/>
        <v>7.7270424387252568E-2</v>
      </c>
      <c r="L50" s="28">
        <f t="shared" si="15"/>
        <v>7.7270424387252568E-2</v>
      </c>
      <c r="N50" s="25"/>
      <c r="O50" s="26"/>
      <c r="P50" s="26"/>
      <c r="Q50" s="63"/>
    </row>
    <row r="51" spans="1:17" x14ac:dyDescent="0.25">
      <c r="A51" s="53" t="str">
        <f t="shared" si="9"/>
        <v>SJW Group</v>
      </c>
      <c r="B51" s="61" t="str">
        <f t="shared" si="9"/>
        <v>SJW</v>
      </c>
      <c r="C51" s="62">
        <f t="shared" si="9"/>
        <v>1.44</v>
      </c>
      <c r="D51" s="62">
        <v>67.170444444444442</v>
      </c>
      <c r="E51" s="23">
        <f t="shared" si="10"/>
        <v>2.143800017865E-2</v>
      </c>
      <c r="F51" s="23">
        <f t="shared" si="14"/>
        <v>2.2493821687448512E-2</v>
      </c>
      <c r="G51" s="23">
        <f t="shared" si="11"/>
        <v>0.14000000000000001</v>
      </c>
      <c r="H51" s="23">
        <f t="shared" si="11"/>
        <v>5.7000000000000002E-2</v>
      </c>
      <c r="I51" s="23" t="str">
        <f t="shared" si="11"/>
        <v>n/a</v>
      </c>
      <c r="J51" s="23">
        <f t="shared" si="12"/>
        <v>9.8500000000000004E-2</v>
      </c>
      <c r="K51" s="23">
        <f t="shared" si="13"/>
        <v>0.12099382168744852</v>
      </c>
      <c r="L51" s="28">
        <f t="shared" si="15"/>
        <v>0.12099382168744852</v>
      </c>
      <c r="N51" s="25"/>
      <c r="O51" s="26"/>
      <c r="P51" s="26"/>
      <c r="Q51" s="63"/>
    </row>
    <row r="52" spans="1:17" x14ac:dyDescent="0.25">
      <c r="A52" s="53" t="str">
        <f t="shared" si="9"/>
        <v>Spire, Inc.</v>
      </c>
      <c r="B52" s="61" t="str">
        <f t="shared" si="9"/>
        <v>SR</v>
      </c>
      <c r="C52" s="62">
        <f t="shared" si="9"/>
        <v>2.74</v>
      </c>
      <c r="D52" s="62">
        <v>68.128777777777813</v>
      </c>
      <c r="E52" s="23">
        <f t="shared" si="10"/>
        <v>4.0217953255191542E-2</v>
      </c>
      <c r="F52" s="23">
        <f t="shared" si="14"/>
        <v>4.1646360894971764E-2</v>
      </c>
      <c r="G52" s="23">
        <f t="shared" si="11"/>
        <v>0.09</v>
      </c>
      <c r="H52" s="23">
        <f t="shared" si="11"/>
        <v>7.3099999999999998E-2</v>
      </c>
      <c r="I52" s="23">
        <f t="shared" si="11"/>
        <v>0.05</v>
      </c>
      <c r="J52" s="23">
        <f t="shared" si="12"/>
        <v>7.1033333333333337E-2</v>
      </c>
      <c r="K52" s="23">
        <f t="shared" si="13"/>
        <v>0.11267969422830509</v>
      </c>
      <c r="L52" s="28">
        <f t="shared" si="15"/>
        <v>0.11267969422830509</v>
      </c>
      <c r="N52" s="25"/>
      <c r="O52" s="26"/>
      <c r="P52" s="26"/>
      <c r="Q52" s="63"/>
    </row>
    <row r="53" spans="1:17" x14ac:dyDescent="0.25">
      <c r="A53" s="53" t="str">
        <f t="shared" si="9"/>
        <v>York Water Company</v>
      </c>
      <c r="B53" s="61" t="str">
        <f t="shared" si="9"/>
        <v>YORW</v>
      </c>
      <c r="C53" s="64">
        <f t="shared" si="9"/>
        <v>0.77959999999999996</v>
      </c>
      <c r="D53" s="62">
        <v>44.400888888888886</v>
      </c>
      <c r="E53" s="23">
        <f t="shared" si="10"/>
        <v>1.7558207042902046E-2</v>
      </c>
      <c r="F53" s="23">
        <f t="shared" si="14"/>
        <v>1.7992772667213872E-2</v>
      </c>
      <c r="G53" s="23">
        <f t="shared" si="11"/>
        <v>0.05</v>
      </c>
      <c r="H53" s="23">
        <f t="shared" si="11"/>
        <v>4.9000000000000002E-2</v>
      </c>
      <c r="I53" s="23" t="str">
        <f t="shared" si="11"/>
        <v>n/a</v>
      </c>
      <c r="J53" s="28">
        <f t="shared" si="12"/>
        <v>4.9500000000000002E-2</v>
      </c>
      <c r="K53" s="28">
        <f t="shared" si="13"/>
        <v>6.7492772667213874E-2</v>
      </c>
      <c r="L53" s="74">
        <f t="shared" si="15"/>
        <v>6.7492772667213874E-2</v>
      </c>
      <c r="M53" s="6"/>
      <c r="N53" s="25"/>
      <c r="O53" s="26"/>
      <c r="P53" s="26"/>
      <c r="Q53" s="63"/>
    </row>
    <row r="54" spans="1:17" ht="13.5" customHeight="1" x14ac:dyDescent="0.25">
      <c r="A54" s="30" t="s">
        <v>12</v>
      </c>
      <c r="B54" s="65"/>
      <c r="C54" s="66"/>
      <c r="D54" s="66"/>
      <c r="E54" s="67"/>
      <c r="F54" s="67"/>
      <c r="G54" s="67"/>
      <c r="H54" s="67"/>
      <c r="I54" s="67"/>
      <c r="J54" s="67"/>
      <c r="K54" s="33">
        <f>AVERAGE(K41:K53)</f>
        <v>9.0802757698017766E-2</v>
      </c>
      <c r="L54" s="33">
        <f>AVERAGE(L41:L53)</f>
        <v>9.4405674696300665E-2</v>
      </c>
      <c r="M54" s="34"/>
      <c r="N54" s="35"/>
      <c r="O54" s="36"/>
      <c r="P54" s="36"/>
    </row>
    <row r="55" spans="1:17" ht="13.5" customHeight="1" x14ac:dyDescent="0.3">
      <c r="A55" s="20" t="s">
        <v>63</v>
      </c>
      <c r="B55" s="39"/>
      <c r="C55" s="40"/>
      <c r="D55" s="40"/>
      <c r="E55" s="41"/>
      <c r="F55" s="41"/>
      <c r="G55" s="41"/>
      <c r="H55" s="41"/>
      <c r="I55" s="41"/>
      <c r="J55" s="41"/>
      <c r="K55" s="28">
        <f>AVERAGE(K41,K43,K44,K46,K51,K53)</f>
        <v>8.5142180831235037E-2</v>
      </c>
      <c r="L55" s="28">
        <f>AVERAGE(L41,L43,L44,L46,L51,L53)</f>
        <v>9.26570662537574E-2</v>
      </c>
      <c r="M55" s="34"/>
      <c r="N55" s="35"/>
      <c r="O55" s="36"/>
      <c r="P55" s="36"/>
    </row>
    <row r="56" spans="1:17" ht="13.5" customHeight="1" thickBot="1" x14ac:dyDescent="0.3">
      <c r="A56" s="9" t="s">
        <v>147</v>
      </c>
      <c r="B56" s="68"/>
      <c r="C56" s="69"/>
      <c r="D56" s="69"/>
      <c r="E56" s="70"/>
      <c r="F56" s="70"/>
      <c r="G56" s="70"/>
      <c r="H56" s="70"/>
      <c r="I56" s="70"/>
      <c r="J56" s="70"/>
      <c r="K56" s="44">
        <f>AVERAGE(K42,K45,K47,K48,K49,K50,K52)</f>
        <v>9.5654680726688701E-2</v>
      </c>
      <c r="L56" s="44">
        <f>AVERAGE(L42,L45,L47,L48,L49,L50,L52)</f>
        <v>9.5654680726688701E-2</v>
      </c>
      <c r="M56" s="34"/>
      <c r="N56" s="35"/>
      <c r="O56" s="36"/>
      <c r="P56" s="36"/>
    </row>
    <row r="57" spans="1:17" x14ac:dyDescent="0.25">
      <c r="A57" s="71"/>
      <c r="B57" s="53"/>
      <c r="C57" s="53"/>
      <c r="D57" s="53"/>
      <c r="E57" s="53"/>
      <c r="F57" s="53"/>
      <c r="G57" s="72"/>
      <c r="H57" s="72"/>
      <c r="I57" s="72"/>
      <c r="J57" s="72"/>
      <c r="K57" s="72"/>
    </row>
    <row r="58" spans="1:17" x14ac:dyDescent="0.25">
      <c r="A58" s="49" t="s">
        <v>13</v>
      </c>
      <c r="B58" s="27"/>
      <c r="C58" s="7"/>
      <c r="D58" s="7"/>
      <c r="E58" s="53"/>
      <c r="F58" s="53"/>
      <c r="G58" s="53"/>
      <c r="H58" s="53"/>
      <c r="I58" s="53"/>
      <c r="J58" s="53"/>
      <c r="K58" s="53"/>
      <c r="L58" s="53"/>
    </row>
    <row r="59" spans="1:17" x14ac:dyDescent="0.25">
      <c r="A59" s="7" t="s">
        <v>14</v>
      </c>
      <c r="B59" s="7"/>
      <c r="C59" s="7"/>
      <c r="D59" s="7"/>
      <c r="E59" s="53"/>
      <c r="F59" s="53"/>
      <c r="G59" s="53"/>
      <c r="H59" s="53"/>
      <c r="I59" s="53"/>
      <c r="J59" s="53"/>
      <c r="K59" s="53"/>
      <c r="L59" s="53"/>
    </row>
    <row r="60" spans="1:17" x14ac:dyDescent="0.25">
      <c r="A60" s="7" t="s">
        <v>23</v>
      </c>
      <c r="B60" s="7"/>
      <c r="C60" s="7"/>
      <c r="D60" s="7"/>
      <c r="E60" s="53"/>
      <c r="F60" s="53"/>
      <c r="G60" s="53"/>
      <c r="H60" s="53"/>
      <c r="I60" s="53"/>
      <c r="J60" s="53"/>
      <c r="K60" s="53"/>
      <c r="L60" s="53"/>
    </row>
    <row r="61" spans="1:17" x14ac:dyDescent="0.25">
      <c r="A61" s="7" t="s">
        <v>16</v>
      </c>
      <c r="B61" s="7"/>
      <c r="C61" s="7"/>
      <c r="D61" s="7"/>
      <c r="E61" s="53"/>
      <c r="F61" s="53"/>
      <c r="G61" s="53"/>
      <c r="H61" s="53"/>
      <c r="I61" s="53"/>
      <c r="J61" s="53"/>
      <c r="K61" s="53"/>
      <c r="L61" s="53"/>
    </row>
    <row r="62" spans="1:17" x14ac:dyDescent="0.25">
      <c r="A62" s="53" t="s">
        <v>17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7" x14ac:dyDescent="0.25">
      <c r="A63" s="53" t="s">
        <v>18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7" x14ac:dyDescent="0.25">
      <c r="A64" s="53" t="s">
        <v>19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7" x14ac:dyDescent="0.25">
      <c r="A65" s="53" t="s">
        <v>20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7" x14ac:dyDescent="0.25">
      <c r="A66" s="73" t="s">
        <v>21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7" x14ac:dyDescent="0.25">
      <c r="A67" s="75" t="s">
        <v>41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7" x14ac:dyDescent="0.25">
      <c r="A68" s="75" t="s">
        <v>42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7" x14ac:dyDescent="0.25">
      <c r="A69" s="53"/>
    </row>
    <row r="70" spans="1:17" x14ac:dyDescent="0.25">
      <c r="A70" s="206" t="s">
        <v>24</v>
      </c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3"/>
      <c r="N70" s="4"/>
      <c r="O70" s="5"/>
      <c r="P70" s="5"/>
    </row>
    <row r="71" spans="1:17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3"/>
      <c r="L71" s="3"/>
      <c r="N71" s="204"/>
      <c r="O71" s="204"/>
      <c r="P71" s="204"/>
    </row>
    <row r="72" spans="1:17" ht="13" thickBot="1" x14ac:dyDescent="0.3">
      <c r="A72" s="54"/>
      <c r="B72" s="54"/>
      <c r="C72" s="55">
        <v>1</v>
      </c>
      <c r="D72" s="55">
        <v>2</v>
      </c>
      <c r="E72" s="55">
        <v>3</v>
      </c>
      <c r="F72" s="55">
        <v>4</v>
      </c>
      <c r="G72" s="55">
        <v>5</v>
      </c>
      <c r="H72" s="55">
        <v>6</v>
      </c>
      <c r="I72" s="55">
        <f>H72+1</f>
        <v>7</v>
      </c>
      <c r="J72" s="55">
        <f>I72+1</f>
        <v>8</v>
      </c>
      <c r="K72" s="55">
        <f t="shared" ref="K72:L72" si="16">J72+1</f>
        <v>9</v>
      </c>
      <c r="L72" s="55">
        <f t="shared" si="16"/>
        <v>10</v>
      </c>
      <c r="N72" s="11"/>
      <c r="O72" s="12"/>
      <c r="P72" s="12"/>
    </row>
    <row r="73" spans="1:17" ht="50" x14ac:dyDescent="0.25">
      <c r="A73" s="56" t="s">
        <v>1</v>
      </c>
      <c r="B73" s="57" t="s">
        <v>2</v>
      </c>
      <c r="C73" s="58" t="s">
        <v>3</v>
      </c>
      <c r="D73" s="58" t="s">
        <v>4</v>
      </c>
      <c r="E73" s="58" t="s">
        <v>5</v>
      </c>
      <c r="F73" s="58" t="s">
        <v>6</v>
      </c>
      <c r="G73" s="58" t="s">
        <v>7</v>
      </c>
      <c r="H73" s="58" t="str">
        <f>H5</f>
        <v>Yahoo! Finance Earnings Growth</v>
      </c>
      <c r="I73" s="58" t="s">
        <v>9</v>
      </c>
      <c r="J73" s="58" t="s">
        <v>10</v>
      </c>
      <c r="K73" s="15" t="s">
        <v>39</v>
      </c>
      <c r="L73" s="15" t="s">
        <v>40</v>
      </c>
      <c r="N73" s="4"/>
      <c r="O73" s="59"/>
      <c r="P73" s="60"/>
    </row>
    <row r="74" spans="1:17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7"/>
      <c r="L74" s="7"/>
      <c r="N74" s="48"/>
      <c r="O74" s="6"/>
      <c r="P74" s="6"/>
    </row>
    <row r="75" spans="1:17" x14ac:dyDescent="0.25">
      <c r="A75" s="7" t="str">
        <f t="shared" ref="A75:A87" si="17">A41</f>
        <v>American States Water Company</v>
      </c>
      <c r="B75" s="7" t="s">
        <v>25</v>
      </c>
      <c r="C75" s="62">
        <f t="shared" ref="C75:C87" si="18">C41</f>
        <v>1.46</v>
      </c>
      <c r="D75" s="62">
        <v>90.68900000000005</v>
      </c>
      <c r="E75" s="23">
        <f t="shared" ref="E75:E87" si="19">C75/D75</f>
        <v>1.6098975619975954E-2</v>
      </c>
      <c r="F75" s="23">
        <f>IFERROR(E75*(1+0.5*J75),"")</f>
        <v>1.651754898609533E-2</v>
      </c>
      <c r="G75" s="23">
        <f t="shared" ref="G75:I87" si="20">G41</f>
        <v>5.5E-2</v>
      </c>
      <c r="H75" s="23">
        <f t="shared" si="20"/>
        <v>4.9000000000000002E-2</v>
      </c>
      <c r="I75" s="23" t="str">
        <f t="shared" si="20"/>
        <v>n/a</v>
      </c>
      <c r="J75" s="23">
        <f t="shared" ref="J75:J87" si="21">AVERAGE(G75:I75)</f>
        <v>5.2000000000000005E-2</v>
      </c>
      <c r="K75" s="23">
        <f t="shared" ref="K75:K87" si="22">F75+J75</f>
        <v>6.8517548986095328E-2</v>
      </c>
      <c r="L75" s="28">
        <f>K75</f>
        <v>6.8517548986095328E-2</v>
      </c>
      <c r="N75" s="25"/>
      <c r="O75" s="26"/>
      <c r="P75" s="26"/>
      <c r="Q75" s="63"/>
    </row>
    <row r="76" spans="1:17" x14ac:dyDescent="0.25">
      <c r="A76" s="7" t="str">
        <f t="shared" si="17"/>
        <v>Atmos Energy Corporation</v>
      </c>
      <c r="B76" s="7" t="s">
        <v>26</v>
      </c>
      <c r="C76" s="62">
        <f t="shared" si="18"/>
        <v>2.72</v>
      </c>
      <c r="D76" s="62">
        <v>102.40594444444446</v>
      </c>
      <c r="E76" s="23">
        <f t="shared" si="19"/>
        <v>2.6560958104103114E-2</v>
      </c>
      <c r="F76" s="23">
        <f t="shared" ref="F76:F87" si="23">IFERROR(E76*(1+0.5*J76),"")</f>
        <v>2.7559650128817392E-2</v>
      </c>
      <c r="G76" s="23">
        <f t="shared" si="20"/>
        <v>7.4999999999999997E-2</v>
      </c>
      <c r="H76" s="23">
        <f t="shared" si="20"/>
        <v>7.7600000000000002E-2</v>
      </c>
      <c r="I76" s="23">
        <f t="shared" si="20"/>
        <v>7.2999999999999995E-2</v>
      </c>
      <c r="J76" s="23">
        <f t="shared" si="21"/>
        <v>7.5200000000000003E-2</v>
      </c>
      <c r="K76" s="23">
        <f t="shared" si="22"/>
        <v>0.1027596501288174</v>
      </c>
      <c r="L76" s="28">
        <f t="shared" ref="L76:L87" si="24">K76</f>
        <v>0.1027596501288174</v>
      </c>
      <c r="N76" s="25"/>
      <c r="O76" s="26"/>
      <c r="P76" s="26"/>
      <c r="Q76" s="63"/>
    </row>
    <row r="77" spans="1:17" x14ac:dyDescent="0.25">
      <c r="A77" s="7" t="str">
        <f t="shared" si="17"/>
        <v>California Water Service Group</v>
      </c>
      <c r="B77" s="7" t="s">
        <v>27</v>
      </c>
      <c r="C77" s="62">
        <f t="shared" si="18"/>
        <v>1</v>
      </c>
      <c r="D77" s="62">
        <v>61.618555555555588</v>
      </c>
      <c r="E77" s="23">
        <f t="shared" si="19"/>
        <v>1.6228877664916944E-2</v>
      </c>
      <c r="F77" s="23">
        <f t="shared" si="23"/>
        <v>1.6967291598670668E-2</v>
      </c>
      <c r="G77" s="23">
        <f t="shared" si="20"/>
        <v>6.5000000000000002E-2</v>
      </c>
      <c r="H77" s="23">
        <f t="shared" si="20"/>
        <v>0.11699999999999999</v>
      </c>
      <c r="I77" s="23" t="str">
        <f t="shared" si="20"/>
        <v>n/a</v>
      </c>
      <c r="J77" s="23">
        <f t="shared" si="21"/>
        <v>9.0999999999999998E-2</v>
      </c>
      <c r="K77" s="23">
        <f t="shared" si="22"/>
        <v>0.10796729159867066</v>
      </c>
      <c r="L77" s="28">
        <f t="shared" si="24"/>
        <v>0.10796729159867066</v>
      </c>
      <c r="N77" s="25"/>
      <c r="O77" s="26"/>
      <c r="P77" s="26"/>
      <c r="Q77" s="63"/>
    </row>
    <row r="78" spans="1:17" x14ac:dyDescent="0.25">
      <c r="A78" s="7" t="str">
        <f t="shared" si="17"/>
        <v>Essential Utilities, Inc.</v>
      </c>
      <c r="B78" s="7" t="s">
        <v>28</v>
      </c>
      <c r="C78" s="62">
        <f t="shared" si="18"/>
        <v>1.0728</v>
      </c>
      <c r="D78" s="62">
        <v>48.517888888888876</v>
      </c>
      <c r="E78" s="23">
        <f t="shared" si="19"/>
        <v>2.2111431980415017E-2</v>
      </c>
      <c r="F78" s="23">
        <f t="shared" si="23"/>
        <v>2.2940610679680583E-2</v>
      </c>
      <c r="G78" s="23">
        <f t="shared" si="20"/>
        <v>0.1</v>
      </c>
      <c r="H78" s="23">
        <f t="shared" si="20"/>
        <v>6.4000000000000001E-2</v>
      </c>
      <c r="I78" s="23">
        <f t="shared" si="20"/>
        <v>6.0999999999999999E-2</v>
      </c>
      <c r="J78" s="23">
        <f t="shared" si="21"/>
        <v>7.4999999999999997E-2</v>
      </c>
      <c r="K78" s="23">
        <f t="shared" si="22"/>
        <v>9.7940610679680573E-2</v>
      </c>
      <c r="L78" s="28">
        <f t="shared" si="24"/>
        <v>9.7940610679680573E-2</v>
      </c>
      <c r="N78" s="25"/>
      <c r="O78" s="26"/>
      <c r="P78" s="26"/>
      <c r="Q78" s="63"/>
    </row>
    <row r="79" spans="1:17" x14ac:dyDescent="0.25">
      <c r="A79" s="7" t="str">
        <f t="shared" si="17"/>
        <v>Eversource Energy</v>
      </c>
      <c r="B79" s="7" t="s">
        <v>29</v>
      </c>
      <c r="C79" s="62">
        <f t="shared" si="18"/>
        <v>2.5499999999999998</v>
      </c>
      <c r="D79" s="62">
        <v>86.777166666666659</v>
      </c>
      <c r="E79" s="23">
        <f t="shared" si="19"/>
        <v>2.9385610269982695E-2</v>
      </c>
      <c r="F79" s="23">
        <f t="shared" si="23"/>
        <v>3.0286768984928832E-2</v>
      </c>
      <c r="G79" s="23">
        <f t="shared" si="20"/>
        <v>5.5E-2</v>
      </c>
      <c r="H79" s="23">
        <f t="shared" si="20"/>
        <v>6.7000000000000004E-2</v>
      </c>
      <c r="I79" s="23">
        <f t="shared" si="20"/>
        <v>6.2E-2</v>
      </c>
      <c r="J79" s="23">
        <f t="shared" si="21"/>
        <v>6.133333333333333E-2</v>
      </c>
      <c r="K79" s="23">
        <f t="shared" si="22"/>
        <v>9.1620102318262162E-2</v>
      </c>
      <c r="L79" s="28">
        <f t="shared" si="24"/>
        <v>9.1620102318262162E-2</v>
      </c>
      <c r="N79" s="25"/>
      <c r="O79" s="26"/>
      <c r="P79" s="26"/>
      <c r="Q79" s="63"/>
    </row>
    <row r="80" spans="1:17" x14ac:dyDescent="0.25">
      <c r="A80" s="7" t="str">
        <f t="shared" si="17"/>
        <v>Middlesex Water Company</v>
      </c>
      <c r="B80" s="7" t="s">
        <v>30</v>
      </c>
      <c r="C80" s="62">
        <f t="shared" si="18"/>
        <v>1.1599999999999999</v>
      </c>
      <c r="D80" s="62">
        <v>104.12694444444446</v>
      </c>
      <c r="E80" s="23">
        <f t="shared" si="19"/>
        <v>1.114024814796042E-2</v>
      </c>
      <c r="F80" s="23">
        <f t="shared" si="23"/>
        <v>1.1340772614623709E-2</v>
      </c>
      <c r="G80" s="23">
        <f t="shared" si="20"/>
        <v>4.4999999999999998E-2</v>
      </c>
      <c r="H80" s="23">
        <f t="shared" si="20"/>
        <v>2.7000000000000003E-2</v>
      </c>
      <c r="I80" s="23" t="str">
        <f t="shared" si="20"/>
        <v>n/a</v>
      </c>
      <c r="J80" s="23">
        <f t="shared" si="21"/>
        <v>3.6000000000000004E-2</v>
      </c>
      <c r="K80" s="23">
        <f t="shared" si="22"/>
        <v>4.7340772614623716E-2</v>
      </c>
      <c r="L80" s="28"/>
      <c r="N80" s="25"/>
      <c r="O80" s="26"/>
      <c r="P80" s="26"/>
      <c r="Q80" s="63"/>
    </row>
    <row r="81" spans="1:17" x14ac:dyDescent="0.25">
      <c r="A81" s="7" t="str">
        <f t="shared" si="17"/>
        <v>NiSource Inc.</v>
      </c>
      <c r="B81" s="7" t="s">
        <v>31</v>
      </c>
      <c r="C81" s="62">
        <f t="shared" si="18"/>
        <v>0.94</v>
      </c>
      <c r="D81" s="62">
        <v>27.199166666666677</v>
      </c>
      <c r="E81" s="23">
        <f t="shared" si="19"/>
        <v>3.4559882349336671E-2</v>
      </c>
      <c r="F81" s="23">
        <f t="shared" si="23"/>
        <v>3.5782150188424879E-2</v>
      </c>
      <c r="G81" s="23">
        <f t="shared" si="20"/>
        <v>0.105</v>
      </c>
      <c r="H81" s="23">
        <f t="shared" si="20"/>
        <v>3.5200000000000002E-2</v>
      </c>
      <c r="I81" s="23">
        <f t="shared" si="20"/>
        <v>7.2000000000000008E-2</v>
      </c>
      <c r="J81" s="23">
        <f t="shared" si="21"/>
        <v>7.0733333333333329E-2</v>
      </c>
      <c r="K81" s="23">
        <f t="shared" si="22"/>
        <v>0.10651548352175821</v>
      </c>
      <c r="L81" s="28">
        <f t="shared" si="24"/>
        <v>0.10651548352175821</v>
      </c>
      <c r="N81" s="25"/>
      <c r="O81" s="26"/>
      <c r="P81" s="26"/>
      <c r="Q81" s="63"/>
    </row>
    <row r="82" spans="1:17" x14ac:dyDescent="0.25">
      <c r="A82" s="7" t="str">
        <f t="shared" si="17"/>
        <v>New Jersey Resources Corporation</v>
      </c>
      <c r="B82" s="7" t="s">
        <v>32</v>
      </c>
      <c r="C82" s="62">
        <f t="shared" si="18"/>
        <v>1.45</v>
      </c>
      <c r="D82" s="62">
        <v>40.061666666666682</v>
      </c>
      <c r="E82" s="23">
        <f t="shared" si="19"/>
        <v>3.6194200607396913E-2</v>
      </c>
      <c r="F82" s="23">
        <f t="shared" si="23"/>
        <v>3.7189541124100334E-2</v>
      </c>
      <c r="G82" s="23">
        <f t="shared" si="20"/>
        <v>4.4999999999999998E-2</v>
      </c>
      <c r="H82" s="23">
        <f t="shared" si="20"/>
        <v>0.06</v>
      </c>
      <c r="I82" s="23">
        <f t="shared" si="20"/>
        <v>0.06</v>
      </c>
      <c r="J82" s="23">
        <f t="shared" si="21"/>
        <v>5.4999999999999993E-2</v>
      </c>
      <c r="K82" s="23">
        <f t="shared" si="22"/>
        <v>9.2189541124100327E-2</v>
      </c>
      <c r="L82" s="28">
        <f t="shared" si="24"/>
        <v>9.2189541124100327E-2</v>
      </c>
      <c r="N82" s="25"/>
      <c r="O82" s="26"/>
      <c r="P82" s="26"/>
      <c r="Q82" s="63"/>
    </row>
    <row r="83" spans="1:17" x14ac:dyDescent="0.25">
      <c r="A83" s="7" t="str">
        <f t="shared" si="17"/>
        <v>Northwest Natural Gas Company</v>
      </c>
      <c r="B83" s="7" t="s">
        <v>33</v>
      </c>
      <c r="C83" s="62">
        <f t="shared" si="18"/>
        <v>1.93</v>
      </c>
      <c r="D83" s="62">
        <v>48.833166666666656</v>
      </c>
      <c r="E83" s="23">
        <f t="shared" si="19"/>
        <v>3.9522319188802696E-2</v>
      </c>
      <c r="F83" s="23">
        <f t="shared" si="23"/>
        <v>4.0589421806900366E-2</v>
      </c>
      <c r="G83" s="23">
        <f t="shared" si="20"/>
        <v>0.06</v>
      </c>
      <c r="H83" s="23">
        <f t="shared" si="20"/>
        <v>5.7000000000000002E-2</v>
      </c>
      <c r="I83" s="23">
        <f t="shared" si="20"/>
        <v>4.4999999999999998E-2</v>
      </c>
      <c r="J83" s="23">
        <f t="shared" si="21"/>
        <v>5.3999999999999992E-2</v>
      </c>
      <c r="K83" s="23">
        <f t="shared" si="22"/>
        <v>9.4589421806900359E-2</v>
      </c>
      <c r="L83" s="28">
        <f t="shared" si="24"/>
        <v>9.4589421806900359E-2</v>
      </c>
      <c r="N83" s="25"/>
      <c r="O83" s="26"/>
      <c r="P83" s="26"/>
      <c r="Q83" s="63"/>
    </row>
    <row r="84" spans="1:17" x14ac:dyDescent="0.25">
      <c r="A84" s="7" t="str">
        <f t="shared" si="17"/>
        <v>ONE Gas, Inc.</v>
      </c>
      <c r="B84" s="7" t="s">
        <v>34</v>
      </c>
      <c r="C84" s="62">
        <f t="shared" si="18"/>
        <v>2.48</v>
      </c>
      <c r="D84" s="62">
        <v>75.401555555555561</v>
      </c>
      <c r="E84" s="23">
        <f t="shared" si="19"/>
        <v>3.2890568128567929E-2</v>
      </c>
      <c r="F84" s="23">
        <f t="shared" si="23"/>
        <v>3.3652532956879748E-2</v>
      </c>
      <c r="G84" s="23">
        <f t="shared" si="20"/>
        <v>0.06</v>
      </c>
      <c r="H84" s="23">
        <f t="shared" si="20"/>
        <v>2.8999999999999998E-2</v>
      </c>
      <c r="I84" s="23">
        <f t="shared" si="20"/>
        <v>0.05</v>
      </c>
      <c r="J84" s="23">
        <f t="shared" si="21"/>
        <v>4.6333333333333337E-2</v>
      </c>
      <c r="K84" s="23">
        <f t="shared" si="22"/>
        <v>7.9985866290213092E-2</v>
      </c>
      <c r="L84" s="28">
        <f t="shared" si="24"/>
        <v>7.9985866290213092E-2</v>
      </c>
      <c r="N84" s="25"/>
      <c r="O84" s="26"/>
      <c r="P84" s="26"/>
      <c r="Q84" s="63"/>
    </row>
    <row r="85" spans="1:17" x14ac:dyDescent="0.25">
      <c r="A85" s="7" t="str">
        <f t="shared" si="17"/>
        <v>SJW Group</v>
      </c>
      <c r="B85" s="7" t="s">
        <v>35</v>
      </c>
      <c r="C85" s="62">
        <f t="shared" si="18"/>
        <v>1.44</v>
      </c>
      <c r="D85" s="62">
        <v>67.955555555555591</v>
      </c>
      <c r="E85" s="23">
        <f t="shared" si="19"/>
        <v>2.1190320470895998E-2</v>
      </c>
      <c r="F85" s="23">
        <f t="shared" si="23"/>
        <v>2.2233943754087625E-2</v>
      </c>
      <c r="G85" s="23">
        <f t="shared" si="20"/>
        <v>0.14000000000000001</v>
      </c>
      <c r="H85" s="23">
        <f t="shared" si="20"/>
        <v>5.7000000000000002E-2</v>
      </c>
      <c r="I85" s="23" t="str">
        <f t="shared" si="20"/>
        <v>n/a</v>
      </c>
      <c r="J85" s="23">
        <f t="shared" si="21"/>
        <v>9.8500000000000004E-2</v>
      </c>
      <c r="K85" s="23">
        <f t="shared" si="22"/>
        <v>0.12073394375408764</v>
      </c>
      <c r="L85" s="28">
        <f t="shared" si="24"/>
        <v>0.12073394375408764</v>
      </c>
      <c r="N85" s="25"/>
      <c r="O85" s="26"/>
      <c r="P85" s="26"/>
      <c r="Q85" s="63"/>
    </row>
    <row r="86" spans="1:17" x14ac:dyDescent="0.25">
      <c r="A86" s="7" t="str">
        <f t="shared" si="17"/>
        <v>Spire, Inc.</v>
      </c>
      <c r="B86" s="7" t="s">
        <v>36</v>
      </c>
      <c r="C86" s="62">
        <f t="shared" si="18"/>
        <v>2.74</v>
      </c>
      <c r="D86" s="62">
        <v>66.038888888888906</v>
      </c>
      <c r="E86" s="23">
        <f t="shared" si="19"/>
        <v>4.1490704130562793E-2</v>
      </c>
      <c r="F86" s="23">
        <f t="shared" si="23"/>
        <v>4.2964315638933277E-2</v>
      </c>
      <c r="G86" s="23">
        <f t="shared" si="20"/>
        <v>0.09</v>
      </c>
      <c r="H86" s="23">
        <f t="shared" si="20"/>
        <v>7.3099999999999998E-2</v>
      </c>
      <c r="I86" s="23">
        <f t="shared" si="20"/>
        <v>0.05</v>
      </c>
      <c r="J86" s="23">
        <f t="shared" si="21"/>
        <v>7.1033333333333337E-2</v>
      </c>
      <c r="K86" s="23">
        <f t="shared" si="22"/>
        <v>0.11399764897226661</v>
      </c>
      <c r="L86" s="28">
        <f t="shared" si="24"/>
        <v>0.11399764897226661</v>
      </c>
      <c r="N86" s="25"/>
      <c r="O86" s="26"/>
      <c r="P86" s="26"/>
      <c r="Q86" s="63"/>
    </row>
    <row r="87" spans="1:17" x14ac:dyDescent="0.25">
      <c r="A87" s="7" t="str">
        <f t="shared" si="17"/>
        <v>York Water Company</v>
      </c>
      <c r="B87" s="7" t="s">
        <v>37</v>
      </c>
      <c r="C87" s="62">
        <f t="shared" si="18"/>
        <v>0.77959999999999996</v>
      </c>
      <c r="D87" s="62">
        <v>46.14233333333334</v>
      </c>
      <c r="E87" s="23">
        <f t="shared" si="19"/>
        <v>1.6895547833876336E-2</v>
      </c>
      <c r="F87" s="23">
        <f t="shared" si="23"/>
        <v>1.7313712642764777E-2</v>
      </c>
      <c r="G87" s="23">
        <f t="shared" si="20"/>
        <v>0.05</v>
      </c>
      <c r="H87" s="23">
        <f t="shared" si="20"/>
        <v>4.9000000000000002E-2</v>
      </c>
      <c r="I87" s="23" t="str">
        <f t="shared" si="20"/>
        <v>n/a</v>
      </c>
      <c r="J87" s="23">
        <f t="shared" si="21"/>
        <v>4.9500000000000002E-2</v>
      </c>
      <c r="K87" s="28">
        <f t="shared" si="22"/>
        <v>6.6813712642764783E-2</v>
      </c>
      <c r="L87" s="74">
        <f t="shared" si="24"/>
        <v>6.6813712642764783E-2</v>
      </c>
      <c r="M87" s="6"/>
      <c r="N87" s="25"/>
      <c r="O87" s="26"/>
      <c r="P87" s="26"/>
      <c r="Q87" s="63"/>
    </row>
    <row r="88" spans="1:17" x14ac:dyDescent="0.25">
      <c r="A88" s="30" t="s">
        <v>12</v>
      </c>
      <c r="B88" s="31"/>
      <c r="C88" s="32"/>
      <c r="D88" s="32"/>
      <c r="E88" s="33"/>
      <c r="F88" s="33"/>
      <c r="G88" s="33"/>
      <c r="H88" s="33"/>
      <c r="I88" s="33"/>
      <c r="J88" s="33"/>
      <c r="K88" s="33">
        <f>AVERAGE(K75:K87)</f>
        <v>9.1613199572172371E-2</v>
      </c>
      <c r="L88" s="33">
        <f>AVERAGE(L75:L87)</f>
        <v>9.5302568485301428E-2</v>
      </c>
      <c r="M88" s="34"/>
      <c r="N88" s="35"/>
      <c r="O88" s="36"/>
      <c r="P88" s="36"/>
    </row>
    <row r="89" spans="1:17" ht="13" x14ac:dyDescent="0.3">
      <c r="A89" s="20" t="s">
        <v>63</v>
      </c>
      <c r="B89" s="39"/>
      <c r="C89" s="40"/>
      <c r="D89" s="40"/>
      <c r="E89" s="41"/>
      <c r="F89" s="41"/>
      <c r="G89" s="41"/>
      <c r="H89" s="41"/>
      <c r="I89" s="41"/>
      <c r="J89" s="41"/>
      <c r="K89" s="28">
        <f>AVERAGE(K75,K77,K78,K80,K85,K87)</f>
        <v>8.4885646712653792E-2</v>
      </c>
      <c r="L89" s="28">
        <f>AVERAGE(L75,L77,L78,L80,L85,L87)</f>
        <v>9.2394621532259788E-2</v>
      </c>
      <c r="M89" s="34"/>
      <c r="N89" s="35"/>
      <c r="O89" s="36"/>
      <c r="P89" s="36"/>
    </row>
    <row r="90" spans="1:17" ht="13" thickBot="1" x14ac:dyDescent="0.3">
      <c r="A90" s="9" t="s">
        <v>147</v>
      </c>
      <c r="B90" s="42"/>
      <c r="C90" s="43"/>
      <c r="D90" s="43"/>
      <c r="E90" s="44"/>
      <c r="F90" s="44"/>
      <c r="G90" s="44"/>
      <c r="H90" s="44"/>
      <c r="I90" s="44"/>
      <c r="J90" s="44"/>
      <c r="K90" s="44">
        <f>AVERAGE(K76,K79,K81,K82,K83,K84,K86)</f>
        <v>9.7379673451759727E-2</v>
      </c>
      <c r="L90" s="44">
        <f>AVERAGE(L76,L79,L81,L82,L83,L84,L86)</f>
        <v>9.7379673451759727E-2</v>
      </c>
      <c r="M90" s="34"/>
      <c r="N90" s="35"/>
      <c r="O90" s="36"/>
      <c r="P90" s="36"/>
    </row>
    <row r="91" spans="1:17" x14ac:dyDescent="0.25">
      <c r="A91" s="46"/>
      <c r="B91" s="7"/>
      <c r="C91" s="7"/>
      <c r="D91" s="7"/>
      <c r="E91" s="7"/>
      <c r="F91" s="7"/>
      <c r="G91" s="72"/>
      <c r="H91" s="72"/>
      <c r="I91" s="72"/>
      <c r="J91" s="72"/>
      <c r="K91" s="72"/>
      <c r="N91" s="48"/>
      <c r="O91" s="6"/>
      <c r="P91" s="6"/>
    </row>
    <row r="92" spans="1:17" x14ac:dyDescent="0.25">
      <c r="A92" s="49" t="s">
        <v>13</v>
      </c>
      <c r="B92" s="7"/>
      <c r="C92" s="7"/>
      <c r="D92" s="7"/>
      <c r="E92" s="7"/>
      <c r="F92" s="7"/>
      <c r="G92" s="72"/>
      <c r="H92" s="72"/>
      <c r="I92" s="72"/>
      <c r="J92" s="72"/>
      <c r="K92" s="72"/>
      <c r="L92" s="51"/>
    </row>
    <row r="93" spans="1:17" x14ac:dyDescent="0.25">
      <c r="A93" s="7" t="s">
        <v>14</v>
      </c>
      <c r="B93" s="7"/>
      <c r="C93" s="7"/>
      <c r="D93" s="7"/>
      <c r="E93" s="7"/>
      <c r="F93" s="7"/>
      <c r="G93" s="53"/>
      <c r="H93" s="53"/>
      <c r="I93" s="53"/>
      <c r="J93" s="53"/>
      <c r="K93" s="53"/>
      <c r="L93" s="51"/>
    </row>
    <row r="94" spans="1:17" x14ac:dyDescent="0.25">
      <c r="A94" s="7" t="s">
        <v>38</v>
      </c>
      <c r="B94" s="7"/>
      <c r="C94" s="7"/>
      <c r="D94" s="7"/>
      <c r="E94" s="7"/>
      <c r="F94" s="7"/>
      <c r="G94" s="53"/>
      <c r="H94" s="53"/>
      <c r="I94" s="53"/>
      <c r="J94" s="53"/>
      <c r="K94" s="53"/>
      <c r="L94" s="53"/>
    </row>
    <row r="95" spans="1:17" x14ac:dyDescent="0.25">
      <c r="A95" s="7" t="s">
        <v>16</v>
      </c>
      <c r="B95" s="7"/>
      <c r="C95" s="7"/>
      <c r="D95" s="7"/>
      <c r="E95" s="7"/>
      <c r="F95" s="7"/>
      <c r="G95" s="53"/>
      <c r="H95" s="53"/>
      <c r="I95" s="53"/>
      <c r="J95" s="53"/>
      <c r="K95" s="53"/>
      <c r="L95" s="53"/>
    </row>
    <row r="96" spans="1:17" x14ac:dyDescent="0.25">
      <c r="A96" s="7" t="s">
        <v>17</v>
      </c>
      <c r="B96" s="7"/>
      <c r="C96" s="7"/>
      <c r="D96" s="7"/>
      <c r="E96" s="7"/>
      <c r="F96" s="7"/>
      <c r="G96" s="53"/>
      <c r="H96" s="53"/>
      <c r="I96" s="53"/>
      <c r="J96" s="53"/>
      <c r="K96" s="53"/>
      <c r="L96" s="53"/>
    </row>
    <row r="97" spans="1:12" x14ac:dyDescent="0.25">
      <c r="A97" s="7" t="s">
        <v>18</v>
      </c>
      <c r="B97" s="7"/>
      <c r="C97" s="7"/>
      <c r="D97" s="7"/>
      <c r="E97" s="7"/>
      <c r="F97" s="7"/>
      <c r="G97" s="53"/>
      <c r="H97" s="53"/>
      <c r="I97" s="53"/>
      <c r="J97" s="53"/>
      <c r="K97" s="53"/>
      <c r="L97" s="53"/>
    </row>
    <row r="98" spans="1:12" x14ac:dyDescent="0.25">
      <c r="A98" s="7" t="s">
        <v>19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</row>
    <row r="99" spans="1:12" x14ac:dyDescent="0.25">
      <c r="A99" s="7" t="s">
        <v>20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</row>
    <row r="100" spans="1:12" x14ac:dyDescent="0.25">
      <c r="A100" s="52" t="s">
        <v>21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 x14ac:dyDescent="0.25">
      <c r="A101" s="75" t="s">
        <v>41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 x14ac:dyDescent="0.25">
      <c r="A102" s="75" t="s">
        <v>42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</row>
  </sheetData>
  <mergeCells count="6">
    <mergeCell ref="N71:P71"/>
    <mergeCell ref="A2:L2"/>
    <mergeCell ref="N3:P3"/>
    <mergeCell ref="A36:L36"/>
    <mergeCell ref="N37:P37"/>
    <mergeCell ref="A70:L70"/>
  </mergeCells>
  <conditionalFormatting sqref="A20:A21">
    <cfRule type="expression" dxfId="11" priority="17">
      <formula>"(blank)"</formula>
    </cfRule>
  </conditionalFormatting>
  <conditionalFormatting sqref="A54:A55">
    <cfRule type="expression" dxfId="10" priority="3">
      <formula>"(blank)"</formula>
    </cfRule>
  </conditionalFormatting>
  <conditionalFormatting sqref="A88:A89">
    <cfRule type="expression" dxfId="9" priority="1">
      <formula>"(blank)"</formula>
    </cfRule>
  </conditionalFormatting>
  <printOptions horizontalCentered="1"/>
  <pageMargins left="0.7" right="0.7" top="1.25" bottom="0.75" header="0.3" footer="0.3"/>
  <pageSetup scale="57" orientation="landscape" useFirstPageNumber="1" verticalDpi="4294967293" r:id="rId1"/>
  <headerFooter>
    <oddFooter xml:space="preserve">&amp;RSchedule AEB-1ST
Page &amp;P of 3
</oddFooter>
  </headerFooter>
  <rowBreaks count="2" manualBreakCount="2">
    <brk id="35" max="13" man="1"/>
    <brk id="69" max="1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992098D2-0B45-4DFC-9CB1-0FA86065E674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A20:A21</xm:sqref>
        </x14:conditionalFormatting>
        <x14:conditionalFormatting xmlns:xm="http://schemas.microsoft.com/office/excel/2006/main">
          <x14:cfRule type="expression" priority="4" id="{51F0D4AF-039A-49B7-9C11-41C1EBDD2980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A54:A55</xm:sqref>
        </x14:conditionalFormatting>
        <x14:conditionalFormatting xmlns:xm="http://schemas.microsoft.com/office/excel/2006/main">
          <x14:cfRule type="expression" priority="2" id="{03320582-B32D-421A-A6AF-ABA8386C0AC8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A88:A89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view="pageBreakPreview" zoomScale="90" zoomScaleNormal="80" zoomScaleSheetLayoutView="90" zoomScalePageLayoutView="80" workbookViewId="0">
      <selection activeCell="I91" sqref="I91"/>
    </sheetView>
  </sheetViews>
  <sheetFormatPr defaultColWidth="8.7265625" defaultRowHeight="12.5" x14ac:dyDescent="0.25"/>
  <cols>
    <col min="1" max="1" width="44" style="77" customWidth="1"/>
    <col min="2" max="2" width="8.54296875" style="77" customWidth="1"/>
    <col min="3" max="3" width="11.81640625" style="77" customWidth="1"/>
    <col min="4" max="10" width="10.54296875" style="77" customWidth="1"/>
    <col min="11" max="12" width="13.54296875" style="77" customWidth="1"/>
    <col min="13" max="13" width="3.453125" style="77" customWidth="1"/>
    <col min="14" max="14" width="30.7265625" style="78" bestFit="1" customWidth="1"/>
    <col min="15" max="25" width="10.7265625" style="77" customWidth="1"/>
    <col min="26" max="16384" width="8.7265625" style="77"/>
  </cols>
  <sheetData>
    <row r="1" spans="1:39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9" ht="13" x14ac:dyDescent="0.3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3"/>
      <c r="N2" s="4"/>
      <c r="O2" s="5"/>
      <c r="P2" s="5"/>
      <c r="Q2" s="34"/>
    </row>
    <row r="3" spans="1:3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N3" s="207"/>
      <c r="O3" s="207"/>
      <c r="P3" s="207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3" thickBot="1" x14ac:dyDescent="0.3">
      <c r="A4" s="9"/>
      <c r="B4" s="9"/>
      <c r="C4" s="79">
        <v>1</v>
      </c>
      <c r="D4" s="79">
        <f>C4+1</f>
        <v>2</v>
      </c>
      <c r="E4" s="79">
        <f t="shared" ref="E4:J4" si="0">D4+1</f>
        <v>3</v>
      </c>
      <c r="F4" s="79">
        <f t="shared" si="0"/>
        <v>4</v>
      </c>
      <c r="G4" s="79">
        <f t="shared" si="0"/>
        <v>5</v>
      </c>
      <c r="H4" s="79">
        <f t="shared" si="0"/>
        <v>6</v>
      </c>
      <c r="I4" s="79">
        <f t="shared" si="0"/>
        <v>7</v>
      </c>
      <c r="J4" s="79">
        <f t="shared" si="0"/>
        <v>8</v>
      </c>
      <c r="K4" s="79">
        <f t="shared" ref="K4" si="1">J4+1</f>
        <v>9</v>
      </c>
      <c r="L4" s="79">
        <f t="shared" ref="L4" si="2">K4+1</f>
        <v>10</v>
      </c>
      <c r="N4" s="80"/>
      <c r="O4" s="81"/>
      <c r="P4" s="81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ht="75.650000000000006" customHeight="1" x14ac:dyDescent="0.3">
      <c r="A5" s="13" t="s">
        <v>1</v>
      </c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6" t="s">
        <v>8</v>
      </c>
      <c r="I5" s="15" t="s">
        <v>9</v>
      </c>
      <c r="J5" s="15" t="s">
        <v>10</v>
      </c>
      <c r="K5" s="15" t="s">
        <v>39</v>
      </c>
      <c r="L5" s="15" t="s">
        <v>40</v>
      </c>
      <c r="N5" s="17"/>
      <c r="O5" s="59"/>
      <c r="P5" s="59"/>
      <c r="Q5" s="59"/>
      <c r="R5" s="59"/>
      <c r="S5" s="59"/>
      <c r="T5" s="59"/>
      <c r="U5" s="59"/>
      <c r="V5" s="34"/>
      <c r="W5" s="34"/>
      <c r="X5" s="34"/>
      <c r="Y5" s="34"/>
      <c r="Z5" s="34"/>
      <c r="AA5" s="34"/>
      <c r="AB5" s="59"/>
      <c r="AC5" s="59"/>
      <c r="AD5" s="59"/>
      <c r="AE5" s="59"/>
      <c r="AF5" s="59"/>
      <c r="AG5" s="59"/>
      <c r="AH5" s="59"/>
      <c r="AI5" s="34"/>
      <c r="AJ5" s="34"/>
      <c r="AK5" s="34"/>
      <c r="AL5" s="34"/>
      <c r="AM5" s="34"/>
    </row>
    <row r="6" spans="1:3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N6" s="82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</row>
    <row r="7" spans="1:39" x14ac:dyDescent="0.25">
      <c r="A7" s="53" t="s">
        <v>44</v>
      </c>
      <c r="B7" s="61" t="s">
        <v>26</v>
      </c>
      <c r="C7" s="83">
        <v>2.96</v>
      </c>
      <c r="D7" s="83">
        <v>108.60899999999999</v>
      </c>
      <c r="E7" s="23">
        <f t="shared" ref="E7:E18" si="3">C7/D7</f>
        <v>2.7253726670902045E-2</v>
      </c>
      <c r="F7" s="23">
        <f>IFERROR(E7*(1+0.5*J7),"")</f>
        <v>2.8305720520398862E-2</v>
      </c>
      <c r="G7" s="24">
        <v>7.4999999999999997E-2</v>
      </c>
      <c r="H7" s="24">
        <v>8.1600000000000006E-2</v>
      </c>
      <c r="I7" s="24">
        <v>7.4999999999999997E-2</v>
      </c>
      <c r="J7" s="23">
        <f t="shared" ref="J7:J18" si="4">AVERAGE(G7:I7)</f>
        <v>7.7200000000000005E-2</v>
      </c>
      <c r="K7" s="23">
        <f>F7+J7</f>
        <v>0.10550572052039886</v>
      </c>
      <c r="L7" s="28">
        <f>K7</f>
        <v>0.10550572052039886</v>
      </c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</row>
    <row r="8" spans="1:39" x14ac:dyDescent="0.25">
      <c r="A8" s="53" t="s">
        <v>50</v>
      </c>
      <c r="B8" s="61" t="s">
        <v>32</v>
      </c>
      <c r="C8" s="83">
        <v>1.56</v>
      </c>
      <c r="D8" s="83">
        <v>45.366666666666667</v>
      </c>
      <c r="E8" s="23">
        <f t="shared" si="3"/>
        <v>3.4386480529022781E-2</v>
      </c>
      <c r="F8" s="23">
        <f t="shared" ref="F8:F18" si="5">IFERROR(E8*(1+0.5*J8),"")</f>
        <v>3.5360764144011757E-2</v>
      </c>
      <c r="G8" s="24">
        <v>0.05</v>
      </c>
      <c r="H8" s="24">
        <v>0.06</v>
      </c>
      <c r="I8" s="24">
        <v>0.06</v>
      </c>
      <c r="J8" s="23">
        <f t="shared" si="4"/>
        <v>5.6666666666666664E-2</v>
      </c>
      <c r="K8" s="23">
        <f t="shared" ref="K8:K18" si="6">F8+J8</f>
        <v>9.2027430810678421E-2</v>
      </c>
      <c r="L8" s="28">
        <f t="shared" ref="L8:L17" si="7">K8</f>
        <v>9.2027430810678421E-2</v>
      </c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pans="1:39" x14ac:dyDescent="0.25">
      <c r="A9" s="53" t="s">
        <v>49</v>
      </c>
      <c r="B9" s="61" t="s">
        <v>31</v>
      </c>
      <c r="C9" s="83">
        <v>0.94</v>
      </c>
      <c r="D9" s="83">
        <v>25.748316666666668</v>
      </c>
      <c r="E9" s="23">
        <f t="shared" si="3"/>
        <v>3.6507240926429492E-2</v>
      </c>
      <c r="F9" s="23">
        <f t="shared" si="5"/>
        <v>3.7885389271402205E-2</v>
      </c>
      <c r="G9" s="24">
        <v>9.5000000000000001E-2</v>
      </c>
      <c r="H9" s="24">
        <v>6.3500000000000001E-2</v>
      </c>
      <c r="I9" s="24">
        <v>6.8000000000000005E-2</v>
      </c>
      <c r="J9" s="23">
        <f t="shared" si="4"/>
        <v>7.5499999999999998E-2</v>
      </c>
      <c r="K9" s="23">
        <f t="shared" si="6"/>
        <v>0.11338538927140221</v>
      </c>
      <c r="L9" s="28">
        <f t="shared" si="7"/>
        <v>0.11338538927140221</v>
      </c>
      <c r="N9" s="2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x14ac:dyDescent="0.25">
      <c r="A10" s="53" t="s">
        <v>51</v>
      </c>
      <c r="B10" s="61" t="s">
        <v>33</v>
      </c>
      <c r="C10" s="83">
        <v>1.94</v>
      </c>
      <c r="D10" s="83">
        <v>47.297903333333331</v>
      </c>
      <c r="E10" s="23">
        <f t="shared" si="3"/>
        <v>4.1016617297553216E-2</v>
      </c>
      <c r="F10" s="23">
        <f t="shared" si="5"/>
        <v>4.2048868832874967E-2</v>
      </c>
      <c r="G10" s="24">
        <v>6.5000000000000002E-2</v>
      </c>
      <c r="H10" s="24">
        <v>4.2999999999999997E-2</v>
      </c>
      <c r="I10" s="24">
        <v>4.2999999999999997E-2</v>
      </c>
      <c r="J10" s="23">
        <f t="shared" si="4"/>
        <v>5.0333333333333334E-2</v>
      </c>
      <c r="K10" s="23">
        <f t="shared" si="6"/>
        <v>9.2382202166208294E-2</v>
      </c>
      <c r="L10" s="28">
        <f t="shared" si="7"/>
        <v>9.2382202166208294E-2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 x14ac:dyDescent="0.25">
      <c r="A11" s="53" t="s">
        <v>52</v>
      </c>
      <c r="B11" s="61" t="s">
        <v>34</v>
      </c>
      <c r="C11" s="83">
        <v>2.48</v>
      </c>
      <c r="D11" s="83">
        <v>79.920889999999972</v>
      </c>
      <c r="E11" s="23">
        <f t="shared" si="3"/>
        <v>3.103068546909326E-2</v>
      </c>
      <c r="F11" s="23">
        <f t="shared" si="5"/>
        <v>3.1884029319493329E-2</v>
      </c>
      <c r="G11" s="24">
        <v>6.5000000000000002E-2</v>
      </c>
      <c r="H11" s="24">
        <v>0.05</v>
      </c>
      <c r="I11" s="24">
        <v>0.05</v>
      </c>
      <c r="J11" s="23">
        <f t="shared" si="4"/>
        <v>5.5E-2</v>
      </c>
      <c r="K11" s="23">
        <f t="shared" si="6"/>
        <v>8.6884029319493322E-2</v>
      </c>
      <c r="L11" s="28">
        <f t="shared" si="7"/>
        <v>8.6884029319493322E-2</v>
      </c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 x14ac:dyDescent="0.25">
      <c r="A12" s="53" t="s">
        <v>54</v>
      </c>
      <c r="B12" s="61" t="s">
        <v>36</v>
      </c>
      <c r="C12" s="83">
        <v>2.74</v>
      </c>
      <c r="D12" s="83">
        <v>69.594666666666654</v>
      </c>
      <c r="E12" s="23">
        <f t="shared" si="3"/>
        <v>3.9370833014024074E-2</v>
      </c>
      <c r="F12" s="23">
        <f t="shared" si="5"/>
        <v>4.081443022453829E-2</v>
      </c>
      <c r="G12" s="24">
        <v>0.09</v>
      </c>
      <c r="H12" s="24">
        <v>0.08</v>
      </c>
      <c r="I12" s="24">
        <v>0.05</v>
      </c>
      <c r="J12" s="23">
        <f t="shared" si="4"/>
        <v>7.333333333333332E-2</v>
      </c>
      <c r="K12" s="23">
        <f t="shared" si="6"/>
        <v>0.11414776355787161</v>
      </c>
      <c r="L12" s="28">
        <f t="shared" si="7"/>
        <v>0.11414776355787161</v>
      </c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 x14ac:dyDescent="0.25">
      <c r="A13" s="53" t="s">
        <v>47</v>
      </c>
      <c r="B13" s="61" t="s">
        <v>29</v>
      </c>
      <c r="C13" s="83">
        <v>2.5499999999999998</v>
      </c>
      <c r="D13" s="83">
        <v>77.399000000000015</v>
      </c>
      <c r="E13" s="23">
        <f t="shared" si="3"/>
        <v>3.2946162095117498E-2</v>
      </c>
      <c r="F13" s="23">
        <f t="shared" si="5"/>
        <v>3.399604646054858E-2</v>
      </c>
      <c r="G13" s="24">
        <v>6.5000000000000002E-2</v>
      </c>
      <c r="H13" s="24">
        <v>6.4199999999999993E-2</v>
      </c>
      <c r="I13" s="24">
        <v>6.2E-2</v>
      </c>
      <c r="J13" s="23">
        <f t="shared" si="4"/>
        <v>6.3733333333333322E-2</v>
      </c>
      <c r="K13" s="23">
        <f t="shared" si="6"/>
        <v>9.772937979388191E-2</v>
      </c>
      <c r="L13" s="28">
        <f t="shared" si="7"/>
        <v>9.772937979388191E-2</v>
      </c>
      <c r="N13" s="2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 x14ac:dyDescent="0.25">
      <c r="A14" s="53" t="s">
        <v>43</v>
      </c>
      <c r="B14" s="61" t="s">
        <v>25</v>
      </c>
      <c r="C14" s="83">
        <v>1.59</v>
      </c>
      <c r="D14" s="83">
        <v>91.176856666666666</v>
      </c>
      <c r="E14" s="23">
        <f t="shared" si="3"/>
        <v>1.7438635835109767E-2</v>
      </c>
      <c r="F14" s="23">
        <f t="shared" si="5"/>
        <v>1.7870242072028735E-2</v>
      </c>
      <c r="G14" s="24">
        <v>5.5E-2</v>
      </c>
      <c r="H14" s="24">
        <v>4.4000000000000004E-2</v>
      </c>
      <c r="I14" s="24" t="s">
        <v>11</v>
      </c>
      <c r="J14" s="23">
        <f t="shared" si="4"/>
        <v>4.9500000000000002E-2</v>
      </c>
      <c r="K14" s="23">
        <f t="shared" si="6"/>
        <v>6.7370242072028741E-2</v>
      </c>
      <c r="L14" s="28">
        <f t="shared" si="7"/>
        <v>6.7370242072028741E-2</v>
      </c>
      <c r="N14" s="2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</row>
    <row r="15" spans="1:39" x14ac:dyDescent="0.25">
      <c r="A15" s="53" t="s">
        <v>45</v>
      </c>
      <c r="B15" s="61" t="s">
        <v>27</v>
      </c>
      <c r="C15" s="83">
        <v>1</v>
      </c>
      <c r="D15" s="83">
        <v>60.493759999999995</v>
      </c>
      <c r="E15" s="23">
        <f t="shared" si="3"/>
        <v>1.6530630597271521E-2</v>
      </c>
      <c r="F15" s="23">
        <f t="shared" si="5"/>
        <v>1.7282774289447377E-2</v>
      </c>
      <c r="G15" s="24">
        <v>6.5000000000000002E-2</v>
      </c>
      <c r="H15" s="24">
        <v>0.11699999999999999</v>
      </c>
      <c r="I15" s="24" t="s">
        <v>11</v>
      </c>
      <c r="J15" s="23">
        <f t="shared" si="4"/>
        <v>9.0999999999999998E-2</v>
      </c>
      <c r="K15" s="23">
        <f t="shared" si="6"/>
        <v>0.10828277428944738</v>
      </c>
      <c r="L15" s="28">
        <f t="shared" si="7"/>
        <v>0.10828277428944738</v>
      </c>
      <c r="N15" s="2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 x14ac:dyDescent="0.25">
      <c r="A16" s="53" t="s">
        <v>53</v>
      </c>
      <c r="B16" s="61" t="s">
        <v>35</v>
      </c>
      <c r="C16" s="83">
        <v>1.44</v>
      </c>
      <c r="D16" s="83">
        <v>69.982569999999996</v>
      </c>
      <c r="E16" s="23">
        <f t="shared" si="3"/>
        <v>2.0576552132909667E-2</v>
      </c>
      <c r="F16" s="23">
        <f t="shared" si="5"/>
        <v>2.1800856984817794E-2</v>
      </c>
      <c r="G16" s="24">
        <v>0.14000000000000001</v>
      </c>
      <c r="H16" s="24">
        <v>9.8000000000000004E-2</v>
      </c>
      <c r="I16" s="24" t="s">
        <v>11</v>
      </c>
      <c r="J16" s="23">
        <f t="shared" si="4"/>
        <v>0.11900000000000001</v>
      </c>
      <c r="K16" s="23">
        <f t="shared" si="6"/>
        <v>0.14080085698481781</v>
      </c>
      <c r="L16" s="28">
        <f t="shared" si="7"/>
        <v>0.14080085698481781</v>
      </c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</row>
    <row r="17" spans="1:39" x14ac:dyDescent="0.25">
      <c r="A17" s="84" t="s">
        <v>46</v>
      </c>
      <c r="B17" s="60" t="s">
        <v>28</v>
      </c>
      <c r="C17" s="85">
        <v>1.1479999999999999</v>
      </c>
      <c r="D17" s="85">
        <v>44.893360000000001</v>
      </c>
      <c r="E17" s="23">
        <f t="shared" si="3"/>
        <v>2.5571710382114414E-2</v>
      </c>
      <c r="F17" s="23">
        <f t="shared" si="5"/>
        <v>2.6547697328365115E-2</v>
      </c>
      <c r="G17" s="24">
        <v>0.1</v>
      </c>
      <c r="H17" s="24">
        <v>6.8000000000000005E-2</v>
      </c>
      <c r="I17" s="24">
        <v>6.0999999999999999E-2</v>
      </c>
      <c r="J17" s="23">
        <f t="shared" si="4"/>
        <v>7.6333333333333336E-2</v>
      </c>
      <c r="K17" s="23">
        <f t="shared" si="6"/>
        <v>0.10288103066169846</v>
      </c>
      <c r="L17" s="28">
        <f t="shared" si="7"/>
        <v>0.10288103066169846</v>
      </c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</row>
    <row r="18" spans="1:39" s="76" customFormat="1" ht="13" x14ac:dyDescent="0.3">
      <c r="A18" s="27" t="s">
        <v>48</v>
      </c>
      <c r="B18" s="14" t="s">
        <v>30</v>
      </c>
      <c r="C18" s="64">
        <v>1.1599999999999999</v>
      </c>
      <c r="D18" s="64">
        <v>81.969333333333324</v>
      </c>
      <c r="E18" s="23">
        <f t="shared" si="3"/>
        <v>1.4151633944401972E-2</v>
      </c>
      <c r="F18" s="23">
        <f t="shared" si="5"/>
        <v>1.4406363355401207E-2</v>
      </c>
      <c r="G18" s="24">
        <v>4.4999999999999998E-2</v>
      </c>
      <c r="H18" s="24">
        <v>2.7000000000000003E-2</v>
      </c>
      <c r="I18" s="24" t="s">
        <v>11</v>
      </c>
      <c r="J18" s="23">
        <f t="shared" si="4"/>
        <v>3.6000000000000004E-2</v>
      </c>
      <c r="K18" s="23">
        <f t="shared" si="6"/>
        <v>5.0406363355401211E-2</v>
      </c>
      <c r="L18" s="28"/>
      <c r="M18" s="86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</row>
    <row r="19" spans="1:39" x14ac:dyDescent="0.25">
      <c r="A19" s="30" t="s">
        <v>12</v>
      </c>
      <c r="B19" s="88"/>
      <c r="C19" s="62"/>
      <c r="D19" s="62"/>
      <c r="E19" s="33"/>
      <c r="F19" s="33"/>
      <c r="G19" s="33"/>
      <c r="H19" s="33"/>
      <c r="I19" s="33"/>
      <c r="J19" s="33"/>
      <c r="K19" s="33">
        <f>AVERAGE(K7:K18)</f>
        <v>9.76502652336107E-2</v>
      </c>
      <c r="L19" s="33">
        <f>AVERAGE(L7:L18)</f>
        <v>0.10194516540435701</v>
      </c>
      <c r="M19" s="34"/>
      <c r="N19" s="35"/>
      <c r="O19" s="36"/>
      <c r="P19" s="36"/>
      <c r="Q19" s="89"/>
      <c r="R19" s="90"/>
    </row>
    <row r="20" spans="1:39" x14ac:dyDescent="0.25">
      <c r="A20" s="20" t="s">
        <v>63</v>
      </c>
      <c r="B20" s="88"/>
      <c r="C20" s="62"/>
      <c r="D20" s="62"/>
      <c r="E20" s="28"/>
      <c r="F20" s="28"/>
      <c r="G20" s="28"/>
      <c r="H20" s="28"/>
      <c r="I20" s="28"/>
      <c r="J20" s="28"/>
      <c r="K20" s="28">
        <f>AVERAGE(K14:K18)</f>
        <v>9.3948253472678725E-2</v>
      </c>
      <c r="L20" s="28">
        <f>AVERAGE(L14:L18)</f>
        <v>0.1048337260019981</v>
      </c>
      <c r="M20" s="34"/>
      <c r="N20" s="35"/>
      <c r="O20" s="36"/>
      <c r="P20" s="36"/>
      <c r="Q20" s="89"/>
      <c r="R20" s="90"/>
    </row>
    <row r="21" spans="1:39" s="34" customFormat="1" ht="13" thickBot="1" x14ac:dyDescent="0.3">
      <c r="A21" s="9" t="s">
        <v>147</v>
      </c>
      <c r="B21" s="42"/>
      <c r="C21" s="43"/>
      <c r="D21" s="43"/>
      <c r="E21" s="44"/>
      <c r="F21" s="44"/>
      <c r="G21" s="44"/>
      <c r="H21" s="44"/>
      <c r="I21" s="44"/>
      <c r="J21" s="44"/>
      <c r="K21" s="44">
        <f>AVERAGE(K7:K13)</f>
        <v>0.10029455934856209</v>
      </c>
      <c r="L21" s="44">
        <f>AVERAGE(L7:L13)</f>
        <v>0.10029455934856209</v>
      </c>
      <c r="N21" s="35"/>
      <c r="O21" s="36"/>
      <c r="P21" s="36"/>
      <c r="Q21" s="89"/>
      <c r="R21" s="91"/>
    </row>
    <row r="22" spans="1:39" x14ac:dyDescent="0.25">
      <c r="A22" s="46"/>
      <c r="B22" s="7"/>
      <c r="C22" s="7"/>
      <c r="D22" s="7"/>
      <c r="E22" s="47"/>
      <c r="F22" s="47"/>
      <c r="G22" s="47"/>
      <c r="H22" s="47"/>
      <c r="I22" s="47"/>
      <c r="J22" s="47"/>
      <c r="K22" s="47"/>
      <c r="L22" s="47"/>
      <c r="N22" s="92"/>
      <c r="O22" s="34"/>
      <c r="P22" s="34"/>
      <c r="Q22" s="34"/>
    </row>
    <row r="23" spans="1:39" x14ac:dyDescent="0.25">
      <c r="A23" s="93" t="s">
        <v>13</v>
      </c>
      <c r="B23" s="27"/>
      <c r="C23" s="7"/>
      <c r="D23" s="7"/>
      <c r="E23" s="7"/>
      <c r="F23" s="7"/>
      <c r="G23" s="50"/>
      <c r="H23" s="50"/>
      <c r="I23" s="50"/>
      <c r="J23" s="50"/>
      <c r="K23" s="7"/>
      <c r="L23" s="7"/>
      <c r="O23" s="94"/>
      <c r="P23" s="94"/>
    </row>
    <row r="24" spans="1:39" x14ac:dyDescent="0.25">
      <c r="A24" s="7" t="s">
        <v>56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39" x14ac:dyDescent="0.25">
      <c r="A25" s="7" t="s">
        <v>57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39" x14ac:dyDescent="0.25">
      <c r="A26" s="7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39" x14ac:dyDescent="0.25">
      <c r="A27" s="7" t="s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39" x14ac:dyDescent="0.25">
      <c r="A28" s="7" t="s">
        <v>58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39" x14ac:dyDescent="0.25">
      <c r="A29" s="7" t="s">
        <v>59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39" x14ac:dyDescent="0.25">
      <c r="A30" s="7" t="s">
        <v>60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39" x14ac:dyDescent="0.25">
      <c r="A31" s="76" t="s">
        <v>21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39" x14ac:dyDescent="0.25">
      <c r="A32" s="75" t="s">
        <v>41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7" x14ac:dyDescent="0.25">
      <c r="A33" s="75" t="s">
        <v>42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5" spans="1:17" ht="13" x14ac:dyDescent="0.3">
      <c r="A35" s="209" t="s">
        <v>22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3"/>
      <c r="N35" s="4"/>
      <c r="O35" s="5"/>
      <c r="P35" s="5"/>
    </row>
    <row r="36" spans="1:17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3"/>
      <c r="L36" s="3"/>
      <c r="N36" s="207"/>
      <c r="O36" s="207"/>
      <c r="P36" s="207"/>
    </row>
    <row r="37" spans="1:17" ht="13" thickBot="1" x14ac:dyDescent="0.3">
      <c r="A37" s="54"/>
      <c r="B37" s="54"/>
      <c r="C37" s="95">
        <v>1</v>
      </c>
      <c r="D37" s="95">
        <v>2</v>
      </c>
      <c r="E37" s="95">
        <v>3</v>
      </c>
      <c r="F37" s="95">
        <v>4</v>
      </c>
      <c r="G37" s="95">
        <v>5</v>
      </c>
      <c r="H37" s="95">
        <v>6</v>
      </c>
      <c r="I37" s="95">
        <f>H37+1</f>
        <v>7</v>
      </c>
      <c r="J37" s="95">
        <f>I37+1</f>
        <v>8</v>
      </c>
      <c r="K37" s="95">
        <f t="shared" ref="K37:L37" si="8">J37+1</f>
        <v>9</v>
      </c>
      <c r="L37" s="95">
        <f t="shared" si="8"/>
        <v>10</v>
      </c>
      <c r="N37" s="80"/>
      <c r="O37" s="81"/>
      <c r="P37" s="81"/>
    </row>
    <row r="38" spans="1:17" ht="50" x14ac:dyDescent="0.25">
      <c r="A38" s="56" t="s">
        <v>1</v>
      </c>
      <c r="B38" s="57" t="s">
        <v>2</v>
      </c>
      <c r="C38" s="58" t="s">
        <v>3</v>
      </c>
      <c r="D38" s="58" t="s">
        <v>4</v>
      </c>
      <c r="E38" s="58" t="s">
        <v>5</v>
      </c>
      <c r="F38" s="58" t="s">
        <v>6</v>
      </c>
      <c r="G38" s="58" t="s">
        <v>7</v>
      </c>
      <c r="H38" s="58" t="str">
        <f>H5</f>
        <v>Yahoo! Finance Earnings Growth</v>
      </c>
      <c r="I38" s="58" t="s">
        <v>9</v>
      </c>
      <c r="J38" s="58" t="s">
        <v>10</v>
      </c>
      <c r="K38" s="15" t="s">
        <v>39</v>
      </c>
      <c r="L38" s="15" t="s">
        <v>40</v>
      </c>
      <c r="N38" s="4"/>
      <c r="O38" s="59"/>
      <c r="P38" s="60"/>
    </row>
    <row r="39" spans="1:17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7"/>
      <c r="L39" s="7"/>
      <c r="N39" s="92"/>
      <c r="O39" s="34"/>
      <c r="P39" s="34"/>
    </row>
    <row r="40" spans="1:17" x14ac:dyDescent="0.25">
      <c r="A40" s="53" t="str">
        <f t="shared" ref="A40:B51" si="9">A7</f>
        <v>Atmos Energy Corporation</v>
      </c>
      <c r="B40" s="61" t="str">
        <f t="shared" si="9"/>
        <v>ATO</v>
      </c>
      <c r="C40" s="62">
        <v>2.96</v>
      </c>
      <c r="D40" s="83">
        <v>110.61485555555556</v>
      </c>
      <c r="E40" s="23">
        <f t="shared" ref="E40:E51" si="10">C40/D40</f>
        <v>2.6759516026428835E-2</v>
      </c>
      <c r="F40" s="23">
        <f>IFERROR(E40*(1+0.5*J40),"")</f>
        <v>2.7792433345048988E-2</v>
      </c>
      <c r="G40" s="23">
        <v>7.4999999999999997E-2</v>
      </c>
      <c r="H40" s="23">
        <v>8.1600000000000006E-2</v>
      </c>
      <c r="I40" s="23">
        <v>7.4999999999999997E-2</v>
      </c>
      <c r="J40" s="23">
        <f t="shared" ref="J40:J51" si="11">AVERAGE(G40:I40)</f>
        <v>7.7200000000000005E-2</v>
      </c>
      <c r="K40" s="23">
        <f>F40+J40</f>
        <v>0.10499243334504899</v>
      </c>
      <c r="L40" s="28">
        <f>K40</f>
        <v>0.10499243334504899</v>
      </c>
      <c r="N40" s="25"/>
      <c r="O40" s="26"/>
      <c r="P40" s="26"/>
      <c r="Q40" s="63"/>
    </row>
    <row r="41" spans="1:17" x14ac:dyDescent="0.25">
      <c r="A41" s="53" t="str">
        <f t="shared" si="9"/>
        <v>New Jersey Resources Corporation</v>
      </c>
      <c r="B41" s="61" t="str">
        <f t="shared" si="9"/>
        <v>NJR</v>
      </c>
      <c r="C41" s="62">
        <v>1.56</v>
      </c>
      <c r="D41" s="83">
        <v>44.192084444444447</v>
      </c>
      <c r="E41" s="23">
        <f t="shared" si="10"/>
        <v>3.530043942509966E-2</v>
      </c>
      <c r="F41" s="23">
        <f t="shared" ref="F41:F51" si="12">IFERROR(E41*(1+0.5*J41),"")</f>
        <v>3.6300618542144149E-2</v>
      </c>
      <c r="G41" s="23">
        <v>0.05</v>
      </c>
      <c r="H41" s="23">
        <v>0.06</v>
      </c>
      <c r="I41" s="23">
        <v>0.06</v>
      </c>
      <c r="J41" s="23">
        <f t="shared" si="11"/>
        <v>5.6666666666666664E-2</v>
      </c>
      <c r="K41" s="23">
        <f t="shared" ref="K41:K51" si="13">F41+J41</f>
        <v>9.2967285208810813E-2</v>
      </c>
      <c r="L41" s="28">
        <f t="shared" ref="L41:L50" si="14">K41</f>
        <v>9.2967285208810813E-2</v>
      </c>
      <c r="N41" s="25"/>
      <c r="O41" s="26"/>
      <c r="P41" s="26"/>
      <c r="Q41" s="63"/>
    </row>
    <row r="42" spans="1:17" x14ac:dyDescent="0.25">
      <c r="A42" s="53" t="str">
        <f t="shared" si="9"/>
        <v>NiSource Inc.</v>
      </c>
      <c r="B42" s="61" t="str">
        <f t="shared" si="9"/>
        <v>NI</v>
      </c>
      <c r="C42" s="62">
        <v>0.94</v>
      </c>
      <c r="D42" s="83">
        <v>27.602839999999993</v>
      </c>
      <c r="E42" s="23">
        <f t="shared" si="10"/>
        <v>3.4054466859207246E-2</v>
      </c>
      <c r="F42" s="23">
        <f t="shared" si="12"/>
        <v>3.5340022983142316E-2</v>
      </c>
      <c r="G42" s="23">
        <v>9.5000000000000001E-2</v>
      </c>
      <c r="H42" s="23">
        <v>6.3500000000000001E-2</v>
      </c>
      <c r="I42" s="23">
        <v>6.8000000000000005E-2</v>
      </c>
      <c r="J42" s="23">
        <f t="shared" si="11"/>
        <v>7.5499999999999998E-2</v>
      </c>
      <c r="K42" s="23">
        <f t="shared" si="13"/>
        <v>0.11084002298314231</v>
      </c>
      <c r="L42" s="28">
        <f t="shared" si="14"/>
        <v>0.11084002298314231</v>
      </c>
      <c r="N42" s="25"/>
      <c r="O42" s="26"/>
      <c r="P42" s="26"/>
      <c r="Q42" s="63"/>
    </row>
    <row r="43" spans="1:17" x14ac:dyDescent="0.25">
      <c r="A43" s="53" t="str">
        <f t="shared" si="9"/>
        <v>Northwest Natural Gas Company</v>
      </c>
      <c r="B43" s="61" t="str">
        <f t="shared" si="9"/>
        <v>NWN</v>
      </c>
      <c r="C43" s="62">
        <v>1.94</v>
      </c>
      <c r="D43" s="83">
        <v>48.024135555555546</v>
      </c>
      <c r="E43" s="23">
        <f t="shared" si="10"/>
        <v>4.0396354407165921E-2</v>
      </c>
      <c r="F43" s="23">
        <f t="shared" si="12"/>
        <v>4.1412995993079592E-2</v>
      </c>
      <c r="G43" s="23">
        <v>6.5000000000000002E-2</v>
      </c>
      <c r="H43" s="23">
        <v>4.2999999999999997E-2</v>
      </c>
      <c r="I43" s="23">
        <v>4.2999999999999997E-2</v>
      </c>
      <c r="J43" s="23">
        <f t="shared" si="11"/>
        <v>5.0333333333333334E-2</v>
      </c>
      <c r="K43" s="23">
        <f t="shared" si="13"/>
        <v>9.1746329326412926E-2</v>
      </c>
      <c r="L43" s="28">
        <f t="shared" si="14"/>
        <v>9.1746329326412926E-2</v>
      </c>
      <c r="N43" s="25"/>
      <c r="O43" s="26"/>
      <c r="P43" s="26"/>
      <c r="Q43" s="63"/>
    </row>
    <row r="44" spans="1:17" x14ac:dyDescent="0.25">
      <c r="A44" s="53" t="str">
        <f t="shared" si="9"/>
        <v>ONE Gas, Inc.</v>
      </c>
      <c r="B44" s="61" t="str">
        <f t="shared" si="9"/>
        <v>OGS</v>
      </c>
      <c r="C44" s="62">
        <v>2.48</v>
      </c>
      <c r="D44" s="83">
        <v>78.664193333333344</v>
      </c>
      <c r="E44" s="23">
        <f t="shared" si="10"/>
        <v>3.1526414940673132E-2</v>
      </c>
      <c r="F44" s="23">
        <f t="shared" si="12"/>
        <v>3.2393391351541644E-2</v>
      </c>
      <c r="G44" s="23">
        <v>6.5000000000000002E-2</v>
      </c>
      <c r="H44" s="23">
        <v>0.05</v>
      </c>
      <c r="I44" s="23">
        <v>0.05</v>
      </c>
      <c r="J44" s="23">
        <f t="shared" si="11"/>
        <v>5.5E-2</v>
      </c>
      <c r="K44" s="23">
        <f t="shared" si="13"/>
        <v>8.7393391351541644E-2</v>
      </c>
      <c r="L44" s="28">
        <f t="shared" si="14"/>
        <v>8.7393391351541644E-2</v>
      </c>
      <c r="N44" s="25"/>
      <c r="O44" s="26"/>
      <c r="P44" s="26"/>
      <c r="Q44" s="63"/>
    </row>
    <row r="45" spans="1:17" x14ac:dyDescent="0.25">
      <c r="A45" s="53" t="str">
        <f t="shared" si="9"/>
        <v>Spire, Inc.</v>
      </c>
      <c r="B45" s="61" t="str">
        <f t="shared" si="9"/>
        <v>SR</v>
      </c>
      <c r="C45" s="62">
        <v>2.74</v>
      </c>
      <c r="D45" s="83">
        <v>69.650763333333344</v>
      </c>
      <c r="E45" s="23">
        <f t="shared" si="10"/>
        <v>3.9339123777968645E-2</v>
      </c>
      <c r="F45" s="23">
        <f t="shared" si="12"/>
        <v>4.078155831649416E-2</v>
      </c>
      <c r="G45" s="23">
        <v>0.09</v>
      </c>
      <c r="H45" s="23">
        <v>0.08</v>
      </c>
      <c r="I45" s="23">
        <v>0.05</v>
      </c>
      <c r="J45" s="23">
        <f t="shared" si="11"/>
        <v>7.333333333333332E-2</v>
      </c>
      <c r="K45" s="23">
        <f t="shared" si="13"/>
        <v>0.11411489164982748</v>
      </c>
      <c r="L45" s="28">
        <f t="shared" si="14"/>
        <v>0.11411489164982748</v>
      </c>
      <c r="N45" s="25"/>
      <c r="O45" s="26"/>
      <c r="P45" s="26"/>
      <c r="Q45" s="63"/>
    </row>
    <row r="46" spans="1:17" x14ac:dyDescent="0.25">
      <c r="A46" s="53" t="str">
        <f t="shared" si="9"/>
        <v>Eversource Energy</v>
      </c>
      <c r="B46" s="61" t="str">
        <f t="shared" si="9"/>
        <v>ES</v>
      </c>
      <c r="C46" s="62">
        <v>2.5499999999999998</v>
      </c>
      <c r="D46" s="83">
        <v>83.370088888888858</v>
      </c>
      <c r="E46" s="23">
        <f t="shared" si="10"/>
        <v>3.0586509310293549E-2</v>
      </c>
      <c r="F46" s="23">
        <f t="shared" si="12"/>
        <v>3.1561199406981572E-2</v>
      </c>
      <c r="G46" s="23">
        <v>6.5000000000000002E-2</v>
      </c>
      <c r="H46" s="23">
        <v>6.4199999999999993E-2</v>
      </c>
      <c r="I46" s="23">
        <v>6.2E-2</v>
      </c>
      <c r="J46" s="23">
        <f t="shared" si="11"/>
        <v>6.3733333333333322E-2</v>
      </c>
      <c r="K46" s="23">
        <f t="shared" si="13"/>
        <v>9.5294532740314894E-2</v>
      </c>
      <c r="L46" s="28">
        <f t="shared" si="14"/>
        <v>9.5294532740314894E-2</v>
      </c>
      <c r="N46" s="25"/>
      <c r="O46" s="26"/>
      <c r="P46" s="26"/>
      <c r="Q46" s="63"/>
    </row>
    <row r="47" spans="1:17" x14ac:dyDescent="0.25">
      <c r="A47" s="53" t="str">
        <f t="shared" si="9"/>
        <v>American States Water Company</v>
      </c>
      <c r="B47" s="61" t="str">
        <f t="shared" si="9"/>
        <v>AWR</v>
      </c>
      <c r="C47" s="62">
        <v>1.59</v>
      </c>
      <c r="D47" s="83">
        <v>86.928396666666671</v>
      </c>
      <c r="E47" s="23">
        <f t="shared" si="10"/>
        <v>1.8290915983380805E-2</v>
      </c>
      <c r="F47" s="23">
        <f t="shared" si="12"/>
        <v>1.8743616153969481E-2</v>
      </c>
      <c r="G47" s="23">
        <v>5.5E-2</v>
      </c>
      <c r="H47" s="23">
        <v>4.4000000000000004E-2</v>
      </c>
      <c r="I47" s="23" t="s">
        <v>11</v>
      </c>
      <c r="J47" s="23">
        <f t="shared" si="11"/>
        <v>4.9500000000000002E-2</v>
      </c>
      <c r="K47" s="23">
        <f t="shared" si="13"/>
        <v>6.8243616153969483E-2</v>
      </c>
      <c r="L47" s="28">
        <f t="shared" si="14"/>
        <v>6.8243616153969483E-2</v>
      </c>
      <c r="N47" s="25"/>
      <c r="O47" s="26"/>
      <c r="P47" s="26"/>
      <c r="Q47" s="63"/>
    </row>
    <row r="48" spans="1:17" x14ac:dyDescent="0.25">
      <c r="A48" s="53" t="str">
        <f t="shared" si="9"/>
        <v>California Water Service Group</v>
      </c>
      <c r="B48" s="61" t="str">
        <f t="shared" si="9"/>
        <v>CWT</v>
      </c>
      <c r="C48" s="62">
        <v>1</v>
      </c>
      <c r="D48" s="83">
        <v>58.970555555555556</v>
      </c>
      <c r="E48" s="23">
        <f t="shared" si="10"/>
        <v>1.6957615382441331E-2</v>
      </c>
      <c r="F48" s="23">
        <f t="shared" si="12"/>
        <v>1.7729186882342412E-2</v>
      </c>
      <c r="G48" s="23">
        <v>6.5000000000000002E-2</v>
      </c>
      <c r="H48" s="23">
        <v>0.11699999999999999</v>
      </c>
      <c r="I48" s="23" t="s">
        <v>11</v>
      </c>
      <c r="J48" s="23">
        <f t="shared" si="11"/>
        <v>9.0999999999999998E-2</v>
      </c>
      <c r="K48" s="23">
        <f t="shared" si="13"/>
        <v>0.10872918688234241</v>
      </c>
      <c r="L48" s="28">
        <f t="shared" si="14"/>
        <v>0.10872918688234241</v>
      </c>
      <c r="N48" s="25"/>
      <c r="O48" s="26"/>
      <c r="P48" s="26"/>
      <c r="Q48" s="63"/>
    </row>
    <row r="49" spans="1:17" x14ac:dyDescent="0.25">
      <c r="A49" s="53" t="str">
        <f t="shared" si="9"/>
        <v>SJW Group</v>
      </c>
      <c r="B49" s="61" t="str">
        <f t="shared" si="9"/>
        <v>SJW</v>
      </c>
      <c r="C49" s="62">
        <v>1.44</v>
      </c>
      <c r="D49" s="83">
        <v>65.831112222222217</v>
      </c>
      <c r="E49" s="23">
        <f t="shared" si="10"/>
        <v>2.187415572046051E-2</v>
      </c>
      <c r="F49" s="23">
        <f t="shared" si="12"/>
        <v>2.3175667985827913E-2</v>
      </c>
      <c r="G49" s="23">
        <v>0.14000000000000001</v>
      </c>
      <c r="H49" s="23">
        <v>9.8000000000000004E-2</v>
      </c>
      <c r="I49" s="23" t="s">
        <v>11</v>
      </c>
      <c r="J49" s="23">
        <f t="shared" si="11"/>
        <v>0.11900000000000001</v>
      </c>
      <c r="K49" s="23">
        <f t="shared" si="13"/>
        <v>0.14217566798582792</v>
      </c>
      <c r="L49" s="28">
        <f t="shared" si="14"/>
        <v>0.14217566798582792</v>
      </c>
      <c r="N49" s="25"/>
      <c r="O49" s="26"/>
      <c r="P49" s="26"/>
      <c r="Q49" s="63"/>
    </row>
    <row r="50" spans="1:17" x14ac:dyDescent="0.25">
      <c r="A50" s="53" t="str">
        <f t="shared" si="9"/>
        <v>Essential Utilities, Inc.</v>
      </c>
      <c r="B50" s="61" t="str">
        <f t="shared" si="9"/>
        <v>WTRG</v>
      </c>
      <c r="C50" s="62">
        <v>1.1479999999999999</v>
      </c>
      <c r="D50" s="83">
        <v>46.303868888888893</v>
      </c>
      <c r="E50" s="23">
        <f t="shared" si="10"/>
        <v>2.4792744700334851E-2</v>
      </c>
      <c r="F50" s="23">
        <f t="shared" si="12"/>
        <v>2.5739001123064299E-2</v>
      </c>
      <c r="G50" s="23">
        <v>0.1</v>
      </c>
      <c r="H50" s="23">
        <v>6.8000000000000005E-2</v>
      </c>
      <c r="I50" s="23">
        <v>6.0999999999999999E-2</v>
      </c>
      <c r="J50" s="23">
        <f t="shared" si="11"/>
        <v>7.6333333333333336E-2</v>
      </c>
      <c r="K50" s="23">
        <f t="shared" si="13"/>
        <v>0.10207233445639763</v>
      </c>
      <c r="L50" s="28">
        <f t="shared" si="14"/>
        <v>0.10207233445639763</v>
      </c>
      <c r="N50" s="25"/>
      <c r="O50" s="26"/>
      <c r="P50" s="26"/>
      <c r="Q50" s="63"/>
    </row>
    <row r="51" spans="1:17" x14ac:dyDescent="0.25">
      <c r="A51" s="27" t="str">
        <f t="shared" si="9"/>
        <v>Middlesex Water Company</v>
      </c>
      <c r="B51" s="14" t="str">
        <f t="shared" si="9"/>
        <v>MSEX</v>
      </c>
      <c r="C51" s="64">
        <f>C18</f>
        <v>1.1599999999999999</v>
      </c>
      <c r="D51" s="64">
        <v>87.478255555555535</v>
      </c>
      <c r="E51" s="23">
        <f t="shared" si="10"/>
        <v>1.3260438181272479E-2</v>
      </c>
      <c r="F51" s="23">
        <f t="shared" si="12"/>
        <v>1.3499126068535384E-2</v>
      </c>
      <c r="G51" s="24">
        <f>G18</f>
        <v>4.4999999999999998E-2</v>
      </c>
      <c r="H51" s="24">
        <f>H18</f>
        <v>2.7000000000000003E-2</v>
      </c>
      <c r="I51" s="24" t="str">
        <f>I18</f>
        <v>n/a</v>
      </c>
      <c r="J51" s="23">
        <f t="shared" si="11"/>
        <v>3.6000000000000004E-2</v>
      </c>
      <c r="K51" s="23">
        <f t="shared" si="13"/>
        <v>4.949912606853539E-2</v>
      </c>
      <c r="L51" s="28"/>
      <c r="M51" s="34"/>
      <c r="N51" s="25"/>
      <c r="O51" s="26"/>
      <c r="P51" s="26"/>
      <c r="Q51" s="63"/>
    </row>
    <row r="52" spans="1:17" ht="13.5" customHeight="1" x14ac:dyDescent="0.25">
      <c r="A52" s="30" t="s">
        <v>12</v>
      </c>
      <c r="B52" s="88"/>
      <c r="C52" s="62"/>
      <c r="D52" s="62"/>
      <c r="E52" s="33"/>
      <c r="F52" s="33"/>
      <c r="G52" s="33"/>
      <c r="H52" s="33"/>
      <c r="I52" s="33"/>
      <c r="J52" s="33"/>
      <c r="K52" s="33">
        <f>AVERAGE(K40:K51)</f>
        <v>9.7339068179347635E-2</v>
      </c>
      <c r="L52" s="33">
        <f>AVERAGE(L40:L51)</f>
        <v>0.10168815382578512</v>
      </c>
      <c r="M52" s="34"/>
      <c r="N52" s="35"/>
      <c r="O52" s="36"/>
      <c r="P52" s="36"/>
    </row>
    <row r="53" spans="1:17" ht="13.5" customHeight="1" x14ac:dyDescent="0.25">
      <c r="A53" s="20" t="s">
        <v>63</v>
      </c>
      <c r="B53" s="88"/>
      <c r="C53" s="62"/>
      <c r="D53" s="62"/>
      <c r="E53" s="28"/>
      <c r="F53" s="28"/>
      <c r="G53" s="28"/>
      <c r="H53" s="28"/>
      <c r="I53" s="28"/>
      <c r="J53" s="28"/>
      <c r="K53" s="28">
        <f>AVERAGE(K47:K51)</f>
        <v>9.4143986309414576E-2</v>
      </c>
      <c r="L53" s="28">
        <f>AVERAGE(L47:L51)</f>
        <v>0.10530520136963437</v>
      </c>
      <c r="M53" s="34"/>
      <c r="N53" s="35"/>
      <c r="O53" s="36"/>
      <c r="P53" s="36"/>
    </row>
    <row r="54" spans="1:17" ht="13.5" customHeight="1" thickBot="1" x14ac:dyDescent="0.3">
      <c r="A54" s="9" t="s">
        <v>147</v>
      </c>
      <c r="B54" s="42"/>
      <c r="C54" s="43"/>
      <c r="D54" s="43"/>
      <c r="E54" s="44"/>
      <c r="F54" s="44"/>
      <c r="G54" s="44"/>
      <c r="H54" s="44"/>
      <c r="I54" s="44"/>
      <c r="J54" s="44"/>
      <c r="K54" s="44">
        <f>AVERAGE(K40:K46)</f>
        <v>9.9621269515014141E-2</v>
      </c>
      <c r="L54" s="44">
        <f>AVERAGE(L40:L46)</f>
        <v>9.9621269515014141E-2</v>
      </c>
      <c r="M54" s="34"/>
      <c r="N54" s="35"/>
      <c r="O54" s="36"/>
      <c r="P54" s="36"/>
    </row>
    <row r="55" spans="1:17" x14ac:dyDescent="0.25">
      <c r="A55" s="71"/>
      <c r="B55" s="53"/>
      <c r="C55" s="53"/>
      <c r="D55" s="53"/>
      <c r="E55" s="53"/>
      <c r="F55" s="53"/>
      <c r="G55" s="72"/>
      <c r="H55" s="72"/>
      <c r="I55" s="72"/>
      <c r="J55" s="72"/>
      <c r="K55" s="72"/>
    </row>
    <row r="56" spans="1:17" x14ac:dyDescent="0.25">
      <c r="A56" s="93" t="s">
        <v>13</v>
      </c>
      <c r="B56" s="27"/>
      <c r="C56" s="7"/>
      <c r="D56" s="7"/>
      <c r="E56" s="53"/>
      <c r="F56" s="53"/>
      <c r="G56" s="53"/>
      <c r="H56" s="53"/>
      <c r="I56" s="53"/>
      <c r="J56" s="53"/>
      <c r="K56" s="53"/>
      <c r="L56" s="53"/>
    </row>
    <row r="57" spans="1:17" x14ac:dyDescent="0.25">
      <c r="A57" s="7" t="s">
        <v>56</v>
      </c>
      <c r="B57" s="7"/>
      <c r="C57" s="7"/>
      <c r="D57" s="7"/>
      <c r="E57" s="53"/>
      <c r="F57" s="53"/>
      <c r="G57" s="53"/>
      <c r="H57" s="53"/>
      <c r="I57" s="53"/>
      <c r="J57" s="53"/>
      <c r="K57" s="53"/>
      <c r="L57" s="53"/>
    </row>
    <row r="58" spans="1:17" x14ac:dyDescent="0.25">
      <c r="A58" s="7" t="s">
        <v>61</v>
      </c>
      <c r="B58" s="7"/>
      <c r="C58" s="7"/>
      <c r="D58" s="7"/>
      <c r="E58" s="53"/>
      <c r="F58" s="53"/>
      <c r="G58" s="53"/>
      <c r="H58" s="53"/>
      <c r="I58" s="53"/>
      <c r="J58" s="53"/>
      <c r="K58" s="53"/>
      <c r="L58" s="53"/>
    </row>
    <row r="59" spans="1:17" x14ac:dyDescent="0.25">
      <c r="A59" s="7" t="s">
        <v>16</v>
      </c>
      <c r="B59" s="7"/>
      <c r="C59" s="7"/>
      <c r="D59" s="7"/>
      <c r="E59" s="53"/>
      <c r="F59" s="53"/>
      <c r="G59" s="53"/>
      <c r="H59" s="53"/>
      <c r="I59" s="53"/>
      <c r="J59" s="53"/>
      <c r="K59" s="53"/>
      <c r="L59" s="53"/>
    </row>
    <row r="60" spans="1:17" x14ac:dyDescent="0.25">
      <c r="A60" s="53" t="s">
        <v>17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7" x14ac:dyDescent="0.25">
      <c r="A61" s="53" t="s">
        <v>58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7" x14ac:dyDescent="0.25">
      <c r="A62" s="53" t="s">
        <v>59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7" x14ac:dyDescent="0.25">
      <c r="A63" s="53" t="s">
        <v>60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</row>
    <row r="64" spans="1:17" x14ac:dyDescent="0.25">
      <c r="A64" s="77" t="s">
        <v>21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1:17" x14ac:dyDescent="0.25">
      <c r="A65" s="75" t="s">
        <v>41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1:17" x14ac:dyDescent="0.25">
      <c r="A66" s="75" t="s">
        <v>42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7" x14ac:dyDescent="0.25">
      <c r="A67" s="53"/>
    </row>
    <row r="68" spans="1:17" ht="13" x14ac:dyDescent="0.3">
      <c r="A68" s="209" t="s">
        <v>24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3"/>
      <c r="N68" s="4"/>
      <c r="O68" s="5"/>
      <c r="P68" s="5"/>
    </row>
    <row r="69" spans="1:17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3"/>
      <c r="L69" s="3"/>
      <c r="N69" s="207"/>
      <c r="O69" s="207"/>
      <c r="P69" s="207"/>
    </row>
    <row r="70" spans="1:17" ht="13" thickBot="1" x14ac:dyDescent="0.3">
      <c r="A70" s="54"/>
      <c r="B70" s="54"/>
      <c r="C70" s="95">
        <v>1</v>
      </c>
      <c r="D70" s="95">
        <v>2</v>
      </c>
      <c r="E70" s="95">
        <v>3</v>
      </c>
      <c r="F70" s="95">
        <v>4</v>
      </c>
      <c r="G70" s="95">
        <v>5</v>
      </c>
      <c r="H70" s="95">
        <v>6</v>
      </c>
      <c r="I70" s="95">
        <f>H70+1</f>
        <v>7</v>
      </c>
      <c r="J70" s="95">
        <f>I70+1</f>
        <v>8</v>
      </c>
      <c r="K70" s="95">
        <f t="shared" ref="K70:L70" si="15">J70+1</f>
        <v>9</v>
      </c>
      <c r="L70" s="95">
        <f t="shared" si="15"/>
        <v>10</v>
      </c>
      <c r="N70" s="80"/>
      <c r="O70" s="81"/>
      <c r="P70" s="81"/>
    </row>
    <row r="71" spans="1:17" ht="50" x14ac:dyDescent="0.25">
      <c r="A71" s="56" t="s">
        <v>1</v>
      </c>
      <c r="B71" s="57" t="s">
        <v>2</v>
      </c>
      <c r="C71" s="58" t="s">
        <v>3</v>
      </c>
      <c r="D71" s="58" t="s">
        <v>4</v>
      </c>
      <c r="E71" s="58" t="s">
        <v>5</v>
      </c>
      <c r="F71" s="58" t="s">
        <v>6</v>
      </c>
      <c r="G71" s="58" t="s">
        <v>7</v>
      </c>
      <c r="H71" s="58" t="str">
        <f>H5</f>
        <v>Yahoo! Finance Earnings Growth</v>
      </c>
      <c r="I71" s="58" t="s">
        <v>9</v>
      </c>
      <c r="J71" s="58" t="s">
        <v>10</v>
      </c>
      <c r="K71" s="15" t="s">
        <v>39</v>
      </c>
      <c r="L71" s="15" t="s">
        <v>40</v>
      </c>
      <c r="N71" s="4"/>
      <c r="O71" s="59"/>
      <c r="P71" s="60"/>
    </row>
    <row r="72" spans="1:17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7"/>
      <c r="L72" s="7"/>
      <c r="N72" s="92"/>
      <c r="O72" s="34"/>
      <c r="P72" s="34"/>
    </row>
    <row r="73" spans="1:17" x14ac:dyDescent="0.25">
      <c r="A73" s="7" t="str">
        <f t="shared" ref="A73:B84" si="16">A7</f>
        <v>Atmos Energy Corporation</v>
      </c>
      <c r="B73" s="7" t="str">
        <f t="shared" si="16"/>
        <v>ATO</v>
      </c>
      <c r="C73" s="62">
        <v>2.96</v>
      </c>
      <c r="D73" s="83">
        <v>111.65885833333333</v>
      </c>
      <c r="E73" s="23">
        <f t="shared" ref="E73:E84" si="17">C73/D73</f>
        <v>2.6509316360405204E-2</v>
      </c>
      <c r="F73" s="23">
        <f>IFERROR(E73*(1+0.5*J73),"")</f>
        <v>2.7532575971916842E-2</v>
      </c>
      <c r="G73" s="23">
        <v>7.4999999999999997E-2</v>
      </c>
      <c r="H73" s="23">
        <v>8.1600000000000006E-2</v>
      </c>
      <c r="I73" s="23">
        <v>7.4999999999999997E-2</v>
      </c>
      <c r="J73" s="23">
        <f t="shared" ref="J73:J84" si="18">AVERAGE(G73:I73)</f>
        <v>7.7200000000000005E-2</v>
      </c>
      <c r="K73" s="23">
        <f>F73+J73</f>
        <v>0.10473257597191685</v>
      </c>
      <c r="L73" s="28">
        <f>K73</f>
        <v>0.10473257597191685</v>
      </c>
      <c r="N73" s="25"/>
      <c r="O73" s="26"/>
      <c r="P73" s="26"/>
      <c r="Q73" s="63"/>
    </row>
    <row r="74" spans="1:17" x14ac:dyDescent="0.25">
      <c r="A74" s="7" t="str">
        <f t="shared" si="16"/>
        <v>New Jersey Resources Corporation</v>
      </c>
      <c r="B74" s="7" t="str">
        <f t="shared" si="16"/>
        <v>NJR</v>
      </c>
      <c r="C74" s="62">
        <v>1.56</v>
      </c>
      <c r="D74" s="83">
        <v>44.114066666666695</v>
      </c>
      <c r="E74" s="23">
        <f t="shared" si="17"/>
        <v>3.536286989335221E-2</v>
      </c>
      <c r="F74" s="23">
        <f t="shared" ref="F74:F84" si="19">IFERROR(E74*(1+0.5*J74),"")</f>
        <v>3.6364817873663857E-2</v>
      </c>
      <c r="G74" s="23">
        <v>0.05</v>
      </c>
      <c r="H74" s="23">
        <v>0.06</v>
      </c>
      <c r="I74" s="23">
        <v>0.06</v>
      </c>
      <c r="J74" s="23">
        <f t="shared" si="18"/>
        <v>5.6666666666666664E-2</v>
      </c>
      <c r="K74" s="23">
        <f t="shared" ref="K74:K84" si="20">F74+J74</f>
        <v>9.3031484540330528E-2</v>
      </c>
      <c r="L74" s="28">
        <f t="shared" ref="L74:L83" si="21">K74</f>
        <v>9.3031484540330528E-2</v>
      </c>
      <c r="N74" s="25"/>
      <c r="O74" s="26"/>
      <c r="P74" s="26"/>
      <c r="Q74" s="63"/>
    </row>
    <row r="75" spans="1:17" x14ac:dyDescent="0.25">
      <c r="A75" s="7" t="str">
        <f t="shared" si="16"/>
        <v>NiSource Inc.</v>
      </c>
      <c r="B75" s="7" t="str">
        <f t="shared" si="16"/>
        <v>NI</v>
      </c>
      <c r="C75" s="62">
        <v>0.94</v>
      </c>
      <c r="D75" s="83">
        <v>28.532426111111103</v>
      </c>
      <c r="E75" s="23">
        <f t="shared" si="17"/>
        <v>3.2944972724697423E-2</v>
      </c>
      <c r="F75" s="23">
        <f t="shared" si="19"/>
        <v>3.4188645445054747E-2</v>
      </c>
      <c r="G75" s="23">
        <v>9.5000000000000001E-2</v>
      </c>
      <c r="H75" s="23">
        <v>6.3500000000000001E-2</v>
      </c>
      <c r="I75" s="23">
        <v>6.8000000000000005E-2</v>
      </c>
      <c r="J75" s="23">
        <f t="shared" si="18"/>
        <v>7.5499999999999998E-2</v>
      </c>
      <c r="K75" s="23">
        <f t="shared" si="20"/>
        <v>0.10968864544505474</v>
      </c>
      <c r="L75" s="28">
        <f t="shared" si="21"/>
        <v>0.10968864544505474</v>
      </c>
      <c r="N75" s="25"/>
      <c r="O75" s="26"/>
      <c r="P75" s="26"/>
      <c r="Q75" s="63"/>
    </row>
    <row r="76" spans="1:17" x14ac:dyDescent="0.25">
      <c r="A76" s="7" t="str">
        <f t="shared" si="16"/>
        <v>Northwest Natural Gas Company</v>
      </c>
      <c r="B76" s="7" t="str">
        <f t="shared" si="16"/>
        <v>NWN</v>
      </c>
      <c r="C76" s="62">
        <v>1.94</v>
      </c>
      <c r="D76" s="83">
        <v>49.445590000000003</v>
      </c>
      <c r="E76" s="23">
        <f t="shared" si="17"/>
        <v>3.9235046037472701E-2</v>
      </c>
      <c r="F76" s="23">
        <f t="shared" si="19"/>
        <v>4.0222461362749096E-2</v>
      </c>
      <c r="G76" s="23">
        <v>6.5000000000000002E-2</v>
      </c>
      <c r="H76" s="23">
        <v>4.2999999999999997E-2</v>
      </c>
      <c r="I76" s="23">
        <v>4.2999999999999997E-2</v>
      </c>
      <c r="J76" s="23">
        <f t="shared" si="18"/>
        <v>5.0333333333333334E-2</v>
      </c>
      <c r="K76" s="23">
        <f t="shared" si="20"/>
        <v>9.0555794696082437E-2</v>
      </c>
      <c r="L76" s="28">
        <f t="shared" si="21"/>
        <v>9.0555794696082437E-2</v>
      </c>
      <c r="N76" s="25"/>
      <c r="O76" s="26"/>
      <c r="P76" s="26"/>
      <c r="Q76" s="63"/>
    </row>
    <row r="77" spans="1:17" x14ac:dyDescent="0.25">
      <c r="A77" s="7" t="str">
        <f t="shared" si="16"/>
        <v>ONE Gas, Inc.</v>
      </c>
      <c r="B77" s="7" t="str">
        <f t="shared" si="16"/>
        <v>OGS</v>
      </c>
      <c r="C77" s="62">
        <v>2.48</v>
      </c>
      <c r="D77" s="83">
        <v>80.910541111111087</v>
      </c>
      <c r="E77" s="23">
        <f t="shared" si="17"/>
        <v>3.0651136007041641E-2</v>
      </c>
      <c r="F77" s="23">
        <f t="shared" si="19"/>
        <v>3.1494042247235288E-2</v>
      </c>
      <c r="G77" s="23">
        <v>6.5000000000000002E-2</v>
      </c>
      <c r="H77" s="23">
        <v>0.05</v>
      </c>
      <c r="I77" s="23">
        <v>0.05</v>
      </c>
      <c r="J77" s="23">
        <f t="shared" si="18"/>
        <v>5.5E-2</v>
      </c>
      <c r="K77" s="23">
        <f t="shared" si="20"/>
        <v>8.6494042247235281E-2</v>
      </c>
      <c r="L77" s="28">
        <f t="shared" si="21"/>
        <v>8.6494042247235281E-2</v>
      </c>
      <c r="N77" s="25"/>
      <c r="O77" s="26"/>
      <c r="P77" s="26"/>
      <c r="Q77" s="63"/>
    </row>
    <row r="78" spans="1:17" x14ac:dyDescent="0.25">
      <c r="A78" s="7" t="str">
        <f t="shared" si="16"/>
        <v>Spire, Inc.</v>
      </c>
      <c r="B78" s="7" t="str">
        <f t="shared" si="16"/>
        <v>SR</v>
      </c>
      <c r="C78" s="62">
        <v>2.74</v>
      </c>
      <c r="D78" s="83">
        <v>71.0511522222222</v>
      </c>
      <c r="E78" s="23">
        <f t="shared" si="17"/>
        <v>3.8563765882786462E-2</v>
      </c>
      <c r="F78" s="23">
        <f t="shared" si="19"/>
        <v>3.9977770631821966E-2</v>
      </c>
      <c r="G78" s="23">
        <v>0.09</v>
      </c>
      <c r="H78" s="23">
        <v>0.08</v>
      </c>
      <c r="I78" s="23">
        <v>0.05</v>
      </c>
      <c r="J78" s="23">
        <f t="shared" si="18"/>
        <v>7.333333333333332E-2</v>
      </c>
      <c r="K78" s="23">
        <f t="shared" si="20"/>
        <v>0.11331110396515529</v>
      </c>
      <c r="L78" s="28">
        <f t="shared" si="21"/>
        <v>0.11331110396515529</v>
      </c>
      <c r="N78" s="25"/>
      <c r="O78" s="26"/>
      <c r="P78" s="26"/>
      <c r="Q78" s="63"/>
    </row>
    <row r="79" spans="1:17" x14ac:dyDescent="0.25">
      <c r="A79" s="7" t="str">
        <f t="shared" si="16"/>
        <v>Eversource Energy</v>
      </c>
      <c r="B79" s="7" t="str">
        <f t="shared" si="16"/>
        <v>ES</v>
      </c>
      <c r="C79" s="62">
        <v>2.5499999999999998</v>
      </c>
      <c r="D79" s="83">
        <v>84.970208888888905</v>
      </c>
      <c r="E79" s="23">
        <f t="shared" si="17"/>
        <v>3.0010518196259838E-2</v>
      </c>
      <c r="F79" s="23">
        <f t="shared" si="19"/>
        <v>3.0966853376113986E-2</v>
      </c>
      <c r="G79" s="23">
        <v>6.5000000000000002E-2</v>
      </c>
      <c r="H79" s="23">
        <v>6.4199999999999993E-2</v>
      </c>
      <c r="I79" s="23">
        <v>6.2E-2</v>
      </c>
      <c r="J79" s="23">
        <f t="shared" si="18"/>
        <v>6.3733333333333322E-2</v>
      </c>
      <c r="K79" s="23">
        <f t="shared" si="20"/>
        <v>9.4700186709447312E-2</v>
      </c>
      <c r="L79" s="28">
        <f t="shared" si="21"/>
        <v>9.4700186709447312E-2</v>
      </c>
      <c r="N79" s="25"/>
      <c r="O79" s="26"/>
      <c r="P79" s="26"/>
      <c r="Q79" s="63"/>
    </row>
    <row r="80" spans="1:17" x14ac:dyDescent="0.25">
      <c r="A80" s="7" t="str">
        <f t="shared" si="16"/>
        <v>American States Water Company</v>
      </c>
      <c r="B80" s="7" t="str">
        <f t="shared" si="16"/>
        <v>AWR</v>
      </c>
      <c r="C80" s="62">
        <v>1.59</v>
      </c>
      <c r="D80" s="83">
        <v>83.842710555555556</v>
      </c>
      <c r="E80" s="23">
        <f t="shared" si="17"/>
        <v>1.8964081545842199E-2</v>
      </c>
      <c r="F80" s="23">
        <f t="shared" si="19"/>
        <v>1.9433442564101795E-2</v>
      </c>
      <c r="G80" s="23">
        <v>5.5E-2</v>
      </c>
      <c r="H80" s="23">
        <v>4.4000000000000004E-2</v>
      </c>
      <c r="I80" s="23" t="s">
        <v>11</v>
      </c>
      <c r="J80" s="23">
        <f t="shared" si="18"/>
        <v>4.9500000000000002E-2</v>
      </c>
      <c r="K80" s="23">
        <f t="shared" si="20"/>
        <v>6.8933442564101804E-2</v>
      </c>
      <c r="L80" s="28">
        <f t="shared" si="21"/>
        <v>6.8933442564101804E-2</v>
      </c>
      <c r="N80" s="25"/>
      <c r="O80" s="26"/>
      <c r="P80" s="26"/>
      <c r="Q80" s="63"/>
    </row>
    <row r="81" spans="1:17" x14ac:dyDescent="0.25">
      <c r="A81" s="7" t="str">
        <f t="shared" si="16"/>
        <v>California Water Service Group</v>
      </c>
      <c r="B81" s="7" t="str">
        <f t="shared" si="16"/>
        <v>CWT</v>
      </c>
      <c r="C81" s="62">
        <v>1</v>
      </c>
      <c r="D81" s="83">
        <v>56.662827222222212</v>
      </c>
      <c r="E81" s="23">
        <f t="shared" si="17"/>
        <v>1.7648254579288213E-2</v>
      </c>
      <c r="F81" s="23">
        <f t="shared" si="19"/>
        <v>1.845125016264583E-2</v>
      </c>
      <c r="G81" s="23">
        <v>6.5000000000000002E-2</v>
      </c>
      <c r="H81" s="23">
        <v>0.11699999999999999</v>
      </c>
      <c r="I81" s="23" t="s">
        <v>11</v>
      </c>
      <c r="J81" s="23">
        <f t="shared" si="18"/>
        <v>9.0999999999999998E-2</v>
      </c>
      <c r="K81" s="23">
        <f t="shared" si="20"/>
        <v>0.10945125016264583</v>
      </c>
      <c r="L81" s="28">
        <f t="shared" si="21"/>
        <v>0.10945125016264583</v>
      </c>
      <c r="N81" s="25"/>
      <c r="O81" s="26"/>
      <c r="P81" s="26"/>
      <c r="Q81" s="63"/>
    </row>
    <row r="82" spans="1:17" x14ac:dyDescent="0.25">
      <c r="A82" s="7" t="str">
        <f t="shared" si="16"/>
        <v>SJW Group</v>
      </c>
      <c r="B82" s="7" t="str">
        <f t="shared" si="16"/>
        <v>SJW</v>
      </c>
      <c r="C82" s="62">
        <v>1.44</v>
      </c>
      <c r="D82" s="83">
        <v>63.956790555555592</v>
      </c>
      <c r="E82" s="23">
        <f t="shared" si="17"/>
        <v>2.2515201083286921E-2</v>
      </c>
      <c r="F82" s="23">
        <f t="shared" si="19"/>
        <v>2.3854855547742495E-2</v>
      </c>
      <c r="G82" s="23">
        <v>0.14000000000000001</v>
      </c>
      <c r="H82" s="23">
        <v>9.8000000000000004E-2</v>
      </c>
      <c r="I82" s="23" t="s">
        <v>11</v>
      </c>
      <c r="J82" s="23">
        <f t="shared" si="18"/>
        <v>0.11900000000000001</v>
      </c>
      <c r="K82" s="23">
        <f t="shared" si="20"/>
        <v>0.14285485554774249</v>
      </c>
      <c r="L82" s="28">
        <f t="shared" si="21"/>
        <v>0.14285485554774249</v>
      </c>
      <c r="N82" s="25"/>
      <c r="O82" s="26"/>
      <c r="P82" s="26"/>
      <c r="Q82" s="63"/>
    </row>
    <row r="83" spans="1:17" x14ac:dyDescent="0.25">
      <c r="A83" s="7" t="str">
        <f t="shared" si="16"/>
        <v>Essential Utilities, Inc.</v>
      </c>
      <c r="B83" s="7" t="str">
        <f t="shared" si="16"/>
        <v>WTRG</v>
      </c>
      <c r="C83" s="62">
        <v>1.1479999999999999</v>
      </c>
      <c r="D83" s="83">
        <v>46.281829444444462</v>
      </c>
      <c r="E83" s="23">
        <f t="shared" si="17"/>
        <v>2.4804551025322585E-2</v>
      </c>
      <c r="F83" s="23">
        <f t="shared" si="19"/>
        <v>2.5751258056122397E-2</v>
      </c>
      <c r="G83" s="23">
        <v>0.1</v>
      </c>
      <c r="H83" s="23">
        <v>6.8000000000000005E-2</v>
      </c>
      <c r="I83" s="23">
        <v>6.0999999999999999E-2</v>
      </c>
      <c r="J83" s="23">
        <f t="shared" si="18"/>
        <v>7.6333333333333336E-2</v>
      </c>
      <c r="K83" s="23">
        <f t="shared" si="20"/>
        <v>0.10208459138945573</v>
      </c>
      <c r="L83" s="28">
        <f t="shared" si="21"/>
        <v>0.10208459138945573</v>
      </c>
      <c r="N83" s="25"/>
      <c r="O83" s="26"/>
      <c r="P83" s="26"/>
      <c r="Q83" s="63"/>
    </row>
    <row r="84" spans="1:17" x14ac:dyDescent="0.25">
      <c r="A84" s="27" t="str">
        <f t="shared" si="16"/>
        <v>Middlesex Water Company</v>
      </c>
      <c r="B84" s="14" t="str">
        <f t="shared" si="16"/>
        <v>MSEX</v>
      </c>
      <c r="C84" s="64">
        <f t="shared" ref="C84" si="22">C51</f>
        <v>1.1599999999999999</v>
      </c>
      <c r="D84" s="64">
        <v>90.462254444444454</v>
      </c>
      <c r="E84" s="23">
        <f t="shared" si="17"/>
        <v>1.2823027760295209E-2</v>
      </c>
      <c r="F84" s="23">
        <f t="shared" si="19"/>
        <v>1.3053842259980523E-2</v>
      </c>
      <c r="G84" s="24">
        <f t="shared" ref="G84:I84" si="23">G51</f>
        <v>4.4999999999999998E-2</v>
      </c>
      <c r="H84" s="24">
        <f t="shared" si="23"/>
        <v>2.7000000000000003E-2</v>
      </c>
      <c r="I84" s="24" t="str">
        <f t="shared" si="23"/>
        <v>n/a</v>
      </c>
      <c r="J84" s="23">
        <f t="shared" si="18"/>
        <v>3.6000000000000004E-2</v>
      </c>
      <c r="K84" s="23">
        <f t="shared" si="20"/>
        <v>4.9053842259980523E-2</v>
      </c>
      <c r="L84" s="28"/>
      <c r="M84" s="34"/>
      <c r="N84" s="25"/>
      <c r="O84" s="26"/>
      <c r="P84" s="26"/>
      <c r="Q84" s="63"/>
    </row>
    <row r="85" spans="1:17" x14ac:dyDescent="0.25">
      <c r="A85" s="30" t="s">
        <v>12</v>
      </c>
      <c r="B85" s="88"/>
      <c r="C85" s="62"/>
      <c r="D85" s="62"/>
      <c r="E85" s="33"/>
      <c r="F85" s="33"/>
      <c r="G85" s="33"/>
      <c r="H85" s="33"/>
      <c r="I85" s="33"/>
      <c r="J85" s="33"/>
      <c r="K85" s="33">
        <f>AVERAGE(K73:K84)</f>
        <v>9.7074317958262393E-2</v>
      </c>
      <c r="L85" s="33">
        <f>AVERAGE(L73:L84)</f>
        <v>0.1014398157490153</v>
      </c>
      <c r="M85" s="34"/>
      <c r="N85" s="35"/>
      <c r="O85" s="36"/>
      <c r="P85" s="36"/>
    </row>
    <row r="86" spans="1:17" x14ac:dyDescent="0.25">
      <c r="A86" s="20" t="s">
        <v>63</v>
      </c>
      <c r="B86" s="88"/>
      <c r="C86" s="62"/>
      <c r="D86" s="62"/>
      <c r="E86" s="28"/>
      <c r="F86" s="28"/>
      <c r="G86" s="28"/>
      <c r="H86" s="28"/>
      <c r="I86" s="28"/>
      <c r="J86" s="28"/>
      <c r="K86" s="28">
        <f>AVERAGE(K80:K84)</f>
        <v>9.4475596384785268E-2</v>
      </c>
      <c r="L86" s="28">
        <f>AVERAGE(L80:L84)</f>
        <v>0.10583103491598646</v>
      </c>
      <c r="M86" s="34"/>
      <c r="N86" s="35"/>
      <c r="O86" s="36"/>
      <c r="P86" s="36"/>
    </row>
    <row r="87" spans="1:17" ht="13" thickBot="1" x14ac:dyDescent="0.3">
      <c r="A87" s="9" t="s">
        <v>147</v>
      </c>
      <c r="B87" s="42"/>
      <c r="C87" s="43"/>
      <c r="D87" s="43"/>
      <c r="E87" s="44"/>
      <c r="F87" s="44"/>
      <c r="G87" s="44"/>
      <c r="H87" s="44"/>
      <c r="I87" s="44"/>
      <c r="J87" s="44"/>
      <c r="K87" s="44">
        <f>AVERAGE(K73:K79)</f>
        <v>9.8930547653603207E-2</v>
      </c>
      <c r="L87" s="44">
        <f>AVERAGE(L73:L79)</f>
        <v>9.8930547653603207E-2</v>
      </c>
      <c r="M87" s="34"/>
      <c r="N87" s="35"/>
      <c r="O87" s="36"/>
      <c r="P87" s="36"/>
    </row>
    <row r="88" spans="1:17" x14ac:dyDescent="0.25">
      <c r="A88" s="46"/>
      <c r="B88" s="7"/>
      <c r="C88" s="7"/>
      <c r="D88" s="7"/>
      <c r="E88" s="7"/>
      <c r="F88" s="7"/>
      <c r="G88" s="72"/>
      <c r="H88" s="72"/>
      <c r="I88" s="72"/>
      <c r="J88" s="72"/>
      <c r="K88" s="72"/>
      <c r="N88" s="92"/>
      <c r="O88" s="34"/>
      <c r="P88" s="34"/>
    </row>
    <row r="89" spans="1:17" x14ac:dyDescent="0.25">
      <c r="A89" s="93" t="s">
        <v>13</v>
      </c>
      <c r="B89" s="7"/>
      <c r="C89" s="7"/>
      <c r="D89" s="7"/>
      <c r="E89" s="7"/>
      <c r="F89" s="7"/>
      <c r="G89" s="72"/>
      <c r="H89" s="72"/>
      <c r="I89" s="72"/>
      <c r="J89" s="72"/>
      <c r="K89" s="72"/>
      <c r="L89" s="94"/>
    </row>
    <row r="90" spans="1:17" x14ac:dyDescent="0.25">
      <c r="A90" s="7" t="s">
        <v>56</v>
      </c>
      <c r="B90" s="7"/>
      <c r="C90" s="7"/>
      <c r="D90" s="7"/>
      <c r="E90" s="7"/>
      <c r="F90" s="7"/>
      <c r="G90" s="53"/>
      <c r="H90" s="53"/>
      <c r="I90" s="53"/>
      <c r="J90" s="53"/>
      <c r="K90" s="53"/>
      <c r="L90" s="94"/>
    </row>
    <row r="91" spans="1:17" x14ac:dyDescent="0.25">
      <c r="A91" s="7" t="s">
        <v>62</v>
      </c>
      <c r="B91" s="7"/>
      <c r="C91" s="7"/>
      <c r="D91" s="7"/>
      <c r="E91" s="7"/>
      <c r="F91" s="7"/>
      <c r="G91" s="53"/>
      <c r="H91" s="53"/>
      <c r="I91" s="53"/>
      <c r="J91" s="53"/>
      <c r="K91" s="53"/>
      <c r="L91" s="53"/>
    </row>
    <row r="92" spans="1:17" x14ac:dyDescent="0.25">
      <c r="A92" s="7" t="s">
        <v>16</v>
      </c>
      <c r="B92" s="7"/>
      <c r="C92" s="7"/>
      <c r="D92" s="7"/>
      <c r="E92" s="7"/>
      <c r="F92" s="7"/>
      <c r="G92" s="53"/>
      <c r="H92" s="53"/>
      <c r="I92" s="53"/>
      <c r="J92" s="53"/>
      <c r="K92" s="53"/>
      <c r="L92" s="53"/>
    </row>
    <row r="93" spans="1:17" x14ac:dyDescent="0.25">
      <c r="A93" s="7" t="s">
        <v>17</v>
      </c>
      <c r="B93" s="7"/>
      <c r="C93" s="7"/>
      <c r="D93" s="7"/>
      <c r="E93" s="7"/>
      <c r="F93" s="7"/>
      <c r="G93" s="53"/>
      <c r="H93" s="53"/>
      <c r="I93" s="53"/>
      <c r="J93" s="53"/>
      <c r="K93" s="53"/>
      <c r="L93" s="53"/>
    </row>
    <row r="94" spans="1:17" x14ac:dyDescent="0.25">
      <c r="A94" s="7" t="s">
        <v>58</v>
      </c>
      <c r="B94" s="7"/>
      <c r="C94" s="7"/>
      <c r="D94" s="7"/>
      <c r="E94" s="7"/>
      <c r="F94" s="7"/>
      <c r="G94" s="53"/>
      <c r="H94" s="53"/>
      <c r="I94" s="53"/>
      <c r="J94" s="53"/>
      <c r="K94" s="53"/>
      <c r="L94" s="53"/>
    </row>
    <row r="95" spans="1:17" x14ac:dyDescent="0.25">
      <c r="A95" s="7" t="s">
        <v>59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1:17" x14ac:dyDescent="0.25">
      <c r="A96" s="7" t="s">
        <v>60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spans="1:12" x14ac:dyDescent="0.25">
      <c r="A97" s="76" t="s">
        <v>21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</row>
    <row r="98" spans="1:12" x14ac:dyDescent="0.25">
      <c r="A98" s="75" t="s">
        <v>41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</row>
    <row r="99" spans="1:12" x14ac:dyDescent="0.25">
      <c r="A99" s="75" t="s">
        <v>42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</row>
  </sheetData>
  <mergeCells count="6">
    <mergeCell ref="N69:P69"/>
    <mergeCell ref="A2:L2"/>
    <mergeCell ref="N3:P3"/>
    <mergeCell ref="A35:L35"/>
    <mergeCell ref="N36:P36"/>
    <mergeCell ref="A68:L68"/>
  </mergeCells>
  <conditionalFormatting sqref="A19:A20">
    <cfRule type="expression" dxfId="5" priority="5">
      <formula>"(blank)"</formula>
    </cfRule>
  </conditionalFormatting>
  <conditionalFormatting sqref="A52:A53">
    <cfRule type="expression" dxfId="4" priority="3">
      <formula>"(blank)"</formula>
    </cfRule>
  </conditionalFormatting>
  <conditionalFormatting sqref="A85:A86">
    <cfRule type="expression" dxfId="3" priority="1">
      <formula>"(blank)"</formula>
    </cfRule>
  </conditionalFormatting>
  <printOptions horizontalCentered="1"/>
  <pageMargins left="0.7" right="0.7" top="1.25" bottom="0.75" header="0.3" footer="0.3"/>
  <pageSetup scale="38" fitToWidth="0" fitToHeight="0" orientation="landscape" useFirstPageNumber="1" verticalDpi="4294967293" r:id="rId1"/>
  <headerFooter>
    <oddFooter xml:space="preserve">&amp;RSchedule AEB-2ST
Page &amp;P of 3
</oddFooter>
  </headerFooter>
  <rowBreaks count="2" manualBreakCount="2">
    <brk id="34" max="13" man="1"/>
    <brk id="67" max="1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8F63658F-22E8-4988-B8DE-3C5AA50F87A4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A19:A20</xm:sqref>
        </x14:conditionalFormatting>
        <x14:conditionalFormatting xmlns:xm="http://schemas.microsoft.com/office/excel/2006/main">
          <x14:cfRule type="expression" priority="4" id="{25CDE4FD-EC74-4B2C-B0FB-B41F7337B983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A52:A53</xm:sqref>
        </x14:conditionalFormatting>
        <x14:conditionalFormatting xmlns:xm="http://schemas.microsoft.com/office/excel/2006/main">
          <x14:cfRule type="expression" priority="2" id="{7FA5A4A2-6EF6-4960-97D3-3910328F79C3}">
            <xm:f>'C:\7000\7924_MAWC\Testimony\Direct - Brattle\Exhibits\[MAWC - Bulkley ROE Exhibits - 05.24.22.xlsx]AEB-2 -  Proxy Selection'!#REF!</xm:f>
            <x14:dxf>
              <fill>
                <patternFill>
                  <bgColor theme="5" tint="0.39994506668294322"/>
                </patternFill>
              </fill>
            </x14:dxf>
          </x14:cfRule>
          <xm:sqref>A85:A86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E28"/>
  <sheetViews>
    <sheetView view="pageLayout" topLeftCell="A16" zoomScaleNormal="100" workbookViewId="0">
      <selection activeCell="C38" sqref="C38"/>
    </sheetView>
  </sheetViews>
  <sheetFormatPr defaultColWidth="8.7265625" defaultRowHeight="15" customHeight="1" x14ac:dyDescent="0.25"/>
  <cols>
    <col min="1" max="1" width="8.7265625" style="170"/>
    <col min="2" max="2" width="33.81640625" style="170" customWidth="1"/>
    <col min="3" max="3" width="8.81640625" style="170" customWidth="1"/>
    <col min="4" max="4" width="13.26953125" style="170" customWidth="1"/>
    <col min="5" max="5" width="12.7265625" style="170" customWidth="1"/>
    <col min="6" max="16384" width="8.7265625" style="170"/>
  </cols>
  <sheetData>
    <row r="2" spans="2:5" ht="15" customHeight="1" x14ac:dyDescent="0.25">
      <c r="B2" s="171" t="s">
        <v>129</v>
      </c>
      <c r="C2" s="171"/>
      <c r="D2" s="171"/>
      <c r="E2" s="171"/>
    </row>
    <row r="3" spans="2:5" ht="15" customHeight="1" x14ac:dyDescent="0.25">
      <c r="B3" s="171"/>
      <c r="C3" s="171"/>
      <c r="D3" s="171"/>
      <c r="E3" s="171"/>
    </row>
    <row r="4" spans="2:5" ht="28.5" customHeight="1" x14ac:dyDescent="0.3">
      <c r="B4" s="193"/>
      <c r="C4" s="194" t="s">
        <v>117</v>
      </c>
      <c r="D4" s="195" t="s">
        <v>125</v>
      </c>
      <c r="E4" s="195" t="s">
        <v>126</v>
      </c>
    </row>
    <row r="5" spans="2:5" ht="15" customHeight="1" x14ac:dyDescent="0.3">
      <c r="B5" s="196" t="s">
        <v>118</v>
      </c>
      <c r="C5" s="197"/>
      <c r="D5" s="197"/>
      <c r="E5" s="197"/>
    </row>
    <row r="6" spans="2:5" ht="15" customHeight="1" x14ac:dyDescent="0.25">
      <c r="B6" s="198" t="s">
        <v>119</v>
      </c>
      <c r="C6" s="199">
        <f>'Sch AEB-3ST Direct CAPM (2)'!H22</f>
        <v>0.10398622659408084</v>
      </c>
      <c r="D6" s="199">
        <f>'Sch AEB-3ST Direct CAPM (2)'!H23</f>
        <v>0.11305346244472804</v>
      </c>
      <c r="E6" s="200">
        <f>(D6-C6)*10000</f>
        <v>90.67235850647198</v>
      </c>
    </row>
    <row r="7" spans="2:5" ht="15" customHeight="1" x14ac:dyDescent="0.25">
      <c r="B7" s="198" t="s">
        <v>120</v>
      </c>
      <c r="C7" s="199">
        <f>'Sch AEB-3ST Direct CAPM (2)'!H53</f>
        <v>0.10544378214963639</v>
      </c>
      <c r="D7" s="199">
        <f>'Sch AEB-3ST Direct CAPM (2)'!H54</f>
        <v>0.113945843397109</v>
      </c>
      <c r="E7" s="200">
        <f t="shared" ref="E7:E8" si="0">(D7-C7)*10000</f>
        <v>85.020612474726164</v>
      </c>
    </row>
    <row r="8" spans="2:5" ht="15" customHeight="1" x14ac:dyDescent="0.25">
      <c r="B8" s="198" t="s">
        <v>121</v>
      </c>
      <c r="C8" s="199">
        <f>'Sch AEB-3ST Direct CAPM (2)'!H84</f>
        <v>0.10558378214963639</v>
      </c>
      <c r="D8" s="199">
        <f>'Sch AEB-3ST Direct CAPM (2)'!H85</f>
        <v>0.11403155768282328</v>
      </c>
      <c r="E8" s="200">
        <f t="shared" si="0"/>
        <v>84.477755331868877</v>
      </c>
    </row>
    <row r="9" spans="2:5" ht="15" customHeight="1" x14ac:dyDescent="0.3">
      <c r="B9" s="196" t="s">
        <v>122</v>
      </c>
      <c r="C9" s="197"/>
      <c r="D9" s="197"/>
      <c r="E9" s="201"/>
    </row>
    <row r="10" spans="2:5" ht="15" customHeight="1" x14ac:dyDescent="0.25">
      <c r="B10" s="198" t="s">
        <v>119</v>
      </c>
      <c r="C10" s="199">
        <f>'Sch AEB-3ST Direct CAPM (2)'!H115</f>
        <v>0.10507480755811456</v>
      </c>
      <c r="D10" s="199">
        <f>'Sch AEB-3ST Direct CAPM (2)'!H116</f>
        <v>0.10553938273612121</v>
      </c>
      <c r="E10" s="200">
        <f>(D10-C10)*10000</f>
        <v>4.6457517800664592</v>
      </c>
    </row>
    <row r="11" spans="2:5" ht="15" customHeight="1" x14ac:dyDescent="0.25">
      <c r="B11" s="198" t="s">
        <v>120</v>
      </c>
      <c r="C11" s="199">
        <f>'Sch AEB-3ST Direct CAPM (2)'!H146</f>
        <v>0.10646451020628962</v>
      </c>
      <c r="D11" s="199">
        <f>'Sch AEB-3ST Direct CAPM (2)'!H147</f>
        <v>0.10690012770676373</v>
      </c>
      <c r="E11" s="200">
        <f t="shared" ref="E11:E12" si="1">(D11-C11)*10000</f>
        <v>4.3561750047410586</v>
      </c>
    </row>
    <row r="12" spans="2:5" ht="15" customHeight="1" x14ac:dyDescent="0.25">
      <c r="B12" s="198" t="s">
        <v>121</v>
      </c>
      <c r="C12" s="199">
        <f>'Sch AEB-3ST Direct CAPM (2)'!H177</f>
        <v>0.10659799285125841</v>
      </c>
      <c r="D12" s="199">
        <f>'Sch AEB-3ST Direct CAPM (2)'!H178</f>
        <v>0.10703082893126513</v>
      </c>
      <c r="E12" s="200">
        <f t="shared" si="1"/>
        <v>4.3283608000671547</v>
      </c>
    </row>
    <row r="13" spans="2:5" ht="15" customHeight="1" x14ac:dyDescent="0.3">
      <c r="B13" s="196" t="s">
        <v>127</v>
      </c>
      <c r="C13" s="197"/>
      <c r="D13" s="197"/>
      <c r="E13" s="201"/>
    </row>
    <row r="14" spans="2:5" ht="15" customHeight="1" x14ac:dyDescent="0.25">
      <c r="B14" s="198" t="s">
        <v>119</v>
      </c>
      <c r="C14" s="199">
        <f>'Sch AEB-3ST Direct CAPM (2)'!H208</f>
        <v>0.10046007931882912</v>
      </c>
      <c r="D14" s="199">
        <f>'Sch AEB-3ST Direct CAPM (2)'!H209</f>
        <v>0.10022525533272215</v>
      </c>
      <c r="E14" s="200">
        <f>(D14-C14)*10000</f>
        <v>-2.3482398610696897</v>
      </c>
    </row>
    <row r="15" spans="2:5" ht="15" customHeight="1" x14ac:dyDescent="0.25">
      <c r="B15" s="198" t="s">
        <v>120</v>
      </c>
      <c r="C15" s="199">
        <f>'Sch AEB-3ST Direct CAPM (2)'!H239</f>
        <v>0.10213742499784147</v>
      </c>
      <c r="D15" s="199">
        <f>'Sch AEB-3ST Direct CAPM (2)'!H240</f>
        <v>0.10191723794799049</v>
      </c>
      <c r="E15" s="200">
        <f t="shared" ref="E15:E16" si="2">(D15-C15)*10000</f>
        <v>-2.2018704985098116</v>
      </c>
    </row>
    <row r="16" spans="2:5" ht="15" customHeight="1" x14ac:dyDescent="0.25">
      <c r="B16" s="198" t="s">
        <v>121</v>
      </c>
      <c r="C16" s="199">
        <f>'Sch AEB-3ST Direct CAPM (2)'!H270</f>
        <v>0.10229853610895261</v>
      </c>
      <c r="D16" s="199">
        <f>'Sch AEB-3ST Direct CAPM (2)'!H271</f>
        <v>0.10207975495479318</v>
      </c>
      <c r="E16" s="200">
        <f t="shared" si="2"/>
        <v>-2.1878115415942254</v>
      </c>
    </row>
    <row r="17" spans="2:5" ht="15" customHeight="1" x14ac:dyDescent="0.3">
      <c r="B17" s="196" t="s">
        <v>123</v>
      </c>
      <c r="C17" s="197"/>
      <c r="D17" s="197"/>
      <c r="E17" s="201"/>
    </row>
    <row r="18" spans="2:5" ht="15" customHeight="1" x14ac:dyDescent="0.25">
      <c r="B18" s="198" t="s">
        <v>119</v>
      </c>
      <c r="C18" s="199">
        <f>'Sch AEB-3ST Direct CAPM (2)'!I22</f>
        <v>0.10983220760305075</v>
      </c>
      <c r="D18" s="199">
        <f>'Sch AEB-3ST Direct CAPM (2)'!I23</f>
        <v>0.11663263449103616</v>
      </c>
      <c r="E18" s="200">
        <f>(D18-C18)*10000</f>
        <v>68.004268879854052</v>
      </c>
    </row>
    <row r="19" spans="2:5" ht="15" customHeight="1" x14ac:dyDescent="0.25">
      <c r="B19" s="198" t="s">
        <v>120</v>
      </c>
      <c r="C19" s="199">
        <f>'Sch AEB-3ST Direct CAPM (2)'!I53</f>
        <v>0.11092537426971742</v>
      </c>
      <c r="D19" s="199">
        <f>'Sch AEB-3ST Direct CAPM (2)'!I54</f>
        <v>0.11730192020532189</v>
      </c>
      <c r="E19" s="200">
        <f t="shared" ref="E19:E20" si="3">(D19-C19)*10000</f>
        <v>63.765459356044666</v>
      </c>
    </row>
    <row r="20" spans="2:5" ht="15" customHeight="1" x14ac:dyDescent="0.25">
      <c r="B20" s="198" t="s">
        <v>121</v>
      </c>
      <c r="C20" s="199">
        <f>'Sch AEB-3ST Direct CAPM (2)'!I84</f>
        <v>0.11103037426971742</v>
      </c>
      <c r="D20" s="199">
        <f>'Sch AEB-3ST Direct CAPM (2)'!I85</f>
        <v>0.11736620591960759</v>
      </c>
      <c r="E20" s="200">
        <f t="shared" si="3"/>
        <v>63.358316498901694</v>
      </c>
    </row>
    <row r="21" spans="2:5" ht="15" customHeight="1" x14ac:dyDescent="0.3">
      <c r="B21" s="196" t="s">
        <v>124</v>
      </c>
      <c r="C21" s="197"/>
      <c r="D21" s="197"/>
      <c r="E21" s="201"/>
    </row>
    <row r="22" spans="2:5" ht="15" customHeight="1" x14ac:dyDescent="0.25">
      <c r="B22" s="198" t="s">
        <v>119</v>
      </c>
      <c r="C22" s="199">
        <f>'Sch AEB-3ST Direct CAPM (2)'!I115</f>
        <v>0.11064864332607605</v>
      </c>
      <c r="D22" s="199">
        <f>'Sch AEB-3ST Direct CAPM (2)'!I116</f>
        <v>0.11099707470958105</v>
      </c>
      <c r="E22" s="200">
        <f>(D22-C22)*10000</f>
        <v>3.4843138350500178</v>
      </c>
    </row>
    <row r="23" spans="2:5" ht="15" customHeight="1" x14ac:dyDescent="0.25">
      <c r="B23" s="198" t="s">
        <v>120</v>
      </c>
      <c r="C23" s="199">
        <f>'Sch AEB-3ST Direct CAPM (2)'!I146</f>
        <v>0.11169092031220734</v>
      </c>
      <c r="D23" s="199">
        <f>'Sch AEB-3ST Direct CAPM (2)'!I147</f>
        <v>0.11201763343756291</v>
      </c>
      <c r="E23" s="200">
        <f t="shared" ref="E23:E24" si="4">(D23-C23)*10000</f>
        <v>3.2671312535556551</v>
      </c>
    </row>
    <row r="24" spans="2:5" ht="15" customHeight="1" x14ac:dyDescent="0.25">
      <c r="B24" s="198" t="s">
        <v>121</v>
      </c>
      <c r="C24" s="199">
        <f>'Sch AEB-3ST Direct CAPM (2)'!I177</f>
        <v>0.11179103229593394</v>
      </c>
      <c r="D24" s="199">
        <f>'Sch AEB-3ST Direct CAPM (2)'!I178</f>
        <v>0.11211565935593899</v>
      </c>
      <c r="E24" s="200">
        <f t="shared" si="4"/>
        <v>3.2462706000505048</v>
      </c>
    </row>
    <row r="25" spans="2:5" ht="15" customHeight="1" x14ac:dyDescent="0.3">
      <c r="B25" s="196" t="s">
        <v>128</v>
      </c>
      <c r="C25" s="197"/>
      <c r="D25" s="197"/>
      <c r="E25" s="201"/>
    </row>
    <row r="26" spans="2:5" ht="15" customHeight="1" x14ac:dyDescent="0.25">
      <c r="B26" s="198" t="s">
        <v>119</v>
      </c>
      <c r="C26" s="199">
        <f>'Sch AEB-3ST Direct CAPM (2)'!I208</f>
        <v>0.10718759714661198</v>
      </c>
      <c r="D26" s="199">
        <f>'Sch AEB-3ST Direct CAPM (2)'!I209</f>
        <v>0.10701147915703173</v>
      </c>
      <c r="E26" s="200">
        <f>(D26-C26)*10000</f>
        <v>-1.7611798958025449</v>
      </c>
    </row>
    <row r="27" spans="2:5" ht="15" customHeight="1" x14ac:dyDescent="0.25">
      <c r="B27" s="198" t="s">
        <v>120</v>
      </c>
      <c r="C27" s="199">
        <f>'Sch AEB-3ST Direct CAPM (2)'!I239</f>
        <v>0.10844560640587124</v>
      </c>
      <c r="D27" s="199">
        <f>'Sch AEB-3ST Direct CAPM (2)'!I240</f>
        <v>0.10828046611848297</v>
      </c>
      <c r="E27" s="200">
        <f t="shared" ref="E27:E28" si="5">(D27-C27)*10000</f>
        <v>-1.6514028738827402</v>
      </c>
    </row>
    <row r="28" spans="2:5" ht="15" customHeight="1" x14ac:dyDescent="0.25">
      <c r="B28" s="198" t="s">
        <v>121</v>
      </c>
      <c r="C28" s="199">
        <f>'Sch AEB-3ST Direct CAPM (2)'!I270</f>
        <v>0.10856643973920459</v>
      </c>
      <c r="D28" s="199">
        <f>'Sch AEB-3ST Direct CAPM (2)'!I271</f>
        <v>0.10840235387358503</v>
      </c>
      <c r="E28" s="200">
        <f t="shared" si="5"/>
        <v>-1.6408586561955651</v>
      </c>
    </row>
  </sheetData>
  <printOptions horizontalCentered="1"/>
  <pageMargins left="0.7" right="0.7" top="0.75" bottom="0.75" header="0.3" footer="0.3"/>
  <pageSetup orientation="landscape" useFirstPageNumber="1" horizontalDpi="1200" verticalDpi="1200" r:id="rId1"/>
  <headerFooter scaleWithDoc="0">
    <oddFooter>&amp;RSchedule AEB-3ST
Page &amp;P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view="pageBreakPreview" topLeftCell="B234" zoomScale="85" zoomScaleNormal="90" zoomScaleSheetLayoutView="85" zoomScalePageLayoutView="90" workbookViewId="0">
      <selection activeCell="S256" sqref="S256"/>
    </sheetView>
  </sheetViews>
  <sheetFormatPr defaultColWidth="9.1796875" defaultRowHeight="12.5" x14ac:dyDescent="0.25"/>
  <cols>
    <col min="1" max="1" width="6.7265625" style="1" customWidth="1"/>
    <col min="2" max="2" width="30.81640625" style="1" customWidth="1"/>
    <col min="3" max="3" width="7.54296875" style="1" customWidth="1"/>
    <col min="4" max="4" width="16.453125" style="1" customWidth="1"/>
    <col min="5" max="6" width="10.54296875" style="1" customWidth="1"/>
    <col min="7" max="7" width="9.54296875" style="1" customWidth="1"/>
    <col min="8" max="9" width="10.54296875" style="1" customWidth="1"/>
    <col min="10" max="16384" width="9.1796875" style="1"/>
  </cols>
  <sheetData>
    <row r="1" spans="1:17" x14ac:dyDescent="0.25">
      <c r="A1" s="120"/>
      <c r="B1" s="120"/>
      <c r="C1" s="120"/>
      <c r="D1" s="120"/>
      <c r="E1" s="120"/>
      <c r="F1" s="120"/>
      <c r="G1" s="120"/>
      <c r="H1" s="120"/>
      <c r="I1" s="120"/>
    </row>
    <row r="2" spans="1:17" ht="13.15" customHeight="1" x14ac:dyDescent="0.25">
      <c r="A2" s="120"/>
      <c r="B2" s="210" t="s">
        <v>85</v>
      </c>
      <c r="C2" s="210"/>
      <c r="D2" s="210"/>
      <c r="E2" s="210"/>
      <c r="F2" s="210"/>
      <c r="G2" s="210"/>
      <c r="H2" s="210"/>
      <c r="I2" s="210"/>
    </row>
    <row r="3" spans="1:17" x14ac:dyDescent="0.25">
      <c r="A3" s="120"/>
      <c r="B3" s="120"/>
      <c r="C3" s="120"/>
      <c r="D3" s="120"/>
      <c r="E3" s="120"/>
      <c r="F3" s="120"/>
      <c r="G3" s="120"/>
      <c r="H3" s="120"/>
      <c r="I3" s="120"/>
    </row>
    <row r="4" spans="1:17" x14ac:dyDescent="0.25">
      <c r="A4" s="120"/>
      <c r="B4" s="211" t="s">
        <v>86</v>
      </c>
      <c r="C4" s="211"/>
      <c r="D4" s="211"/>
      <c r="E4" s="211"/>
      <c r="F4" s="211"/>
      <c r="G4" s="211"/>
      <c r="H4" s="211"/>
      <c r="I4" s="211"/>
    </row>
    <row r="5" spans="1:17" x14ac:dyDescent="0.25">
      <c r="A5" s="120"/>
      <c r="B5" s="210" t="s">
        <v>87</v>
      </c>
      <c r="C5" s="211"/>
      <c r="D5" s="211"/>
      <c r="E5" s="211"/>
      <c r="F5" s="211"/>
      <c r="G5" s="211"/>
      <c r="H5" s="211"/>
      <c r="I5" s="211"/>
    </row>
    <row r="6" spans="1:17" x14ac:dyDescent="0.25">
      <c r="A6" s="120"/>
      <c r="B6" s="120"/>
      <c r="C6" s="120"/>
      <c r="D6" s="120"/>
      <c r="E6" s="120"/>
      <c r="F6" s="120"/>
      <c r="G6" s="120"/>
      <c r="H6" s="120"/>
      <c r="I6" s="120"/>
    </row>
    <row r="7" spans="1:17" ht="13" thickBot="1" x14ac:dyDescent="0.3">
      <c r="A7" s="120"/>
      <c r="B7" s="120"/>
      <c r="C7" s="120"/>
      <c r="D7" s="121" t="s">
        <v>71</v>
      </c>
      <c r="E7" s="121" t="s">
        <v>75</v>
      </c>
      <c r="F7" s="121" t="s">
        <v>78</v>
      </c>
      <c r="G7" s="121" t="s">
        <v>88</v>
      </c>
      <c r="H7" s="121" t="s">
        <v>89</v>
      </c>
      <c r="I7" s="121" t="s">
        <v>90</v>
      </c>
      <c r="K7" s="122"/>
    </row>
    <row r="8" spans="1:17" ht="50" x14ac:dyDescent="0.25">
      <c r="A8" s="120"/>
      <c r="B8" s="123" t="s">
        <v>1</v>
      </c>
      <c r="C8" s="123" t="s">
        <v>2</v>
      </c>
      <c r="D8" s="124" t="s">
        <v>91</v>
      </c>
      <c r="E8" s="125" t="s">
        <v>92</v>
      </c>
      <c r="F8" s="125" t="s">
        <v>93</v>
      </c>
      <c r="G8" s="125" t="s">
        <v>94</v>
      </c>
      <c r="H8" s="126" t="s">
        <v>95</v>
      </c>
      <c r="I8" s="126" t="s">
        <v>96</v>
      </c>
    </row>
    <row r="9" spans="1:17" x14ac:dyDescent="0.25">
      <c r="A9" s="127"/>
      <c r="B9" s="128" t="s">
        <v>43</v>
      </c>
      <c r="C9" s="128" t="s">
        <v>25</v>
      </c>
      <c r="D9" s="47">
        <v>2.7153333333333328E-2</v>
      </c>
      <c r="E9" s="129">
        <v>0.65</v>
      </c>
      <c r="F9" s="130">
        <v>0.12737015062996052</v>
      </c>
      <c r="G9" s="131">
        <f>F9-D9</f>
        <v>0.10021681729662718</v>
      </c>
      <c r="H9" s="132">
        <f>G9*E9+D9</f>
        <v>9.2294264576141011E-2</v>
      </c>
      <c r="I9" s="132">
        <f>D9+(0.25*G9)+(0.75*E9*G9)</f>
        <v>0.10106323608959589</v>
      </c>
      <c r="K9" s="133"/>
      <c r="L9" s="134"/>
      <c r="M9" s="134"/>
      <c r="N9" s="134"/>
      <c r="O9" s="134"/>
      <c r="P9" s="134"/>
      <c r="Q9" s="134"/>
    </row>
    <row r="10" spans="1:17" x14ac:dyDescent="0.25">
      <c r="A10" s="127"/>
      <c r="B10" s="127" t="s">
        <v>44</v>
      </c>
      <c r="C10" s="127" t="s">
        <v>26</v>
      </c>
      <c r="D10" s="47">
        <f>D9</f>
        <v>2.7153333333333328E-2</v>
      </c>
      <c r="E10" s="129">
        <v>0.8</v>
      </c>
      <c r="F10" s="135">
        <v>0.12737015062996052</v>
      </c>
      <c r="G10" s="131">
        <f>F10-D10</f>
        <v>0.10021681729662718</v>
      </c>
      <c r="H10" s="132">
        <f>G10*E10+D10</f>
        <v>0.10732678717063507</v>
      </c>
      <c r="I10" s="132">
        <f>D10+(0.25*G10)+(0.75*E10*G10)</f>
        <v>0.11233762803546643</v>
      </c>
      <c r="K10" s="136"/>
      <c r="L10" s="134"/>
      <c r="M10" s="134"/>
      <c r="N10" s="134"/>
      <c r="O10" s="134"/>
      <c r="P10" s="134"/>
      <c r="Q10" s="134"/>
    </row>
    <row r="11" spans="1:17" x14ac:dyDescent="0.25">
      <c r="A11" s="127"/>
      <c r="B11" s="127" t="s">
        <v>45</v>
      </c>
      <c r="C11" s="127" t="s">
        <v>27</v>
      </c>
      <c r="D11" s="47">
        <f t="shared" ref="D11:D21" si="0">D10</f>
        <v>2.7153333333333328E-2</v>
      </c>
      <c r="E11" s="129">
        <v>0.65</v>
      </c>
      <c r="F11" s="135">
        <v>0.12737015062996052</v>
      </c>
      <c r="G11" s="131">
        <f>F11-D11</f>
        <v>0.10021681729662718</v>
      </c>
      <c r="H11" s="132">
        <f>G11*E11+D11</f>
        <v>9.2294264576141011E-2</v>
      </c>
      <c r="I11" s="132">
        <f t="shared" ref="I11:I21" si="1">D11+(0.25*G11)+(0.75*E11*G11)</f>
        <v>0.10106323608959589</v>
      </c>
      <c r="K11" s="136"/>
      <c r="L11" s="134"/>
      <c r="M11" s="134"/>
      <c r="N11" s="134"/>
      <c r="O11" s="134"/>
      <c r="P11" s="134"/>
      <c r="Q11" s="134"/>
    </row>
    <row r="12" spans="1:17" x14ac:dyDescent="0.25">
      <c r="A12" s="127"/>
      <c r="B12" s="127" t="s">
        <v>46</v>
      </c>
      <c r="C12" s="127" t="s">
        <v>28</v>
      </c>
      <c r="D12" s="47">
        <f t="shared" si="0"/>
        <v>2.7153333333333328E-2</v>
      </c>
      <c r="E12" s="129">
        <v>0.95</v>
      </c>
      <c r="F12" s="135">
        <v>0.12737015062996052</v>
      </c>
      <c r="G12" s="131">
        <f t="shared" ref="G12:G21" si="2">F12-D12</f>
        <v>0.10021681729662718</v>
      </c>
      <c r="H12" s="132">
        <f t="shared" ref="H12:H21" si="3">G12*E12+D12</f>
        <v>0.12235930976512915</v>
      </c>
      <c r="I12" s="132">
        <f>D12+(0.25*G12)+(0.75*E12*G12)</f>
        <v>0.12361201998133697</v>
      </c>
      <c r="K12" s="136"/>
      <c r="L12" s="134"/>
      <c r="M12" s="134"/>
      <c r="N12" s="134"/>
      <c r="O12" s="134"/>
      <c r="P12" s="134"/>
      <c r="Q12" s="134"/>
    </row>
    <row r="13" spans="1:17" x14ac:dyDescent="0.25">
      <c r="A13" s="127"/>
      <c r="B13" s="127" t="s">
        <v>47</v>
      </c>
      <c r="C13" s="127" t="s">
        <v>29</v>
      </c>
      <c r="D13" s="47">
        <f t="shared" si="0"/>
        <v>2.7153333333333328E-2</v>
      </c>
      <c r="E13" s="129">
        <v>0.9</v>
      </c>
      <c r="F13" s="135">
        <v>0.12737015062996052</v>
      </c>
      <c r="G13" s="131">
        <f t="shared" si="2"/>
        <v>0.10021681729662718</v>
      </c>
      <c r="H13" s="132">
        <f t="shared" si="3"/>
        <v>0.11734846890029779</v>
      </c>
      <c r="I13" s="132">
        <f t="shared" si="1"/>
        <v>0.11985388933271349</v>
      </c>
      <c r="K13" s="136"/>
      <c r="L13" s="134"/>
      <c r="M13" s="134"/>
      <c r="N13" s="134"/>
      <c r="O13" s="134"/>
      <c r="P13" s="134"/>
      <c r="Q13" s="134"/>
    </row>
    <row r="14" spans="1:17" x14ac:dyDescent="0.25">
      <c r="A14" s="127"/>
      <c r="B14" s="127" t="s">
        <v>48</v>
      </c>
      <c r="C14" s="127" t="s">
        <v>30</v>
      </c>
      <c r="D14" s="47">
        <f t="shared" si="0"/>
        <v>2.7153333333333328E-2</v>
      </c>
      <c r="E14" s="129">
        <v>0.7</v>
      </c>
      <c r="F14" s="135">
        <v>0.12737015062996052</v>
      </c>
      <c r="G14" s="131">
        <f t="shared" si="2"/>
        <v>0.10021681729662718</v>
      </c>
      <c r="H14" s="132">
        <f t="shared" si="3"/>
        <v>9.7305105440972345E-2</v>
      </c>
      <c r="I14" s="132">
        <f>D14+(0.25*G14)+(0.75*E14*G14)</f>
        <v>0.10482136673821939</v>
      </c>
      <c r="K14" s="136"/>
      <c r="L14" s="134"/>
      <c r="M14" s="134"/>
      <c r="N14" s="134"/>
      <c r="O14" s="134"/>
      <c r="P14" s="134"/>
      <c r="Q14" s="134"/>
    </row>
    <row r="15" spans="1:17" x14ac:dyDescent="0.25">
      <c r="A15" s="127"/>
      <c r="B15" s="127" t="s">
        <v>49</v>
      </c>
      <c r="C15" s="127" t="s">
        <v>31</v>
      </c>
      <c r="D15" s="47">
        <f t="shared" si="0"/>
        <v>2.7153333333333328E-2</v>
      </c>
      <c r="E15" s="129">
        <v>0.85</v>
      </c>
      <c r="F15" s="135">
        <v>0.12737015062996052</v>
      </c>
      <c r="G15" s="131">
        <f t="shared" si="2"/>
        <v>0.10021681729662718</v>
      </c>
      <c r="H15" s="132">
        <f t="shared" si="3"/>
        <v>0.11233762803546643</v>
      </c>
      <c r="I15" s="132">
        <f t="shared" si="1"/>
        <v>0.11609575868408994</v>
      </c>
      <c r="K15" s="136"/>
      <c r="L15" s="134"/>
      <c r="M15" s="134"/>
      <c r="N15" s="134"/>
      <c r="O15" s="134"/>
      <c r="P15" s="134"/>
      <c r="Q15" s="134"/>
    </row>
    <row r="16" spans="1:17" x14ac:dyDescent="0.25">
      <c r="A16" s="127"/>
      <c r="B16" s="127" t="s">
        <v>50</v>
      </c>
      <c r="C16" s="127" t="s">
        <v>32</v>
      </c>
      <c r="D16" s="47">
        <f t="shared" si="0"/>
        <v>2.7153333333333328E-2</v>
      </c>
      <c r="E16" s="129">
        <v>1</v>
      </c>
      <c r="F16" s="135">
        <v>0.12737015062996052</v>
      </c>
      <c r="G16" s="131">
        <f>F16-D16</f>
        <v>0.10021681729662718</v>
      </c>
      <c r="H16" s="132">
        <f>G16*E16+D16</f>
        <v>0.12737015062996052</v>
      </c>
      <c r="I16" s="132">
        <f>D16+(0.25*G16)+(0.75*E16*G16)</f>
        <v>0.12737015062996052</v>
      </c>
      <c r="K16" s="136"/>
      <c r="L16" s="134"/>
      <c r="M16" s="134"/>
      <c r="N16" s="134"/>
      <c r="O16" s="134"/>
      <c r="P16" s="134"/>
      <c r="Q16" s="134"/>
    </row>
    <row r="17" spans="1:17" x14ac:dyDescent="0.25">
      <c r="A17" s="127"/>
      <c r="B17" s="127" t="s">
        <v>51</v>
      </c>
      <c r="C17" s="127" t="s">
        <v>33</v>
      </c>
      <c r="D17" s="47">
        <f t="shared" si="0"/>
        <v>2.7153333333333328E-2</v>
      </c>
      <c r="E17" s="129">
        <v>0.8</v>
      </c>
      <c r="F17" s="135">
        <v>0.12737015062996052</v>
      </c>
      <c r="G17" s="131">
        <f>F17-D17</f>
        <v>0.10021681729662718</v>
      </c>
      <c r="H17" s="132">
        <f>G17*E17+D17</f>
        <v>0.10732678717063507</v>
      </c>
      <c r="I17" s="132">
        <f>D17+(0.25*G17)+(0.75*E17*G17)</f>
        <v>0.11233762803546643</v>
      </c>
      <c r="K17" s="136"/>
      <c r="L17" s="134"/>
      <c r="M17" s="134"/>
      <c r="N17" s="134"/>
      <c r="O17" s="134"/>
      <c r="P17" s="134"/>
      <c r="Q17" s="134"/>
    </row>
    <row r="18" spans="1:17" x14ac:dyDescent="0.25">
      <c r="A18" s="127"/>
      <c r="B18" s="127" t="s">
        <v>52</v>
      </c>
      <c r="C18" s="127" t="s">
        <v>34</v>
      </c>
      <c r="D18" s="47">
        <f t="shared" si="0"/>
        <v>2.7153333333333328E-2</v>
      </c>
      <c r="E18" s="129">
        <v>0.8</v>
      </c>
      <c r="F18" s="135">
        <v>0.12737015062996052</v>
      </c>
      <c r="G18" s="131">
        <f t="shared" si="2"/>
        <v>0.10021681729662718</v>
      </c>
      <c r="H18" s="132">
        <f t="shared" si="3"/>
        <v>0.10732678717063507</v>
      </c>
      <c r="I18" s="132">
        <f>D18+(0.25*G18)+(0.75*E18*G18)</f>
        <v>0.11233762803546643</v>
      </c>
      <c r="K18" s="136"/>
      <c r="L18" s="134"/>
      <c r="M18" s="134"/>
      <c r="N18" s="134"/>
      <c r="O18" s="134"/>
      <c r="P18" s="134"/>
      <c r="Q18" s="134"/>
    </row>
    <row r="19" spans="1:17" x14ac:dyDescent="0.25">
      <c r="A19" s="127"/>
      <c r="B19" s="127" t="s">
        <v>53</v>
      </c>
      <c r="C19" s="127" t="s">
        <v>35</v>
      </c>
      <c r="D19" s="47">
        <f t="shared" si="0"/>
        <v>2.7153333333333328E-2</v>
      </c>
      <c r="E19" s="129">
        <v>0.8</v>
      </c>
      <c r="F19" s="135">
        <v>0.12737015062996052</v>
      </c>
      <c r="G19" s="131">
        <f t="shared" si="2"/>
        <v>0.10021681729662718</v>
      </c>
      <c r="H19" s="132">
        <f t="shared" si="3"/>
        <v>0.10732678717063507</v>
      </c>
      <c r="I19" s="132">
        <f t="shared" si="1"/>
        <v>0.11233762803546643</v>
      </c>
      <c r="K19" s="136"/>
      <c r="L19" s="134"/>
      <c r="M19" s="134"/>
      <c r="N19" s="134"/>
      <c r="O19" s="134"/>
      <c r="P19" s="134"/>
      <c r="Q19" s="134"/>
    </row>
    <row r="20" spans="1:17" x14ac:dyDescent="0.25">
      <c r="A20" s="127"/>
      <c r="B20" s="127" t="s">
        <v>54</v>
      </c>
      <c r="C20" s="127" t="s">
        <v>36</v>
      </c>
      <c r="D20" s="47">
        <f t="shared" si="0"/>
        <v>2.7153333333333328E-2</v>
      </c>
      <c r="E20" s="129">
        <v>0.85</v>
      </c>
      <c r="F20" s="135">
        <v>0.12737015062996052</v>
      </c>
      <c r="G20" s="131">
        <f t="shared" si="2"/>
        <v>0.10021681729662718</v>
      </c>
      <c r="H20" s="132">
        <f t="shared" si="3"/>
        <v>0.11233762803546643</v>
      </c>
      <c r="I20" s="132">
        <f t="shared" si="1"/>
        <v>0.11609575868408994</v>
      </c>
      <c r="K20" s="136"/>
      <c r="L20" s="134"/>
      <c r="M20" s="134"/>
      <c r="N20" s="134"/>
      <c r="O20" s="134"/>
      <c r="P20" s="134"/>
      <c r="Q20" s="134"/>
    </row>
    <row r="21" spans="1:17" x14ac:dyDescent="0.25">
      <c r="A21" s="127"/>
      <c r="B21" s="127" t="s">
        <v>55</v>
      </c>
      <c r="C21" s="127" t="s">
        <v>37</v>
      </c>
      <c r="D21" s="47">
        <f t="shared" si="0"/>
        <v>2.7153333333333328E-2</v>
      </c>
      <c r="E21" s="137">
        <v>0.85</v>
      </c>
      <c r="F21" s="138">
        <v>0.12737015062996052</v>
      </c>
      <c r="G21" s="131">
        <f t="shared" si="2"/>
        <v>0.10021681729662718</v>
      </c>
      <c r="H21" s="132">
        <f t="shared" si="3"/>
        <v>0.11233762803546643</v>
      </c>
      <c r="I21" s="132">
        <f t="shared" si="1"/>
        <v>0.11609575868408994</v>
      </c>
      <c r="K21" s="136"/>
      <c r="L21" s="134"/>
      <c r="M21" s="134"/>
      <c r="N21" s="134"/>
      <c r="O21" s="134"/>
      <c r="P21" s="134"/>
      <c r="Q21" s="134"/>
    </row>
    <row r="22" spans="1:17" x14ac:dyDescent="0.25">
      <c r="A22" s="120"/>
      <c r="B22" s="139" t="s">
        <v>63</v>
      </c>
      <c r="C22" s="140"/>
      <c r="D22" s="140"/>
      <c r="E22" s="168">
        <f>AVERAGE(E9,E11,E12,E14,E19,E21)</f>
        <v>0.76666666666666661</v>
      </c>
      <c r="F22" s="130"/>
      <c r="G22" s="130"/>
      <c r="H22" s="130">
        <f>AVERAGE(H9,H11,H12,H14,H19,H21)</f>
        <v>0.10398622659408084</v>
      </c>
      <c r="I22" s="130">
        <f>AVERAGE(I9,I11,I12,I14,I19,I21)</f>
        <v>0.10983220760305075</v>
      </c>
      <c r="K22" s="172"/>
      <c r="L22" s="172"/>
      <c r="N22" s="134"/>
    </row>
    <row r="23" spans="1:17" ht="13" thickBot="1" x14ac:dyDescent="0.3">
      <c r="A23" s="120"/>
      <c r="B23" s="9" t="s">
        <v>147</v>
      </c>
      <c r="C23" s="142"/>
      <c r="D23" s="142"/>
      <c r="E23" s="169">
        <f>AVERAGE(E10,E13,E15,E16,E17,E18,E20)</f>
        <v>0.8571428571428571</v>
      </c>
      <c r="F23" s="143"/>
      <c r="G23" s="143"/>
      <c r="H23" s="143">
        <f>AVERAGE(H10,H13,H15,H16,H17,H18,H20)</f>
        <v>0.11305346244472804</v>
      </c>
      <c r="I23" s="143">
        <f>AVERAGE(I10,I13,I15,I16,I17,I18,I20)</f>
        <v>0.11663263449103616</v>
      </c>
      <c r="K23" s="172"/>
      <c r="L23" s="172"/>
    </row>
    <row r="24" spans="1:17" ht="13" x14ac:dyDescent="0.3">
      <c r="A24" s="120"/>
      <c r="B24" s="144"/>
      <c r="C24" s="120"/>
      <c r="D24" s="120"/>
      <c r="E24" s="120"/>
      <c r="F24" s="145"/>
      <c r="G24" s="145"/>
      <c r="H24" s="145"/>
      <c r="I24" s="145"/>
      <c r="K24" s="172"/>
      <c r="L24" s="202"/>
    </row>
    <row r="25" spans="1:17" x14ac:dyDescent="0.25">
      <c r="A25" s="120"/>
      <c r="B25" s="146" t="s">
        <v>13</v>
      </c>
      <c r="C25" s="120"/>
      <c r="D25" s="120"/>
      <c r="E25" s="147"/>
      <c r="F25" s="148"/>
      <c r="G25" s="148"/>
      <c r="H25" s="149"/>
      <c r="I25" s="148"/>
      <c r="J25" s="150"/>
      <c r="K25" s="150"/>
      <c r="L25" s="150"/>
    </row>
    <row r="26" spans="1:17" ht="15.5" x14ac:dyDescent="0.25">
      <c r="A26" s="120"/>
      <c r="B26" s="151" t="s">
        <v>97</v>
      </c>
      <c r="C26" s="120"/>
      <c r="D26" s="120"/>
      <c r="E26" s="152"/>
      <c r="F26" s="148"/>
      <c r="G26" s="153"/>
      <c r="H26" s="152"/>
      <c r="I26" s="154"/>
      <c r="J26" s="150"/>
      <c r="K26" s="150"/>
      <c r="L26" s="155"/>
    </row>
    <row r="27" spans="1:17" ht="11.65" customHeight="1" x14ac:dyDescent="0.25">
      <c r="A27" s="120"/>
      <c r="B27" s="151" t="s">
        <v>98</v>
      </c>
      <c r="C27" s="120"/>
      <c r="D27" s="120"/>
      <c r="E27" s="152"/>
      <c r="F27" s="156"/>
      <c r="G27" s="153"/>
      <c r="H27" s="152"/>
      <c r="I27" s="148"/>
      <c r="J27" s="150"/>
      <c r="K27" s="150"/>
      <c r="L27" s="155"/>
    </row>
    <row r="28" spans="1:17" x14ac:dyDescent="0.25">
      <c r="A28" s="120"/>
      <c r="B28" s="151" t="s">
        <v>99</v>
      </c>
      <c r="C28" s="120"/>
      <c r="D28" s="120"/>
      <c r="E28" s="152"/>
      <c r="F28" s="152"/>
      <c r="G28" s="152"/>
      <c r="H28" s="152"/>
      <c r="I28" s="152"/>
      <c r="J28" s="150"/>
      <c r="K28" s="150"/>
      <c r="L28" s="157"/>
    </row>
    <row r="29" spans="1:17" x14ac:dyDescent="0.25">
      <c r="A29" s="120"/>
      <c r="B29" s="120" t="s">
        <v>100</v>
      </c>
      <c r="C29" s="120"/>
      <c r="D29" s="120"/>
      <c r="E29" s="120"/>
      <c r="F29" s="120"/>
      <c r="G29" s="120"/>
      <c r="H29" s="120"/>
      <c r="I29" s="120"/>
    </row>
    <row r="30" spans="1:17" x14ac:dyDescent="0.25">
      <c r="A30" s="120"/>
      <c r="B30" s="120" t="s">
        <v>101</v>
      </c>
      <c r="C30" s="120"/>
      <c r="D30" s="120"/>
      <c r="E30" s="120"/>
      <c r="F30" s="120"/>
      <c r="G30" s="120"/>
      <c r="H30" s="120"/>
      <c r="I30" s="120"/>
    </row>
    <row r="31" spans="1:17" x14ac:dyDescent="0.25">
      <c r="A31" s="120"/>
      <c r="B31" s="120" t="s">
        <v>102</v>
      </c>
      <c r="C31" s="120"/>
      <c r="D31" s="120"/>
      <c r="E31" s="120"/>
      <c r="F31" s="120"/>
      <c r="G31" s="120"/>
      <c r="H31" s="120"/>
      <c r="I31" s="120"/>
    </row>
    <row r="32" spans="1:17" x14ac:dyDescent="0.25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ht="13.15" customHeight="1" x14ac:dyDescent="0.25">
      <c r="A33" s="120"/>
      <c r="B33" s="210" t="s">
        <v>103</v>
      </c>
      <c r="C33" s="210"/>
      <c r="D33" s="210"/>
      <c r="E33" s="210"/>
      <c r="F33" s="210"/>
      <c r="G33" s="210"/>
      <c r="H33" s="210"/>
      <c r="I33" s="210"/>
    </row>
    <row r="34" spans="1:9" x14ac:dyDescent="0.25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25">
      <c r="A35" s="120"/>
      <c r="B35" s="211" t="s">
        <v>86</v>
      </c>
      <c r="C35" s="211"/>
      <c r="D35" s="211"/>
      <c r="E35" s="211"/>
      <c r="F35" s="211"/>
      <c r="G35" s="211"/>
      <c r="H35" s="211"/>
      <c r="I35" s="211"/>
    </row>
    <row r="36" spans="1:9" x14ac:dyDescent="0.25">
      <c r="A36" s="120"/>
      <c r="B36" s="210" t="s">
        <v>87</v>
      </c>
      <c r="C36" s="211"/>
      <c r="D36" s="211"/>
      <c r="E36" s="211"/>
      <c r="F36" s="211"/>
      <c r="G36" s="211"/>
      <c r="H36" s="211"/>
      <c r="I36" s="211"/>
    </row>
    <row r="37" spans="1:9" x14ac:dyDescent="0.25">
      <c r="A37" s="120"/>
      <c r="B37" s="120"/>
      <c r="C37" s="120"/>
      <c r="D37" s="120"/>
      <c r="E37" s="120"/>
      <c r="F37" s="120"/>
      <c r="G37" s="120"/>
      <c r="H37" s="120"/>
      <c r="I37" s="120"/>
    </row>
    <row r="38" spans="1:9" ht="13" thickBot="1" x14ac:dyDescent="0.3">
      <c r="A38" s="120"/>
      <c r="B38" s="120"/>
      <c r="C38" s="120"/>
      <c r="D38" s="121" t="s">
        <v>71</v>
      </c>
      <c r="E38" s="121" t="s">
        <v>75</v>
      </c>
      <c r="F38" s="121" t="s">
        <v>78</v>
      </c>
      <c r="G38" s="121" t="s">
        <v>88</v>
      </c>
      <c r="H38" s="121" t="s">
        <v>89</v>
      </c>
      <c r="I38" s="121" t="s">
        <v>90</v>
      </c>
    </row>
    <row r="39" spans="1:9" ht="62.5" x14ac:dyDescent="0.25">
      <c r="A39" s="120"/>
      <c r="B39" s="123" t="s">
        <v>1</v>
      </c>
      <c r="C39" s="123" t="s">
        <v>2</v>
      </c>
      <c r="D39" s="124" t="s">
        <v>104</v>
      </c>
      <c r="E39" s="125" t="s">
        <v>92</v>
      </c>
      <c r="F39" s="125" t="s">
        <v>93</v>
      </c>
      <c r="G39" s="125" t="s">
        <v>94</v>
      </c>
      <c r="H39" s="126" t="s">
        <v>95</v>
      </c>
      <c r="I39" s="126" t="s">
        <v>96</v>
      </c>
    </row>
    <row r="40" spans="1:9" x14ac:dyDescent="0.25">
      <c r="A40" s="120"/>
      <c r="B40" s="128" t="s">
        <v>43</v>
      </c>
      <c r="C40" s="128" t="s">
        <v>25</v>
      </c>
      <c r="D40" s="158">
        <v>3.3399999999999999E-2</v>
      </c>
      <c r="E40" s="159">
        <f>E9</f>
        <v>0.65</v>
      </c>
      <c r="F40" s="130">
        <f>F9</f>
        <v>0.12737015062996052</v>
      </c>
      <c r="G40" s="131">
        <f>F40-D40</f>
        <v>9.3970150629960517E-2</v>
      </c>
      <c r="H40" s="132">
        <f>G40*E40+D40</f>
        <v>9.4480597909474329E-2</v>
      </c>
      <c r="I40" s="132">
        <f>D40+(0.25*G40)+(0.75*E40*G40)</f>
        <v>0.10270298608959588</v>
      </c>
    </row>
    <row r="41" spans="1:9" x14ac:dyDescent="0.25">
      <c r="A41" s="120"/>
      <c r="B41" s="127" t="s">
        <v>44</v>
      </c>
      <c r="C41" s="127" t="s">
        <v>26</v>
      </c>
      <c r="D41" s="47">
        <f>D40</f>
        <v>3.3399999999999999E-2</v>
      </c>
      <c r="E41" s="129">
        <f t="shared" ref="E41:F52" si="4">E10</f>
        <v>0.8</v>
      </c>
      <c r="F41" s="135">
        <f t="shared" si="4"/>
        <v>0.12737015062996052</v>
      </c>
      <c r="G41" s="131">
        <f>F41-D41</f>
        <v>9.3970150629960517E-2</v>
      </c>
      <c r="H41" s="132">
        <f>G41*E41+D41</f>
        <v>0.10857612050396842</v>
      </c>
      <c r="I41" s="132">
        <f>D41+(0.25*G41)+(0.75*E41*G41)</f>
        <v>0.11327462803546645</v>
      </c>
    </row>
    <row r="42" spans="1:9" x14ac:dyDescent="0.25">
      <c r="A42" s="120"/>
      <c r="B42" s="127" t="s">
        <v>45</v>
      </c>
      <c r="C42" s="127" t="s">
        <v>27</v>
      </c>
      <c r="D42" s="47">
        <f t="shared" ref="D42:D52" si="5">D41</f>
        <v>3.3399999999999999E-2</v>
      </c>
      <c r="E42" s="129">
        <f t="shared" si="4"/>
        <v>0.65</v>
      </c>
      <c r="F42" s="135">
        <f t="shared" si="4"/>
        <v>0.12737015062996052</v>
      </c>
      <c r="G42" s="131">
        <f>F42-D42</f>
        <v>9.3970150629960517E-2</v>
      </c>
      <c r="H42" s="132">
        <f>G42*E42+D42</f>
        <v>9.4480597909474329E-2</v>
      </c>
      <c r="I42" s="132">
        <f t="shared" ref="I42" si="6">D42+(0.25*G42)+(0.75*E42*G42)</f>
        <v>0.10270298608959588</v>
      </c>
    </row>
    <row r="43" spans="1:9" x14ac:dyDescent="0.25">
      <c r="A43" s="120"/>
      <c r="B43" s="127" t="s">
        <v>46</v>
      </c>
      <c r="C43" s="127" t="s">
        <v>28</v>
      </c>
      <c r="D43" s="47">
        <f t="shared" si="5"/>
        <v>3.3399999999999999E-2</v>
      </c>
      <c r="E43" s="129">
        <f t="shared" si="4"/>
        <v>0.95</v>
      </c>
      <c r="F43" s="135">
        <f t="shared" si="4"/>
        <v>0.12737015062996052</v>
      </c>
      <c r="G43" s="131">
        <f t="shared" ref="G43:G46" si="7">F43-D43</f>
        <v>9.3970150629960517E-2</v>
      </c>
      <c r="H43" s="132">
        <f t="shared" ref="H43:H46" si="8">G43*E43+D43</f>
        <v>0.12267164309846249</v>
      </c>
      <c r="I43" s="132">
        <f>D43+(0.25*G43)+(0.75*E43*G43)</f>
        <v>0.12384626998133698</v>
      </c>
    </row>
    <row r="44" spans="1:9" x14ac:dyDescent="0.25">
      <c r="A44" s="120"/>
      <c r="B44" s="127" t="s">
        <v>47</v>
      </c>
      <c r="C44" s="127" t="s">
        <v>29</v>
      </c>
      <c r="D44" s="47">
        <f t="shared" si="5"/>
        <v>3.3399999999999999E-2</v>
      </c>
      <c r="E44" s="129">
        <f t="shared" si="4"/>
        <v>0.9</v>
      </c>
      <c r="F44" s="135">
        <f t="shared" si="4"/>
        <v>0.12737015062996052</v>
      </c>
      <c r="G44" s="131">
        <f t="shared" si="7"/>
        <v>9.3970150629960517E-2</v>
      </c>
      <c r="H44" s="132">
        <f t="shared" si="8"/>
        <v>0.11797313556696447</v>
      </c>
      <c r="I44" s="132">
        <f t="shared" ref="I44" si="9">D44+(0.25*G44)+(0.75*E44*G44)</f>
        <v>0.12032238933271348</v>
      </c>
    </row>
    <row r="45" spans="1:9" x14ac:dyDescent="0.25">
      <c r="A45" s="120"/>
      <c r="B45" s="127" t="s">
        <v>48</v>
      </c>
      <c r="C45" s="127" t="s">
        <v>30</v>
      </c>
      <c r="D45" s="47">
        <f t="shared" si="5"/>
        <v>3.3399999999999999E-2</v>
      </c>
      <c r="E45" s="129">
        <f t="shared" si="4"/>
        <v>0.7</v>
      </c>
      <c r="F45" s="135">
        <f t="shared" si="4"/>
        <v>0.12737015062996052</v>
      </c>
      <c r="G45" s="131">
        <f t="shared" si="7"/>
        <v>9.3970150629960517E-2</v>
      </c>
      <c r="H45" s="132">
        <f t="shared" si="8"/>
        <v>9.9179105440972359E-2</v>
      </c>
      <c r="I45" s="132">
        <f>D45+(0.25*G45)+(0.75*E45*G45)</f>
        <v>0.10622686673821938</v>
      </c>
    </row>
    <row r="46" spans="1:9" x14ac:dyDescent="0.25">
      <c r="A46" s="120"/>
      <c r="B46" s="127" t="s">
        <v>49</v>
      </c>
      <c r="C46" s="127" t="s">
        <v>31</v>
      </c>
      <c r="D46" s="47">
        <f t="shared" si="5"/>
        <v>3.3399999999999999E-2</v>
      </c>
      <c r="E46" s="129">
        <f t="shared" si="4"/>
        <v>0.85</v>
      </c>
      <c r="F46" s="135">
        <f t="shared" si="4"/>
        <v>0.12737015062996052</v>
      </c>
      <c r="G46" s="131">
        <f t="shared" si="7"/>
        <v>9.3970150629960517E-2</v>
      </c>
      <c r="H46" s="132">
        <f t="shared" si="8"/>
        <v>0.11327462803546644</v>
      </c>
      <c r="I46" s="132">
        <f t="shared" ref="I46" si="10">D46+(0.25*G46)+(0.75*E46*G46)</f>
        <v>0.11679850868408995</v>
      </c>
    </row>
    <row r="47" spans="1:9" x14ac:dyDescent="0.25">
      <c r="A47" s="120"/>
      <c r="B47" s="127" t="s">
        <v>50</v>
      </c>
      <c r="C47" s="127" t="s">
        <v>32</v>
      </c>
      <c r="D47" s="47">
        <f t="shared" si="5"/>
        <v>3.3399999999999999E-2</v>
      </c>
      <c r="E47" s="129">
        <f t="shared" si="4"/>
        <v>1</v>
      </c>
      <c r="F47" s="135">
        <f t="shared" si="4"/>
        <v>0.12737015062996052</v>
      </c>
      <c r="G47" s="131">
        <f>F47-D47</f>
        <v>9.3970150629960517E-2</v>
      </c>
      <c r="H47" s="132">
        <f>G47*E47+D47</f>
        <v>0.12737015062996052</v>
      </c>
      <c r="I47" s="132">
        <f>D47+(0.25*G47)+(0.75*E47*G47)</f>
        <v>0.12737015062996052</v>
      </c>
    </row>
    <row r="48" spans="1:9" x14ac:dyDescent="0.25">
      <c r="A48" s="120"/>
      <c r="B48" s="127" t="s">
        <v>51</v>
      </c>
      <c r="C48" s="127" t="s">
        <v>33</v>
      </c>
      <c r="D48" s="47">
        <f t="shared" si="5"/>
        <v>3.3399999999999999E-2</v>
      </c>
      <c r="E48" s="129">
        <f t="shared" si="4"/>
        <v>0.8</v>
      </c>
      <c r="F48" s="135">
        <f t="shared" si="4"/>
        <v>0.12737015062996052</v>
      </c>
      <c r="G48" s="131">
        <f>F48-D48</f>
        <v>9.3970150629960517E-2</v>
      </c>
      <c r="H48" s="132">
        <f>G48*E48+D48</f>
        <v>0.10857612050396842</v>
      </c>
      <c r="I48" s="132">
        <f>D48+(0.25*G48)+(0.75*E48*G48)</f>
        <v>0.11327462803546645</v>
      </c>
    </row>
    <row r="49" spans="1:12" x14ac:dyDescent="0.25">
      <c r="A49" s="120"/>
      <c r="B49" s="127" t="s">
        <v>52</v>
      </c>
      <c r="C49" s="127" t="s">
        <v>34</v>
      </c>
      <c r="D49" s="47">
        <f t="shared" si="5"/>
        <v>3.3399999999999999E-2</v>
      </c>
      <c r="E49" s="129">
        <f t="shared" si="4"/>
        <v>0.8</v>
      </c>
      <c r="F49" s="135">
        <f t="shared" si="4"/>
        <v>0.12737015062996052</v>
      </c>
      <c r="G49" s="131">
        <f t="shared" ref="G49:G52" si="11">F49-D49</f>
        <v>9.3970150629960517E-2</v>
      </c>
      <c r="H49" s="132">
        <f t="shared" ref="H49:H52" si="12">G49*E49+D49</f>
        <v>0.10857612050396842</v>
      </c>
      <c r="I49" s="132">
        <f>D49+(0.25*G49)+(0.75*E49*G49)</f>
        <v>0.11327462803546645</v>
      </c>
    </row>
    <row r="50" spans="1:12" x14ac:dyDescent="0.25">
      <c r="A50" s="120"/>
      <c r="B50" s="127" t="s">
        <v>53</v>
      </c>
      <c r="C50" s="127" t="s">
        <v>35</v>
      </c>
      <c r="D50" s="47">
        <f t="shared" si="5"/>
        <v>3.3399999999999999E-2</v>
      </c>
      <c r="E50" s="129">
        <f t="shared" si="4"/>
        <v>0.8</v>
      </c>
      <c r="F50" s="135">
        <f t="shared" si="4"/>
        <v>0.12737015062996052</v>
      </c>
      <c r="G50" s="131">
        <f t="shared" si="11"/>
        <v>9.3970150629960517E-2</v>
      </c>
      <c r="H50" s="132">
        <f t="shared" si="12"/>
        <v>0.10857612050396842</v>
      </c>
      <c r="I50" s="132">
        <f t="shared" ref="I50:I52" si="13">D50+(0.25*G50)+(0.75*E50*G50)</f>
        <v>0.11327462803546645</v>
      </c>
    </row>
    <row r="51" spans="1:12" x14ac:dyDescent="0.25">
      <c r="A51" s="120"/>
      <c r="B51" s="127" t="s">
        <v>54</v>
      </c>
      <c r="C51" s="127" t="s">
        <v>36</v>
      </c>
      <c r="D51" s="47">
        <f t="shared" si="5"/>
        <v>3.3399999999999999E-2</v>
      </c>
      <c r="E51" s="129">
        <f t="shared" si="4"/>
        <v>0.85</v>
      </c>
      <c r="F51" s="135">
        <f t="shared" si="4"/>
        <v>0.12737015062996052</v>
      </c>
      <c r="G51" s="131">
        <f t="shared" si="11"/>
        <v>9.3970150629960517E-2</v>
      </c>
      <c r="H51" s="132">
        <f t="shared" si="12"/>
        <v>0.11327462803546644</v>
      </c>
      <c r="I51" s="132">
        <f t="shared" si="13"/>
        <v>0.11679850868408995</v>
      </c>
    </row>
    <row r="52" spans="1:12" x14ac:dyDescent="0.25">
      <c r="A52" s="120"/>
      <c r="B52" s="127" t="s">
        <v>55</v>
      </c>
      <c r="C52" s="127" t="s">
        <v>37</v>
      </c>
      <c r="D52" s="47">
        <f t="shared" si="5"/>
        <v>3.3399999999999999E-2</v>
      </c>
      <c r="E52" s="137">
        <f t="shared" si="4"/>
        <v>0.85</v>
      </c>
      <c r="F52" s="138">
        <f t="shared" si="4"/>
        <v>0.12737015062996052</v>
      </c>
      <c r="G52" s="131">
        <f t="shared" si="11"/>
        <v>9.3970150629960517E-2</v>
      </c>
      <c r="H52" s="132">
        <f t="shared" si="12"/>
        <v>0.11327462803546644</v>
      </c>
      <c r="I52" s="132">
        <f t="shared" si="13"/>
        <v>0.11679850868408995</v>
      </c>
    </row>
    <row r="53" spans="1:12" x14ac:dyDescent="0.25">
      <c r="A53" s="120"/>
      <c r="B53" s="139" t="s">
        <v>63</v>
      </c>
      <c r="C53" s="140"/>
      <c r="D53" s="140"/>
      <c r="E53" s="168">
        <f>AVERAGE(E40,E42,E43,E45,E50,E52)</f>
        <v>0.76666666666666661</v>
      </c>
      <c r="F53" s="130"/>
      <c r="G53" s="130"/>
      <c r="H53" s="130">
        <f>AVERAGE(H40,H42,H43,H45,H50,H52)</f>
        <v>0.10544378214963639</v>
      </c>
      <c r="I53" s="130">
        <f>AVERAGE(I40,I42,I43,I45,I50,I52)</f>
        <v>0.11092537426971742</v>
      </c>
      <c r="K53" s="141"/>
      <c r="L53" s="141"/>
    </row>
    <row r="54" spans="1:12" ht="13" thickBot="1" x14ac:dyDescent="0.3">
      <c r="A54" s="120"/>
      <c r="B54" s="9" t="s">
        <v>147</v>
      </c>
      <c r="C54" s="142"/>
      <c r="D54" s="142"/>
      <c r="E54" s="169">
        <f>AVERAGE(E41,E44,E46,E47,E48,E49,E51)</f>
        <v>0.8571428571428571</v>
      </c>
      <c r="F54" s="143"/>
      <c r="G54" s="143"/>
      <c r="H54" s="143">
        <f>AVERAGE(H41,H44,H46,H47,H48,H49,H51)</f>
        <v>0.113945843397109</v>
      </c>
      <c r="I54" s="143">
        <f>AVERAGE(I41,I44,I46,I47,I48,I49,I51)</f>
        <v>0.11730192020532189</v>
      </c>
      <c r="K54" s="141"/>
      <c r="L54" s="141"/>
    </row>
    <row r="55" spans="1:12" ht="13" x14ac:dyDescent="0.3">
      <c r="A55" s="120"/>
      <c r="B55" s="144"/>
      <c r="C55" s="120"/>
      <c r="D55" s="120"/>
      <c r="E55" s="120"/>
      <c r="F55" s="145"/>
      <c r="G55" s="145"/>
      <c r="H55" s="145"/>
      <c r="I55" s="145"/>
    </row>
    <row r="56" spans="1:12" x14ac:dyDescent="0.25">
      <c r="A56" s="120"/>
      <c r="B56" s="146" t="s">
        <v>13</v>
      </c>
      <c r="C56" s="120"/>
      <c r="D56" s="120"/>
      <c r="E56" s="147"/>
      <c r="F56" s="148"/>
      <c r="G56" s="148"/>
      <c r="H56" s="120"/>
      <c r="I56" s="120"/>
    </row>
    <row r="57" spans="1:12" x14ac:dyDescent="0.25">
      <c r="A57" s="120"/>
      <c r="B57" s="151" t="s">
        <v>105</v>
      </c>
      <c r="C57" s="120"/>
      <c r="D57" s="120"/>
      <c r="E57" s="120"/>
      <c r="F57" s="120"/>
      <c r="G57" s="153"/>
      <c r="H57" s="120"/>
      <c r="I57" s="120"/>
    </row>
    <row r="58" spans="1:12" x14ac:dyDescent="0.25">
      <c r="A58" s="120"/>
      <c r="B58" s="151" t="str">
        <f>B27</f>
        <v>[2] Source: Value Line reports</v>
      </c>
      <c r="C58" s="120"/>
      <c r="D58" s="120"/>
      <c r="E58" s="120"/>
      <c r="F58" s="120"/>
      <c r="G58" s="153"/>
      <c r="H58" s="120"/>
      <c r="I58" s="120"/>
    </row>
    <row r="59" spans="1:12" x14ac:dyDescent="0.25">
      <c r="A59" s="120"/>
      <c r="B59" s="151" t="str">
        <f>B28</f>
        <v>[3] Source: Schedule AEB-5</v>
      </c>
      <c r="C59" s="120"/>
      <c r="D59" s="120"/>
      <c r="E59" s="120"/>
      <c r="F59" s="120"/>
      <c r="G59" s="120"/>
      <c r="H59" s="120"/>
      <c r="I59" s="120"/>
    </row>
    <row r="60" spans="1:12" x14ac:dyDescent="0.25">
      <c r="A60" s="120"/>
      <c r="B60" s="120" t="s">
        <v>100</v>
      </c>
      <c r="C60" s="120"/>
      <c r="D60" s="120"/>
      <c r="E60" s="120"/>
      <c r="F60" s="120"/>
      <c r="G60" s="120"/>
      <c r="H60" s="120"/>
      <c r="I60" s="120"/>
    </row>
    <row r="61" spans="1:12" x14ac:dyDescent="0.25">
      <c r="A61" s="120"/>
      <c r="B61" s="120" t="s">
        <v>101</v>
      </c>
      <c r="C61" s="120"/>
      <c r="D61" s="120"/>
      <c r="E61" s="120"/>
      <c r="F61" s="120"/>
      <c r="G61" s="120"/>
      <c r="H61" s="120"/>
      <c r="I61" s="120"/>
    </row>
    <row r="62" spans="1:12" x14ac:dyDescent="0.25">
      <c r="A62" s="120"/>
      <c r="B62" s="120" t="s">
        <v>102</v>
      </c>
      <c r="C62" s="120"/>
      <c r="D62" s="120"/>
      <c r="E62" s="120"/>
      <c r="F62" s="120"/>
      <c r="G62" s="120"/>
      <c r="H62" s="120"/>
      <c r="I62" s="120"/>
    </row>
    <row r="63" spans="1:12" x14ac:dyDescent="0.25">
      <c r="A63" s="120"/>
      <c r="B63" s="120"/>
      <c r="C63" s="120"/>
      <c r="D63" s="120"/>
      <c r="E63" s="120"/>
      <c r="F63" s="120"/>
      <c r="G63" s="120"/>
      <c r="H63" s="120"/>
      <c r="I63" s="120"/>
    </row>
    <row r="64" spans="1:12" ht="13.15" customHeight="1" x14ac:dyDescent="0.25">
      <c r="A64" s="120"/>
      <c r="B64" s="210" t="s">
        <v>106</v>
      </c>
      <c r="C64" s="210"/>
      <c r="D64" s="210"/>
      <c r="E64" s="210"/>
      <c r="F64" s="210"/>
      <c r="G64" s="210"/>
      <c r="H64" s="210"/>
      <c r="I64" s="210"/>
    </row>
    <row r="65" spans="1:9" x14ac:dyDescent="0.25">
      <c r="A65" s="120"/>
      <c r="B65" s="120"/>
      <c r="C65" s="120"/>
      <c r="D65" s="120"/>
      <c r="E65" s="120"/>
      <c r="F65" s="120"/>
      <c r="G65" s="120"/>
      <c r="H65" s="120"/>
      <c r="I65" s="120"/>
    </row>
    <row r="66" spans="1:9" x14ac:dyDescent="0.25">
      <c r="A66" s="120"/>
      <c r="B66" s="211" t="s">
        <v>86</v>
      </c>
      <c r="C66" s="211"/>
      <c r="D66" s="211"/>
      <c r="E66" s="211"/>
      <c r="F66" s="211"/>
      <c r="G66" s="211"/>
      <c r="H66" s="211"/>
      <c r="I66" s="211"/>
    </row>
    <row r="67" spans="1:9" x14ac:dyDescent="0.25">
      <c r="A67" s="120"/>
      <c r="B67" s="210" t="s">
        <v>87</v>
      </c>
      <c r="C67" s="211"/>
      <c r="D67" s="211"/>
      <c r="E67" s="211"/>
      <c r="F67" s="211"/>
      <c r="G67" s="211"/>
      <c r="H67" s="211"/>
      <c r="I67" s="211"/>
    </row>
    <row r="68" spans="1:9" x14ac:dyDescent="0.25">
      <c r="A68" s="120"/>
      <c r="B68" s="120"/>
      <c r="C68" s="120"/>
      <c r="D68" s="120"/>
      <c r="E68" s="120"/>
      <c r="F68" s="120"/>
      <c r="G68" s="120"/>
      <c r="H68" s="120"/>
      <c r="I68" s="120"/>
    </row>
    <row r="69" spans="1:9" ht="13" thickBot="1" x14ac:dyDescent="0.3">
      <c r="A69" s="120"/>
      <c r="B69" s="120"/>
      <c r="C69" s="120"/>
      <c r="D69" s="121" t="s">
        <v>71</v>
      </c>
      <c r="E69" s="121" t="s">
        <v>75</v>
      </c>
      <c r="F69" s="121" t="s">
        <v>78</v>
      </c>
      <c r="G69" s="121" t="s">
        <v>88</v>
      </c>
      <c r="H69" s="121" t="s">
        <v>89</v>
      </c>
      <c r="I69" s="121" t="s">
        <v>90</v>
      </c>
    </row>
    <row r="70" spans="1:9" ht="50" x14ac:dyDescent="0.25">
      <c r="A70" s="120"/>
      <c r="B70" s="123" t="s">
        <v>1</v>
      </c>
      <c r="C70" s="123" t="s">
        <v>2</v>
      </c>
      <c r="D70" s="124" t="s">
        <v>107</v>
      </c>
      <c r="E70" s="125" t="s">
        <v>92</v>
      </c>
      <c r="F70" s="125" t="s">
        <v>93</v>
      </c>
      <c r="G70" s="125" t="s">
        <v>94</v>
      </c>
      <c r="H70" s="126" t="s">
        <v>95</v>
      </c>
      <c r="I70" s="126" t="s">
        <v>96</v>
      </c>
    </row>
    <row r="71" spans="1:9" x14ac:dyDescent="0.25">
      <c r="A71" s="120"/>
      <c r="B71" s="128" t="s">
        <v>43</v>
      </c>
      <c r="C71" s="128" t="s">
        <v>25</v>
      </c>
      <c r="D71" s="158">
        <v>3.4000000000000002E-2</v>
      </c>
      <c r="E71" s="159">
        <f>E40</f>
        <v>0.65</v>
      </c>
      <c r="F71" s="130">
        <f>F40</f>
        <v>0.12737015062996052</v>
      </c>
      <c r="G71" s="131">
        <f>F71-D71</f>
        <v>9.3370150629960513E-2</v>
      </c>
      <c r="H71" s="132">
        <f>G71*E71+D71</f>
        <v>9.4690597909474344E-2</v>
      </c>
      <c r="I71" s="132">
        <f>D71+(0.25*G71)+(0.75*E71*G71)</f>
        <v>0.10286048608959589</v>
      </c>
    </row>
    <row r="72" spans="1:9" x14ac:dyDescent="0.25">
      <c r="A72" s="120"/>
      <c r="B72" s="127" t="s">
        <v>44</v>
      </c>
      <c r="C72" s="127" t="s">
        <v>26</v>
      </c>
      <c r="D72" s="47">
        <v>3.4000000000000002E-2</v>
      </c>
      <c r="E72" s="129">
        <f t="shared" ref="E72:F83" si="14">E41</f>
        <v>0.8</v>
      </c>
      <c r="F72" s="135">
        <f t="shared" si="14"/>
        <v>0.12737015062996052</v>
      </c>
      <c r="G72" s="131">
        <f>F72-D72</f>
        <v>9.3370150629960513E-2</v>
      </c>
      <c r="H72" s="132">
        <f>G72*E72+D72</f>
        <v>0.10869612050396842</v>
      </c>
      <c r="I72" s="132">
        <f>D72+(0.25*G72)+(0.75*E72*G72)</f>
        <v>0.11336462803546644</v>
      </c>
    </row>
    <row r="73" spans="1:9" x14ac:dyDescent="0.25">
      <c r="A73" s="120"/>
      <c r="B73" s="127" t="s">
        <v>45</v>
      </c>
      <c r="C73" s="127" t="s">
        <v>27</v>
      </c>
      <c r="D73" s="47">
        <v>3.4000000000000002E-2</v>
      </c>
      <c r="E73" s="129">
        <f t="shared" si="14"/>
        <v>0.65</v>
      </c>
      <c r="F73" s="135">
        <f t="shared" si="14"/>
        <v>0.12737015062996052</v>
      </c>
      <c r="G73" s="131">
        <f>F73-D73</f>
        <v>9.3370150629960513E-2</v>
      </c>
      <c r="H73" s="132">
        <f>G73*E73+D73</f>
        <v>9.4690597909474344E-2</v>
      </c>
      <c r="I73" s="132">
        <f t="shared" ref="I73" si="15">D73+(0.25*G73)+(0.75*E73*G73)</f>
        <v>0.10286048608959589</v>
      </c>
    </row>
    <row r="74" spans="1:9" x14ac:dyDescent="0.25">
      <c r="A74" s="120"/>
      <c r="B74" s="127" t="s">
        <v>46</v>
      </c>
      <c r="C74" s="127" t="s">
        <v>28</v>
      </c>
      <c r="D74" s="47">
        <v>3.4000000000000002E-2</v>
      </c>
      <c r="E74" s="129">
        <f t="shared" si="14"/>
        <v>0.95</v>
      </c>
      <c r="F74" s="135">
        <f t="shared" si="14"/>
        <v>0.12737015062996052</v>
      </c>
      <c r="G74" s="131">
        <f t="shared" ref="G74:G77" si="16">F74-D74</f>
        <v>9.3370150629960513E-2</v>
      </c>
      <c r="H74" s="132">
        <f t="shared" ref="H74:H77" si="17">G74*E74+D74</f>
        <v>0.12270164309846249</v>
      </c>
      <c r="I74" s="132">
        <f>D74+(0.25*G74)+(0.75*E74*G74)</f>
        <v>0.12386876998133699</v>
      </c>
    </row>
    <row r="75" spans="1:9" x14ac:dyDescent="0.25">
      <c r="A75" s="120"/>
      <c r="B75" s="127" t="s">
        <v>47</v>
      </c>
      <c r="C75" s="127" t="s">
        <v>29</v>
      </c>
      <c r="D75" s="47">
        <v>3.4000000000000002E-2</v>
      </c>
      <c r="E75" s="129">
        <f t="shared" si="14"/>
        <v>0.9</v>
      </c>
      <c r="F75" s="135">
        <f t="shared" si="14"/>
        <v>0.12737015062996052</v>
      </c>
      <c r="G75" s="131">
        <f t="shared" si="16"/>
        <v>9.3370150629960513E-2</v>
      </c>
      <c r="H75" s="132">
        <f t="shared" si="17"/>
        <v>0.11803313556696447</v>
      </c>
      <c r="I75" s="132">
        <f t="shared" ref="I75" si="18">D75+(0.25*G75)+(0.75*E75*G75)</f>
        <v>0.12036738933271349</v>
      </c>
    </row>
    <row r="76" spans="1:9" x14ac:dyDescent="0.25">
      <c r="A76" s="120"/>
      <c r="B76" s="127" t="s">
        <v>48</v>
      </c>
      <c r="C76" s="127" t="s">
        <v>30</v>
      </c>
      <c r="D76" s="47">
        <v>3.4000000000000002E-2</v>
      </c>
      <c r="E76" s="129">
        <f t="shared" si="14"/>
        <v>0.7</v>
      </c>
      <c r="F76" s="135">
        <f t="shared" si="14"/>
        <v>0.12737015062996052</v>
      </c>
      <c r="G76" s="131">
        <f t="shared" si="16"/>
        <v>9.3370150629960513E-2</v>
      </c>
      <c r="H76" s="132">
        <f t="shared" si="17"/>
        <v>9.9359105440972359E-2</v>
      </c>
      <c r="I76" s="132">
        <f>D76+(0.25*G76)+(0.75*E76*G76)</f>
        <v>0.1063618667382194</v>
      </c>
    </row>
    <row r="77" spans="1:9" x14ac:dyDescent="0.25">
      <c r="A77" s="120"/>
      <c r="B77" s="127" t="s">
        <v>49</v>
      </c>
      <c r="C77" s="127" t="s">
        <v>31</v>
      </c>
      <c r="D77" s="47">
        <v>3.4000000000000002E-2</v>
      </c>
      <c r="E77" s="129">
        <f t="shared" si="14"/>
        <v>0.85</v>
      </c>
      <c r="F77" s="135">
        <f t="shared" si="14"/>
        <v>0.12737015062996052</v>
      </c>
      <c r="G77" s="131">
        <f t="shared" si="16"/>
        <v>9.3370150629960513E-2</v>
      </c>
      <c r="H77" s="132">
        <f t="shared" si="17"/>
        <v>0.11336462803546643</v>
      </c>
      <c r="I77" s="132">
        <f t="shared" ref="I77" si="19">D77+(0.25*G77)+(0.75*E77*G77)</f>
        <v>0.11686600868408994</v>
      </c>
    </row>
    <row r="78" spans="1:9" x14ac:dyDescent="0.25">
      <c r="A78" s="120"/>
      <c r="B78" s="127" t="s">
        <v>50</v>
      </c>
      <c r="C78" s="127" t="s">
        <v>32</v>
      </c>
      <c r="D78" s="47">
        <v>3.4000000000000002E-2</v>
      </c>
      <c r="E78" s="129">
        <f t="shared" si="14"/>
        <v>1</v>
      </c>
      <c r="F78" s="135">
        <f t="shared" si="14"/>
        <v>0.12737015062996052</v>
      </c>
      <c r="G78" s="131">
        <f>F78-D78</f>
        <v>9.3370150629960513E-2</v>
      </c>
      <c r="H78" s="132">
        <f>G78*E78+D78</f>
        <v>0.12737015062996052</v>
      </c>
      <c r="I78" s="132">
        <f>D78+(0.25*G78)+(0.75*E78*G78)</f>
        <v>0.12737015062996052</v>
      </c>
    </row>
    <row r="79" spans="1:9" x14ac:dyDescent="0.25">
      <c r="A79" s="120"/>
      <c r="B79" s="127" t="s">
        <v>51</v>
      </c>
      <c r="C79" s="127" t="s">
        <v>33</v>
      </c>
      <c r="D79" s="47">
        <v>3.4000000000000002E-2</v>
      </c>
      <c r="E79" s="129">
        <f t="shared" si="14"/>
        <v>0.8</v>
      </c>
      <c r="F79" s="135">
        <f t="shared" si="14"/>
        <v>0.12737015062996052</v>
      </c>
      <c r="G79" s="131">
        <f>F79-D79</f>
        <v>9.3370150629960513E-2</v>
      </c>
      <c r="H79" s="132">
        <f>G79*E79+D79</f>
        <v>0.10869612050396842</v>
      </c>
      <c r="I79" s="132">
        <f>D79+(0.25*G79)+(0.75*E79*G79)</f>
        <v>0.11336462803546644</v>
      </c>
    </row>
    <row r="80" spans="1:9" x14ac:dyDescent="0.25">
      <c r="A80" s="120"/>
      <c r="B80" s="127" t="s">
        <v>52</v>
      </c>
      <c r="C80" s="127" t="s">
        <v>34</v>
      </c>
      <c r="D80" s="47">
        <v>3.4000000000000002E-2</v>
      </c>
      <c r="E80" s="129">
        <f t="shared" si="14"/>
        <v>0.8</v>
      </c>
      <c r="F80" s="135">
        <f t="shared" si="14"/>
        <v>0.12737015062996052</v>
      </c>
      <c r="G80" s="131">
        <f t="shared" ref="G80:G83" si="20">F80-D80</f>
        <v>9.3370150629960513E-2</v>
      </c>
      <c r="H80" s="132">
        <f t="shared" ref="H80:H83" si="21">G80*E80+D80</f>
        <v>0.10869612050396842</v>
      </c>
      <c r="I80" s="132">
        <f>D80+(0.25*G80)+(0.75*E80*G80)</f>
        <v>0.11336462803546644</v>
      </c>
    </row>
    <row r="81" spans="1:12" x14ac:dyDescent="0.25">
      <c r="A81" s="120"/>
      <c r="B81" s="127" t="s">
        <v>53</v>
      </c>
      <c r="C81" s="127" t="s">
        <v>35</v>
      </c>
      <c r="D81" s="47">
        <v>3.4000000000000002E-2</v>
      </c>
      <c r="E81" s="129">
        <f t="shared" si="14"/>
        <v>0.8</v>
      </c>
      <c r="F81" s="135">
        <f t="shared" si="14"/>
        <v>0.12737015062996052</v>
      </c>
      <c r="G81" s="131">
        <f t="shared" si="20"/>
        <v>9.3370150629960513E-2</v>
      </c>
      <c r="H81" s="132">
        <f t="shared" si="21"/>
        <v>0.10869612050396842</v>
      </c>
      <c r="I81" s="132">
        <f t="shared" ref="I81:I83" si="22">D81+(0.25*G81)+(0.75*E81*G81)</f>
        <v>0.11336462803546644</v>
      </c>
    </row>
    <row r="82" spans="1:12" x14ac:dyDescent="0.25">
      <c r="A82" s="120"/>
      <c r="B82" s="127" t="s">
        <v>54</v>
      </c>
      <c r="C82" s="127" t="s">
        <v>36</v>
      </c>
      <c r="D82" s="47">
        <v>3.4000000000000002E-2</v>
      </c>
      <c r="E82" s="129">
        <f t="shared" si="14"/>
        <v>0.85</v>
      </c>
      <c r="F82" s="135">
        <f t="shared" si="14"/>
        <v>0.12737015062996052</v>
      </c>
      <c r="G82" s="131">
        <f t="shared" si="20"/>
        <v>9.3370150629960513E-2</v>
      </c>
      <c r="H82" s="132">
        <f t="shared" si="21"/>
        <v>0.11336462803546643</v>
      </c>
      <c r="I82" s="132">
        <f t="shared" si="22"/>
        <v>0.11686600868408994</v>
      </c>
    </row>
    <row r="83" spans="1:12" x14ac:dyDescent="0.25">
      <c r="A83" s="120"/>
      <c r="B83" s="127" t="s">
        <v>55</v>
      </c>
      <c r="C83" s="127" t="s">
        <v>37</v>
      </c>
      <c r="D83" s="47">
        <v>3.4000000000000002E-2</v>
      </c>
      <c r="E83" s="137">
        <f t="shared" si="14"/>
        <v>0.85</v>
      </c>
      <c r="F83" s="138">
        <f t="shared" si="14"/>
        <v>0.12737015062996052</v>
      </c>
      <c r="G83" s="131">
        <f t="shared" si="20"/>
        <v>9.3370150629960513E-2</v>
      </c>
      <c r="H83" s="132">
        <f t="shared" si="21"/>
        <v>0.11336462803546643</v>
      </c>
      <c r="I83" s="132">
        <f t="shared" si="22"/>
        <v>0.11686600868408994</v>
      </c>
    </row>
    <row r="84" spans="1:12" x14ac:dyDescent="0.25">
      <c r="A84" s="120"/>
      <c r="B84" s="139" t="s">
        <v>63</v>
      </c>
      <c r="C84" s="140"/>
      <c r="D84" s="140"/>
      <c r="E84" s="168">
        <f>AVERAGE(E71,E73,E74,E76,E81,E83)</f>
        <v>0.76666666666666661</v>
      </c>
      <c r="F84" s="130"/>
      <c r="G84" s="130"/>
      <c r="H84" s="130">
        <f>AVERAGE(H71,H73,H74,H76,H81,H83)</f>
        <v>0.10558378214963639</v>
      </c>
      <c r="I84" s="130">
        <f>AVERAGE(I71,I73,I74,I76,I81,I83)</f>
        <v>0.11103037426971742</v>
      </c>
      <c r="K84" s="141"/>
      <c r="L84" s="141"/>
    </row>
    <row r="85" spans="1:12" ht="13" thickBot="1" x14ac:dyDescent="0.3">
      <c r="A85" s="120"/>
      <c r="B85" s="9" t="s">
        <v>147</v>
      </c>
      <c r="C85" s="142"/>
      <c r="D85" s="142"/>
      <c r="E85" s="169">
        <f>AVERAGE(E72,E75,E77,E78,E79,E80,E82)</f>
        <v>0.8571428571428571</v>
      </c>
      <c r="F85" s="143"/>
      <c r="G85" s="143"/>
      <c r="H85" s="143">
        <f>AVERAGE(H72,H75,H77,H78,H79,H80,H82)</f>
        <v>0.11403155768282328</v>
      </c>
      <c r="I85" s="143">
        <f>AVERAGE(I72,I75,I77,I78,I79,I80,I82)</f>
        <v>0.11736620591960759</v>
      </c>
      <c r="K85" s="141"/>
      <c r="L85" s="141"/>
    </row>
    <row r="86" spans="1:12" ht="13" x14ac:dyDescent="0.3">
      <c r="A86" s="120"/>
      <c r="B86" s="144"/>
      <c r="C86" s="120"/>
      <c r="D86" s="120"/>
      <c r="E86" s="120"/>
      <c r="F86" s="145"/>
      <c r="G86" s="145"/>
      <c r="H86" s="145"/>
      <c r="I86" s="145"/>
    </row>
    <row r="87" spans="1:12" x14ac:dyDescent="0.25">
      <c r="A87" s="120"/>
      <c r="B87" s="146" t="s">
        <v>13</v>
      </c>
      <c r="C87" s="120"/>
      <c r="D87" s="120"/>
      <c r="E87" s="147"/>
      <c r="F87" s="148"/>
      <c r="G87" s="148"/>
      <c r="H87" s="120"/>
      <c r="I87" s="120"/>
    </row>
    <row r="88" spans="1:12" x14ac:dyDescent="0.25">
      <c r="A88" s="120"/>
      <c r="B88" s="151" t="s">
        <v>108</v>
      </c>
      <c r="C88" s="120"/>
      <c r="D88" s="120"/>
      <c r="E88" s="120"/>
      <c r="F88" s="120"/>
      <c r="G88" s="153"/>
      <c r="H88" s="120"/>
      <c r="I88" s="120"/>
    </row>
    <row r="89" spans="1:12" x14ac:dyDescent="0.25">
      <c r="A89" s="120"/>
      <c r="B89" s="151" t="str">
        <f>B58</f>
        <v>[2] Source: Value Line reports</v>
      </c>
      <c r="C89" s="120"/>
      <c r="D89" s="120"/>
      <c r="E89" s="120"/>
      <c r="F89" s="120"/>
      <c r="G89" s="153"/>
      <c r="H89" s="120"/>
      <c r="I89" s="120"/>
    </row>
    <row r="90" spans="1:12" x14ac:dyDescent="0.25">
      <c r="A90" s="120"/>
      <c r="B90" s="151" t="str">
        <f>B59</f>
        <v>[3] Source: Schedule AEB-5</v>
      </c>
      <c r="C90" s="120"/>
      <c r="D90" s="120"/>
      <c r="E90" s="120"/>
      <c r="F90" s="120"/>
      <c r="G90" s="120"/>
      <c r="H90" s="120"/>
      <c r="I90" s="120"/>
    </row>
    <row r="91" spans="1:12" x14ac:dyDescent="0.25">
      <c r="A91" s="120"/>
      <c r="B91" s="120" t="s">
        <v>100</v>
      </c>
      <c r="C91" s="120"/>
      <c r="D91" s="120"/>
      <c r="E91" s="120"/>
      <c r="F91" s="120"/>
      <c r="G91" s="120"/>
      <c r="H91" s="120"/>
      <c r="I91" s="120"/>
    </row>
    <row r="92" spans="1:12" x14ac:dyDescent="0.25">
      <c r="A92" s="120"/>
      <c r="B92" s="120" t="s">
        <v>101</v>
      </c>
      <c r="C92" s="120"/>
      <c r="D92" s="120"/>
      <c r="E92" s="120"/>
      <c r="F92" s="120"/>
      <c r="G92" s="120"/>
      <c r="H92" s="120"/>
      <c r="I92" s="120"/>
    </row>
    <row r="93" spans="1:12" x14ac:dyDescent="0.25">
      <c r="B93" s="120" t="s">
        <v>102</v>
      </c>
    </row>
    <row r="95" spans="1:12" ht="13.15" customHeight="1" x14ac:dyDescent="0.25">
      <c r="B95" s="210" t="s">
        <v>109</v>
      </c>
      <c r="C95" s="210"/>
      <c r="D95" s="210"/>
      <c r="E95" s="210"/>
      <c r="F95" s="210"/>
      <c r="G95" s="210"/>
      <c r="H95" s="210"/>
      <c r="I95" s="210"/>
    </row>
    <row r="96" spans="1:12" x14ac:dyDescent="0.25">
      <c r="B96" s="120"/>
      <c r="C96" s="120"/>
      <c r="D96" s="120"/>
      <c r="E96" s="120"/>
      <c r="F96" s="120"/>
      <c r="G96" s="120"/>
      <c r="H96" s="120"/>
      <c r="I96" s="120"/>
    </row>
    <row r="97" spans="2:12" x14ac:dyDescent="0.25">
      <c r="B97" s="211" t="s">
        <v>86</v>
      </c>
      <c r="C97" s="211"/>
      <c r="D97" s="211"/>
      <c r="E97" s="211"/>
      <c r="F97" s="211"/>
      <c r="G97" s="211"/>
      <c r="H97" s="211"/>
      <c r="I97" s="211"/>
    </row>
    <row r="98" spans="2:12" x14ac:dyDescent="0.25">
      <c r="B98" s="210" t="s">
        <v>87</v>
      </c>
      <c r="C98" s="211"/>
      <c r="D98" s="211"/>
      <c r="E98" s="211"/>
      <c r="F98" s="211"/>
      <c r="G98" s="211"/>
      <c r="H98" s="211"/>
      <c r="I98" s="211"/>
    </row>
    <row r="99" spans="2:12" x14ac:dyDescent="0.25">
      <c r="B99" s="120"/>
      <c r="C99" s="120"/>
      <c r="D99" s="120"/>
      <c r="E99" s="120"/>
      <c r="F99" s="120"/>
      <c r="G99" s="120"/>
      <c r="H99" s="120"/>
      <c r="I99" s="120"/>
    </row>
    <row r="100" spans="2:12" ht="13" thickBot="1" x14ac:dyDescent="0.3">
      <c r="B100" s="120"/>
      <c r="C100" s="120"/>
      <c r="D100" s="121" t="s">
        <v>71</v>
      </c>
      <c r="E100" s="121" t="s">
        <v>75</v>
      </c>
      <c r="F100" s="121" t="s">
        <v>78</v>
      </c>
      <c r="G100" s="121" t="s">
        <v>88</v>
      </c>
      <c r="H100" s="121" t="s">
        <v>89</v>
      </c>
      <c r="I100" s="121" t="s">
        <v>90</v>
      </c>
    </row>
    <row r="101" spans="2:12" ht="66" customHeight="1" x14ac:dyDescent="0.25">
      <c r="B101" s="123" t="s">
        <v>1</v>
      </c>
      <c r="C101" s="123" t="s">
        <v>2</v>
      </c>
      <c r="D101" s="124" t="str">
        <f>D8</f>
        <v>Current 30-day average of 30-year U.S. Treasury bond yield</v>
      </c>
      <c r="E101" s="125" t="s">
        <v>92</v>
      </c>
      <c r="F101" s="125" t="s">
        <v>93</v>
      </c>
      <c r="G101" s="125" t="s">
        <v>94</v>
      </c>
      <c r="H101" s="126" t="s">
        <v>95</v>
      </c>
      <c r="I101" s="126" t="s">
        <v>96</v>
      </c>
    </row>
    <row r="102" spans="2:12" x14ac:dyDescent="0.25">
      <c r="B102" s="128" t="s">
        <v>43</v>
      </c>
      <c r="C102" s="128" t="s">
        <v>25</v>
      </c>
      <c r="D102" s="158">
        <f>D9</f>
        <v>2.7153333333333328E-2</v>
      </c>
      <c r="E102" s="129">
        <v>0.65010630222890931</v>
      </c>
      <c r="F102" s="130">
        <f>F71</f>
        <v>0.12737015062996052</v>
      </c>
      <c r="G102" s="131">
        <f>F102-D102</f>
        <v>0.10021681729662718</v>
      </c>
      <c r="H102" s="132">
        <f>G102*E102+D102</f>
        <v>9.2304917847193829E-2</v>
      </c>
      <c r="I102" s="132">
        <f>D102+(0.25*G102)+(0.75*E102*G102)</f>
        <v>0.10107122604288549</v>
      </c>
      <c r="K102" s="160"/>
      <c r="L102" s="141"/>
    </row>
    <row r="103" spans="2:12" x14ac:dyDescent="0.25">
      <c r="B103" s="127" t="s">
        <v>44</v>
      </c>
      <c r="C103" s="127" t="s">
        <v>26</v>
      </c>
      <c r="D103" s="47">
        <f t="shared" ref="D103:D114" si="23">D10</f>
        <v>2.7153333333333328E-2</v>
      </c>
      <c r="E103" s="129">
        <v>0.74562359189812233</v>
      </c>
      <c r="F103" s="135">
        <f t="shared" ref="F103:F114" si="24">F72</f>
        <v>0.12737015062996052</v>
      </c>
      <c r="G103" s="131">
        <f>F103-D103</f>
        <v>0.10021681729662718</v>
      </c>
      <c r="H103" s="132">
        <f>G103*E103+D103</f>
        <v>0.10187735661464237</v>
      </c>
      <c r="I103" s="132">
        <f>D103+(0.25*G103)+(0.75*E103*G103)</f>
        <v>0.1082505551184719</v>
      </c>
      <c r="K103" s="160"/>
      <c r="L103" s="141"/>
    </row>
    <row r="104" spans="2:12" x14ac:dyDescent="0.25">
      <c r="B104" s="127" t="s">
        <v>45</v>
      </c>
      <c r="C104" s="127" t="s">
        <v>27</v>
      </c>
      <c r="D104" s="47">
        <f t="shared" si="23"/>
        <v>2.7153333333333328E-2</v>
      </c>
      <c r="E104" s="129">
        <v>0.68710450713151272</v>
      </c>
      <c r="F104" s="135">
        <f t="shared" si="24"/>
        <v>0.12737015062996052</v>
      </c>
      <c r="G104" s="131">
        <f>F104-D104</f>
        <v>0.10021681729662718</v>
      </c>
      <c r="H104" s="132">
        <f>G104*E104+D104</f>
        <v>9.6012760188221219E-2</v>
      </c>
      <c r="I104" s="132">
        <f t="shared" ref="I104" si="25">D104+(0.25*G104)+(0.75*E104*G104)</f>
        <v>0.10385210779865603</v>
      </c>
      <c r="K104" s="160"/>
      <c r="L104" s="141"/>
    </row>
    <row r="105" spans="2:12" x14ac:dyDescent="0.25">
      <c r="B105" s="127" t="s">
        <v>46</v>
      </c>
      <c r="C105" s="127" t="s">
        <v>28</v>
      </c>
      <c r="D105" s="47">
        <f t="shared" si="23"/>
        <v>2.7153333333333328E-2</v>
      </c>
      <c r="E105" s="129">
        <v>0.85244551106575694</v>
      </c>
      <c r="F105" s="135">
        <f t="shared" si="24"/>
        <v>0.12737015062996052</v>
      </c>
      <c r="G105" s="131">
        <f t="shared" ref="G105:G108" si="26">F105-D105</f>
        <v>0.10021681729662718</v>
      </c>
      <c r="H105" s="132">
        <f t="shared" ref="H105:H108" si="27">G105*E105+D105</f>
        <v>0.11258270937114029</v>
      </c>
      <c r="I105" s="132">
        <f>D105+(0.25*G105)+(0.75*E105*G105)</f>
        <v>0.11627956968584532</v>
      </c>
      <c r="K105" s="160"/>
      <c r="L105" s="141"/>
    </row>
    <row r="106" spans="2:12" x14ac:dyDescent="0.25">
      <c r="B106" s="127" t="s">
        <v>47</v>
      </c>
      <c r="C106" s="127" t="s">
        <v>29</v>
      </c>
      <c r="D106" s="47">
        <f t="shared" si="23"/>
        <v>2.7153333333333328E-2</v>
      </c>
      <c r="E106" s="129">
        <v>0.8093136134752168</v>
      </c>
      <c r="F106" s="135">
        <f t="shared" si="24"/>
        <v>0.12737015062996052</v>
      </c>
      <c r="G106" s="131">
        <f t="shared" si="26"/>
        <v>0.10021681729662718</v>
      </c>
      <c r="H106" s="132">
        <f t="shared" si="27"/>
        <v>0.10826016787065229</v>
      </c>
      <c r="I106" s="132">
        <f t="shared" ref="I106" si="28">D106+(0.25*G106)+(0.75*E106*G106)</f>
        <v>0.11303766356047934</v>
      </c>
      <c r="K106" s="160"/>
      <c r="L106" s="141"/>
    </row>
    <row r="107" spans="2:12" x14ac:dyDescent="0.25">
      <c r="B107" s="127" t="s">
        <v>48</v>
      </c>
      <c r="C107" s="127" t="s">
        <v>30</v>
      </c>
      <c r="D107" s="47">
        <f t="shared" si="23"/>
        <v>2.7153333333333328E-2</v>
      </c>
      <c r="E107" s="129">
        <v>0.78482020724043322</v>
      </c>
      <c r="F107" s="135">
        <f t="shared" si="24"/>
        <v>0.12737015062996052</v>
      </c>
      <c r="G107" s="131">
        <f t="shared" si="26"/>
        <v>0.10021681729662718</v>
      </c>
      <c r="H107" s="132">
        <f t="shared" si="27"/>
        <v>0.10580551665304891</v>
      </c>
      <c r="I107" s="132">
        <f>D107+(0.25*G107)+(0.75*E107*G107)</f>
        <v>0.11119667514727681</v>
      </c>
      <c r="K107" s="160"/>
      <c r="L107" s="141"/>
    </row>
    <row r="108" spans="2:12" x14ac:dyDescent="0.25">
      <c r="B108" s="127" t="s">
        <v>49</v>
      </c>
      <c r="C108" s="127" t="s">
        <v>31</v>
      </c>
      <c r="D108" s="47">
        <f t="shared" si="23"/>
        <v>2.7153333333333328E-2</v>
      </c>
      <c r="E108" s="129">
        <v>0.81271343486737346</v>
      </c>
      <c r="F108" s="135">
        <f t="shared" si="24"/>
        <v>0.12737015062996052</v>
      </c>
      <c r="G108" s="131">
        <f t="shared" si="26"/>
        <v>0.10021681729662718</v>
      </c>
      <c r="H108" s="132">
        <f t="shared" si="27"/>
        <v>0.1086008871499512</v>
      </c>
      <c r="I108" s="132">
        <f t="shared" ref="I108" si="29">D108+(0.25*G108)+(0.75*E108*G108)</f>
        <v>0.11329320301995352</v>
      </c>
      <c r="K108" s="160"/>
      <c r="L108" s="141"/>
    </row>
    <row r="109" spans="2:12" x14ac:dyDescent="0.25">
      <c r="B109" s="127" t="s">
        <v>50</v>
      </c>
      <c r="C109" s="127" t="s">
        <v>32</v>
      </c>
      <c r="D109" s="47">
        <f t="shared" si="23"/>
        <v>2.7153333333333328E-2</v>
      </c>
      <c r="E109" s="129">
        <v>0.82124394456801919</v>
      </c>
      <c r="F109" s="135">
        <f t="shared" si="24"/>
        <v>0.12737015062996052</v>
      </c>
      <c r="G109" s="131">
        <f>F109-D109</f>
        <v>0.10021681729662718</v>
      </c>
      <c r="H109" s="132">
        <f>G109*E109+D109</f>
        <v>0.10945578768206793</v>
      </c>
      <c r="I109" s="132">
        <f>D109+(0.25*G109)+(0.75*E109*G109)</f>
        <v>0.11393437841904107</v>
      </c>
      <c r="K109" s="160"/>
      <c r="L109" s="141"/>
    </row>
    <row r="110" spans="2:12" x14ac:dyDescent="0.25">
      <c r="B110" s="127" t="s">
        <v>51</v>
      </c>
      <c r="C110" s="127" t="s">
        <v>33</v>
      </c>
      <c r="D110" s="47">
        <f t="shared" si="23"/>
        <v>2.7153333333333328E-2</v>
      </c>
      <c r="E110" s="129">
        <v>0.71605093669389608</v>
      </c>
      <c r="F110" s="135">
        <f t="shared" si="24"/>
        <v>0.12737015062996052</v>
      </c>
      <c r="G110" s="131">
        <f>F110-D110</f>
        <v>0.10021681729662718</v>
      </c>
      <c r="H110" s="132">
        <f>G110*E110+D110</f>
        <v>9.8913679231064255E-2</v>
      </c>
      <c r="I110" s="132">
        <f>D110+(0.25*G110)+(0.75*E110*G110)</f>
        <v>0.10602779708078833</v>
      </c>
      <c r="K110" s="160"/>
      <c r="L110" s="141"/>
    </row>
    <row r="111" spans="2:12" x14ac:dyDescent="0.25">
      <c r="B111" s="127" t="s">
        <v>52</v>
      </c>
      <c r="C111" s="127" t="s">
        <v>34</v>
      </c>
      <c r="D111" s="47">
        <f t="shared" si="23"/>
        <v>2.7153333333333328E-2</v>
      </c>
      <c r="E111" s="129">
        <v>0.81350411190659178</v>
      </c>
      <c r="F111" s="135">
        <f t="shared" si="24"/>
        <v>0.12737015062996052</v>
      </c>
      <c r="G111" s="131">
        <f t="shared" ref="G111:G114" si="30">F111-D111</f>
        <v>0.10021681729662718</v>
      </c>
      <c r="H111" s="132">
        <f t="shared" ref="H111:H114" si="31">G111*E111+D111</f>
        <v>0.1086801262863312</v>
      </c>
      <c r="I111" s="132">
        <f>D111+(0.25*G111)+(0.75*E111*G111)</f>
        <v>0.11335263237223853</v>
      </c>
      <c r="K111" s="160"/>
      <c r="L111" s="141"/>
    </row>
    <row r="112" spans="2:12" x14ac:dyDescent="0.25">
      <c r="B112" s="127" t="s">
        <v>53</v>
      </c>
      <c r="C112" s="127" t="s">
        <v>35</v>
      </c>
      <c r="D112" s="47">
        <f t="shared" si="23"/>
        <v>2.7153333333333328E-2</v>
      </c>
      <c r="E112" s="129">
        <v>0.83322364795844639</v>
      </c>
      <c r="F112" s="135">
        <f t="shared" si="24"/>
        <v>0.12737015062996052</v>
      </c>
      <c r="G112" s="131">
        <f t="shared" si="30"/>
        <v>0.10021681729662718</v>
      </c>
      <c r="H112" s="132">
        <f t="shared" si="31"/>
        <v>0.11065635542801416</v>
      </c>
      <c r="I112" s="132">
        <f t="shared" ref="I112:I114" si="32">D112+(0.25*G112)+(0.75*E112*G112)</f>
        <v>0.11483480422850076</v>
      </c>
      <c r="K112" s="160"/>
      <c r="L112" s="141"/>
    </row>
    <row r="113" spans="2:12" x14ac:dyDescent="0.25">
      <c r="B113" s="127" t="s">
        <v>54</v>
      </c>
      <c r="C113" s="127" t="s">
        <v>36</v>
      </c>
      <c r="D113" s="47">
        <f t="shared" si="23"/>
        <v>2.7153333333333328E-2</v>
      </c>
      <c r="E113" s="129">
        <v>0.75670274740762689</v>
      </c>
      <c r="F113" s="135">
        <f t="shared" si="24"/>
        <v>0.12737015062996052</v>
      </c>
      <c r="G113" s="131">
        <f t="shared" si="30"/>
        <v>0.10021681729662718</v>
      </c>
      <c r="H113" s="132">
        <f t="shared" si="31"/>
        <v>0.10298767431813929</v>
      </c>
      <c r="I113" s="132">
        <f t="shared" si="32"/>
        <v>0.1090832933960946</v>
      </c>
      <c r="K113" s="160"/>
      <c r="L113" s="141"/>
    </row>
    <row r="114" spans="2:12" x14ac:dyDescent="0.25">
      <c r="B114" s="127" t="s">
        <v>55</v>
      </c>
      <c r="C114" s="127" t="s">
        <v>37</v>
      </c>
      <c r="D114" s="161">
        <f t="shared" si="23"/>
        <v>2.7153333333333328E-2</v>
      </c>
      <c r="E114" s="137">
        <v>0.85747337468706275</v>
      </c>
      <c r="F114" s="138">
        <f t="shared" si="24"/>
        <v>0.12737015062996052</v>
      </c>
      <c r="G114" s="131">
        <f t="shared" si="30"/>
        <v>0.10021681729662718</v>
      </c>
      <c r="H114" s="132">
        <f t="shared" si="31"/>
        <v>0.11308658586106904</v>
      </c>
      <c r="I114" s="132">
        <f t="shared" si="32"/>
        <v>0.11665747705329191</v>
      </c>
      <c r="K114" s="160"/>
      <c r="L114" s="141"/>
    </row>
    <row r="115" spans="2:12" x14ac:dyDescent="0.25">
      <c r="B115" s="139" t="s">
        <v>63</v>
      </c>
      <c r="C115" s="140"/>
      <c r="D115" s="140"/>
      <c r="E115" s="168">
        <f>AVERAGE(E102,E104,E105,E107,E112,E114)</f>
        <v>0.7775289250520202</v>
      </c>
      <c r="F115" s="130"/>
      <c r="G115" s="130"/>
      <c r="H115" s="130">
        <f>AVERAGE(H102,H104,H105,H107,H112,H114)</f>
        <v>0.10507480755811456</v>
      </c>
      <c r="I115" s="130">
        <f>AVERAGE(I102,I104,I105,I107,I112,I114)</f>
        <v>0.11064864332607605</v>
      </c>
      <c r="K115" s="141"/>
      <c r="L115" s="141"/>
    </row>
    <row r="116" spans="2:12" ht="13" thickBot="1" x14ac:dyDescent="0.3">
      <c r="B116" s="9" t="s">
        <v>147</v>
      </c>
      <c r="C116" s="142"/>
      <c r="D116" s="142"/>
      <c r="E116" s="169">
        <f>AVERAGE(E103,E106,E108,E109,E110,E111,E113)</f>
        <v>0.78216462583097801</v>
      </c>
      <c r="F116" s="143"/>
      <c r="G116" s="143"/>
      <c r="H116" s="143">
        <f>AVERAGE(H103,H106,H108,H109,H110,H111,H113)</f>
        <v>0.10553938273612121</v>
      </c>
      <c r="I116" s="143">
        <f>AVERAGE(I103,I106,I108,I109,I110,I111,I113)</f>
        <v>0.11099707470958105</v>
      </c>
      <c r="K116" s="141"/>
      <c r="L116" s="141"/>
    </row>
    <row r="117" spans="2:12" ht="13" x14ac:dyDescent="0.3">
      <c r="B117" s="144"/>
      <c r="C117" s="120"/>
      <c r="D117" s="120"/>
      <c r="E117" s="120"/>
      <c r="F117" s="145"/>
      <c r="G117" s="145"/>
      <c r="H117" s="145"/>
      <c r="I117" s="145"/>
    </row>
    <row r="118" spans="2:12" x14ac:dyDescent="0.25">
      <c r="B118" s="146" t="s">
        <v>13</v>
      </c>
      <c r="C118" s="120"/>
      <c r="D118" s="120"/>
      <c r="E118" s="162"/>
      <c r="F118" s="120"/>
      <c r="G118" s="120"/>
      <c r="H118" s="120"/>
      <c r="I118" s="120"/>
    </row>
    <row r="119" spans="2:12" x14ac:dyDescent="0.25">
      <c r="B119" s="151" t="str">
        <f>B26</f>
        <v>[1] Source: Bloomberg Professional 30-day average as of April 30, 2022</v>
      </c>
      <c r="C119" s="120"/>
      <c r="D119" s="120"/>
      <c r="E119" s="120"/>
      <c r="F119" s="120"/>
      <c r="G119" s="120"/>
      <c r="H119" s="120"/>
      <c r="I119" s="120"/>
    </row>
    <row r="120" spans="2:12" x14ac:dyDescent="0.25">
      <c r="B120" s="151" t="s">
        <v>110</v>
      </c>
      <c r="C120" s="120"/>
      <c r="D120" s="120"/>
      <c r="E120" s="120"/>
      <c r="F120" s="120"/>
      <c r="G120" s="120"/>
      <c r="H120" s="120"/>
      <c r="I120" s="120"/>
    </row>
    <row r="121" spans="2:12" x14ac:dyDescent="0.25">
      <c r="B121" s="151" t="str">
        <f>B90</f>
        <v>[3] Source: Schedule AEB-5</v>
      </c>
      <c r="C121" s="120"/>
      <c r="D121" s="120"/>
      <c r="E121" s="120"/>
      <c r="F121" s="120"/>
      <c r="G121" s="120"/>
      <c r="H121" s="120"/>
      <c r="I121" s="120"/>
    </row>
    <row r="122" spans="2:12" x14ac:dyDescent="0.25">
      <c r="B122" s="120" t="s">
        <v>100</v>
      </c>
      <c r="C122" s="120"/>
      <c r="D122" s="120"/>
      <c r="E122" s="120"/>
      <c r="F122" s="120"/>
      <c r="G122" s="120"/>
      <c r="H122" s="120"/>
      <c r="I122" s="120"/>
    </row>
    <row r="123" spans="2:12" x14ac:dyDescent="0.25">
      <c r="B123" s="120" t="s">
        <v>101</v>
      </c>
      <c r="C123" s="120"/>
      <c r="D123" s="120"/>
      <c r="E123" s="120"/>
      <c r="F123" s="120"/>
      <c r="G123" s="120"/>
      <c r="H123" s="120"/>
      <c r="I123" s="120"/>
    </row>
    <row r="124" spans="2:12" x14ac:dyDescent="0.25">
      <c r="B124" s="120" t="s">
        <v>102</v>
      </c>
      <c r="C124" s="120"/>
      <c r="D124" s="120"/>
      <c r="E124" s="120"/>
      <c r="F124" s="120"/>
      <c r="G124" s="120"/>
      <c r="H124" s="120"/>
      <c r="I124" s="120"/>
    </row>
    <row r="125" spans="2:12" x14ac:dyDescent="0.25">
      <c r="B125" s="120"/>
      <c r="C125" s="120"/>
      <c r="D125" s="120"/>
      <c r="E125" s="120"/>
      <c r="F125" s="120"/>
      <c r="G125" s="120"/>
      <c r="H125" s="120"/>
      <c r="I125" s="120"/>
    </row>
    <row r="126" spans="2:12" ht="13.15" customHeight="1" x14ac:dyDescent="0.25">
      <c r="B126" s="210" t="s">
        <v>111</v>
      </c>
      <c r="C126" s="210"/>
      <c r="D126" s="210"/>
      <c r="E126" s="210"/>
      <c r="F126" s="210"/>
      <c r="G126" s="210"/>
      <c r="H126" s="210"/>
      <c r="I126" s="210"/>
    </row>
    <row r="127" spans="2:12" x14ac:dyDescent="0.25">
      <c r="B127" s="120"/>
      <c r="C127" s="120"/>
      <c r="D127" s="120"/>
      <c r="E127" s="120"/>
      <c r="F127" s="120"/>
      <c r="G127" s="120"/>
      <c r="H127" s="120"/>
      <c r="I127" s="120"/>
    </row>
    <row r="128" spans="2:12" x14ac:dyDescent="0.25">
      <c r="B128" s="211" t="s">
        <v>86</v>
      </c>
      <c r="C128" s="211"/>
      <c r="D128" s="211"/>
      <c r="E128" s="211"/>
      <c r="F128" s="211"/>
      <c r="G128" s="211"/>
      <c r="H128" s="211"/>
      <c r="I128" s="211"/>
    </row>
    <row r="129" spans="2:12" x14ac:dyDescent="0.25">
      <c r="B129" s="210" t="s">
        <v>87</v>
      </c>
      <c r="C129" s="211"/>
      <c r="D129" s="211"/>
      <c r="E129" s="211"/>
      <c r="F129" s="211"/>
      <c r="G129" s="211"/>
      <c r="H129" s="211"/>
      <c r="I129" s="211"/>
    </row>
    <row r="130" spans="2:12" x14ac:dyDescent="0.25">
      <c r="B130" s="120"/>
      <c r="C130" s="120"/>
      <c r="D130" s="120"/>
      <c r="E130" s="120"/>
      <c r="F130" s="120"/>
      <c r="G130" s="120"/>
      <c r="H130" s="120"/>
      <c r="I130" s="120"/>
    </row>
    <row r="131" spans="2:12" ht="13" thickBot="1" x14ac:dyDescent="0.3">
      <c r="B131" s="120"/>
      <c r="C131" s="120"/>
      <c r="D131" s="121" t="s">
        <v>71</v>
      </c>
      <c r="E131" s="121" t="s">
        <v>75</v>
      </c>
      <c r="F131" s="121" t="s">
        <v>78</v>
      </c>
      <c r="G131" s="121" t="s">
        <v>88</v>
      </c>
      <c r="H131" s="121" t="s">
        <v>89</v>
      </c>
      <c r="I131" s="121" t="s">
        <v>90</v>
      </c>
    </row>
    <row r="132" spans="2:12" ht="62.5" x14ac:dyDescent="0.25">
      <c r="B132" s="123" t="s">
        <v>1</v>
      </c>
      <c r="C132" s="123" t="s">
        <v>2</v>
      </c>
      <c r="D132" s="124" t="str">
        <f>D39</f>
        <v>Near-term projected 30-year U.S. Treasury bond yield (Q3 2022 - Q3 2023)</v>
      </c>
      <c r="E132" s="125" t="s">
        <v>92</v>
      </c>
      <c r="F132" s="125" t="s">
        <v>93</v>
      </c>
      <c r="G132" s="125" t="s">
        <v>94</v>
      </c>
      <c r="H132" s="126" t="s">
        <v>95</v>
      </c>
      <c r="I132" s="126" t="s">
        <v>96</v>
      </c>
    </row>
    <row r="133" spans="2:12" x14ac:dyDescent="0.25">
      <c r="B133" s="128" t="s">
        <v>43</v>
      </c>
      <c r="C133" s="128" t="s">
        <v>25</v>
      </c>
      <c r="D133" s="158">
        <f>D40</f>
        <v>3.3399999999999999E-2</v>
      </c>
      <c r="E133" s="159">
        <f>E102</f>
        <v>0.65010630222890931</v>
      </c>
      <c r="F133" s="130">
        <f>F102</f>
        <v>0.12737015062996052</v>
      </c>
      <c r="G133" s="131">
        <f>F133-D133</f>
        <v>9.3970150629960517E-2</v>
      </c>
      <c r="H133" s="132">
        <f>G133*E133+D133</f>
        <v>9.4490587145937249E-2</v>
      </c>
      <c r="I133" s="132">
        <f>D133+(0.25*G133)+(0.75*E133*G133)</f>
        <v>0.10271047801694305</v>
      </c>
      <c r="K133" s="136"/>
      <c r="L133" s="141"/>
    </row>
    <row r="134" spans="2:12" x14ac:dyDescent="0.25">
      <c r="B134" s="127" t="s">
        <v>44</v>
      </c>
      <c r="C134" s="127" t="s">
        <v>26</v>
      </c>
      <c r="D134" s="47">
        <f t="shared" ref="D134:D145" si="33">D41</f>
        <v>3.3399999999999999E-2</v>
      </c>
      <c r="E134" s="129">
        <f t="shared" ref="E134:F145" si="34">E103</f>
        <v>0.74562359189812233</v>
      </c>
      <c r="F134" s="135">
        <f t="shared" si="34"/>
        <v>0.12737015062996052</v>
      </c>
      <c r="G134" s="131">
        <f>F134-D134</f>
        <v>9.3970150629960517E-2</v>
      </c>
      <c r="H134" s="132">
        <f>G134*E134+D134</f>
        <v>0.10346636124391877</v>
      </c>
      <c r="I134" s="132">
        <f>D134+(0.25*G134)+(0.75*E134*G134)</f>
        <v>0.10944230859042919</v>
      </c>
      <c r="K134" s="136"/>
      <c r="L134" s="141"/>
    </row>
    <row r="135" spans="2:12" x14ac:dyDescent="0.25">
      <c r="B135" s="127" t="s">
        <v>45</v>
      </c>
      <c r="C135" s="127" t="s">
        <v>27</v>
      </c>
      <c r="D135" s="47">
        <f t="shared" si="33"/>
        <v>3.3399999999999999E-2</v>
      </c>
      <c r="E135" s="129">
        <f t="shared" si="34"/>
        <v>0.68710450713151272</v>
      </c>
      <c r="F135" s="135">
        <f t="shared" si="34"/>
        <v>0.12737015062996052</v>
      </c>
      <c r="G135" s="131">
        <f>F135-D135</f>
        <v>9.3970150629960517E-2</v>
      </c>
      <c r="H135" s="132">
        <f>G135*E135+D135</f>
        <v>9.7967314033673036E-2</v>
      </c>
      <c r="I135" s="132">
        <f t="shared" ref="I135" si="35">D135+(0.25*G135)+(0.75*E135*G135)</f>
        <v>0.10531802318274491</v>
      </c>
      <c r="K135" s="136"/>
      <c r="L135" s="141"/>
    </row>
    <row r="136" spans="2:12" x14ac:dyDescent="0.25">
      <c r="B136" s="127" t="s">
        <v>46</v>
      </c>
      <c r="C136" s="127" t="s">
        <v>28</v>
      </c>
      <c r="D136" s="47">
        <f t="shared" si="33"/>
        <v>3.3399999999999999E-2</v>
      </c>
      <c r="E136" s="129">
        <f t="shared" si="34"/>
        <v>0.85244551106575694</v>
      </c>
      <c r="F136" s="135">
        <f t="shared" si="34"/>
        <v>0.12737015062996052</v>
      </c>
      <c r="G136" s="131">
        <f t="shared" ref="G136:G139" si="36">F136-D136</f>
        <v>9.3970150629960517E-2</v>
      </c>
      <c r="H136" s="132">
        <f t="shared" ref="H136:H139" si="37">G136*E136+D136</f>
        <v>0.11350443307868285</v>
      </c>
      <c r="I136" s="132">
        <f>D136+(0.25*G136)+(0.75*E136*G136)</f>
        <v>0.11697086246650226</v>
      </c>
      <c r="K136" s="136"/>
      <c r="L136" s="141"/>
    </row>
    <row r="137" spans="2:12" x14ac:dyDescent="0.25">
      <c r="B137" s="127" t="s">
        <v>47</v>
      </c>
      <c r="C137" s="127" t="s">
        <v>29</v>
      </c>
      <c r="D137" s="47">
        <f t="shared" si="33"/>
        <v>3.3399999999999999E-2</v>
      </c>
      <c r="E137" s="129">
        <f t="shared" si="34"/>
        <v>0.8093136134752168</v>
      </c>
      <c r="F137" s="135">
        <f t="shared" si="34"/>
        <v>0.12737015062996052</v>
      </c>
      <c r="G137" s="131">
        <f t="shared" si="36"/>
        <v>9.3970150629960517E-2</v>
      </c>
      <c r="H137" s="132">
        <f t="shared" si="37"/>
        <v>0.10945132216514376</v>
      </c>
      <c r="I137" s="132">
        <f t="shared" ref="I137" si="38">D137+(0.25*G137)+(0.75*E137*G137)</f>
        <v>0.11393102928134795</v>
      </c>
      <c r="K137" s="136"/>
      <c r="L137" s="141"/>
    </row>
    <row r="138" spans="2:12" x14ac:dyDescent="0.25">
      <c r="B138" s="127" t="s">
        <v>48</v>
      </c>
      <c r="C138" s="127" t="s">
        <v>30</v>
      </c>
      <c r="D138" s="47">
        <f t="shared" si="33"/>
        <v>3.3399999999999999E-2</v>
      </c>
      <c r="E138" s="129">
        <f t="shared" si="34"/>
        <v>0.78482020724043322</v>
      </c>
      <c r="F138" s="135">
        <f t="shared" si="34"/>
        <v>0.12737015062996052</v>
      </c>
      <c r="G138" s="131">
        <f t="shared" si="36"/>
        <v>9.3970150629960517E-2</v>
      </c>
      <c r="H138" s="132">
        <f t="shared" si="37"/>
        <v>0.10714967309182034</v>
      </c>
      <c r="I138" s="132">
        <f>D138+(0.25*G138)+(0.75*E138*G138)</f>
        <v>0.11220479247635538</v>
      </c>
      <c r="K138" s="136"/>
      <c r="L138" s="141"/>
    </row>
    <row r="139" spans="2:12" x14ac:dyDescent="0.25">
      <c r="B139" s="127" t="s">
        <v>49</v>
      </c>
      <c r="C139" s="127" t="s">
        <v>31</v>
      </c>
      <c r="D139" s="47">
        <f t="shared" si="33"/>
        <v>3.3399999999999999E-2</v>
      </c>
      <c r="E139" s="129">
        <f t="shared" si="34"/>
        <v>0.81271343486737346</v>
      </c>
      <c r="F139" s="135">
        <f t="shared" si="34"/>
        <v>0.12737015062996052</v>
      </c>
      <c r="G139" s="131">
        <f t="shared" si="36"/>
        <v>9.3970150629960517E-2</v>
      </c>
      <c r="H139" s="132">
        <f t="shared" si="37"/>
        <v>0.10977080389347969</v>
      </c>
      <c r="I139" s="132">
        <f t="shared" ref="I139" si="39">D139+(0.25*G139)+(0.75*E139*G139)</f>
        <v>0.11417064057759989</v>
      </c>
      <c r="K139" s="136"/>
      <c r="L139" s="141"/>
    </row>
    <row r="140" spans="2:12" x14ac:dyDescent="0.25">
      <c r="B140" s="127" t="s">
        <v>50</v>
      </c>
      <c r="C140" s="127" t="s">
        <v>32</v>
      </c>
      <c r="D140" s="47">
        <f t="shared" si="33"/>
        <v>3.3399999999999999E-2</v>
      </c>
      <c r="E140" s="129">
        <f t="shared" si="34"/>
        <v>0.82124394456801919</v>
      </c>
      <c r="F140" s="135">
        <f t="shared" si="34"/>
        <v>0.12737015062996052</v>
      </c>
      <c r="G140" s="131">
        <f>F140-D140</f>
        <v>9.3970150629960517E-2</v>
      </c>
      <c r="H140" s="132">
        <f>G140*E140+D140</f>
        <v>0.1105724171749997</v>
      </c>
      <c r="I140" s="132">
        <f>D140+(0.25*G140)+(0.75*E140*G140)</f>
        <v>0.11477185053873989</v>
      </c>
      <c r="K140" s="136"/>
      <c r="L140" s="141"/>
    </row>
    <row r="141" spans="2:12" x14ac:dyDescent="0.25">
      <c r="B141" s="127" t="s">
        <v>51</v>
      </c>
      <c r="C141" s="127" t="s">
        <v>33</v>
      </c>
      <c r="D141" s="47">
        <f t="shared" si="33"/>
        <v>3.3399999999999999E-2</v>
      </c>
      <c r="E141" s="129">
        <f t="shared" si="34"/>
        <v>0.71605093669389608</v>
      </c>
      <c r="F141" s="135">
        <f t="shared" si="34"/>
        <v>0.12737015062996052</v>
      </c>
      <c r="G141" s="131">
        <f>F141-D141</f>
        <v>9.3970150629960517E-2</v>
      </c>
      <c r="H141" s="132">
        <f>G141*E141+D141</f>
        <v>0.10068741437984974</v>
      </c>
      <c r="I141" s="132">
        <f>D141+(0.25*G141)+(0.75*E141*G141)</f>
        <v>0.10735809844237743</v>
      </c>
      <c r="K141" s="136"/>
      <c r="L141" s="141"/>
    </row>
    <row r="142" spans="2:12" x14ac:dyDescent="0.25">
      <c r="B142" s="127" t="s">
        <v>52</v>
      </c>
      <c r="C142" s="127" t="s">
        <v>34</v>
      </c>
      <c r="D142" s="47">
        <f t="shared" si="33"/>
        <v>3.3399999999999999E-2</v>
      </c>
      <c r="E142" s="129">
        <f t="shared" si="34"/>
        <v>0.81350411190659178</v>
      </c>
      <c r="F142" s="135">
        <f t="shared" si="34"/>
        <v>0.12737015062996052</v>
      </c>
      <c r="G142" s="131">
        <f t="shared" ref="G142:G145" si="40">F142-D142</f>
        <v>9.3970150629960517E-2</v>
      </c>
      <c r="H142" s="132">
        <f t="shared" ref="H142:H145" si="41">G142*E142+D142</f>
        <v>0.10984510393395469</v>
      </c>
      <c r="I142" s="132">
        <f>D142+(0.25*G142)+(0.75*E142*G142)</f>
        <v>0.11422636560795615</v>
      </c>
      <c r="K142" s="136"/>
      <c r="L142" s="141"/>
    </row>
    <row r="143" spans="2:12" x14ac:dyDescent="0.25">
      <c r="B143" s="127" t="s">
        <v>53</v>
      </c>
      <c r="C143" s="127" t="s">
        <v>35</v>
      </c>
      <c r="D143" s="47">
        <f t="shared" si="33"/>
        <v>3.3399999999999999E-2</v>
      </c>
      <c r="E143" s="129">
        <f t="shared" si="34"/>
        <v>0.83322364795844639</v>
      </c>
      <c r="F143" s="135">
        <f t="shared" si="34"/>
        <v>0.12737015062996052</v>
      </c>
      <c r="G143" s="131">
        <f t="shared" si="40"/>
        <v>9.3970150629960517E-2</v>
      </c>
      <c r="H143" s="132">
        <f t="shared" si="41"/>
        <v>0.1116981517071004</v>
      </c>
      <c r="I143" s="132">
        <f t="shared" ref="I143:I145" si="42">D143+(0.25*G143)+(0.75*E143*G143)</f>
        <v>0.11561615143781542</v>
      </c>
      <c r="K143" s="136"/>
      <c r="L143" s="141"/>
    </row>
    <row r="144" spans="2:12" x14ac:dyDescent="0.25">
      <c r="B144" s="127" t="s">
        <v>54</v>
      </c>
      <c r="C144" s="127" t="s">
        <v>36</v>
      </c>
      <c r="D144" s="47">
        <f t="shared" si="33"/>
        <v>3.3399999999999999E-2</v>
      </c>
      <c r="E144" s="129">
        <f t="shared" si="34"/>
        <v>0.75670274740762689</v>
      </c>
      <c r="F144" s="135">
        <f t="shared" si="34"/>
        <v>0.12737015062996052</v>
      </c>
      <c r="G144" s="131">
        <f t="shared" si="40"/>
        <v>9.3970150629960517E-2</v>
      </c>
      <c r="H144" s="132">
        <f t="shared" si="41"/>
        <v>0.10450747115599966</v>
      </c>
      <c r="I144" s="132">
        <f t="shared" si="42"/>
        <v>0.11022314102448987</v>
      </c>
      <c r="K144" s="136"/>
      <c r="L144" s="141"/>
    </row>
    <row r="145" spans="2:12" x14ac:dyDescent="0.25">
      <c r="B145" s="127" t="s">
        <v>55</v>
      </c>
      <c r="C145" s="127" t="s">
        <v>37</v>
      </c>
      <c r="D145" s="161">
        <f t="shared" si="33"/>
        <v>3.3399999999999999E-2</v>
      </c>
      <c r="E145" s="137">
        <f t="shared" si="34"/>
        <v>0.85747337468706275</v>
      </c>
      <c r="F145" s="138">
        <f t="shared" si="34"/>
        <v>0.12737015062996052</v>
      </c>
      <c r="G145" s="131">
        <f t="shared" si="40"/>
        <v>9.3970150629960517E-2</v>
      </c>
      <c r="H145" s="132">
        <f t="shared" si="41"/>
        <v>0.11397690218052386</v>
      </c>
      <c r="I145" s="132">
        <f t="shared" si="42"/>
        <v>0.11732521429288302</v>
      </c>
      <c r="K145" s="136"/>
      <c r="L145" s="141"/>
    </row>
    <row r="146" spans="2:12" x14ac:dyDescent="0.25">
      <c r="B146" s="139" t="s">
        <v>63</v>
      </c>
      <c r="C146" s="140"/>
      <c r="D146" s="140"/>
      <c r="E146" s="168">
        <f>AVERAGE(E133,E135,E136,E138,E143,E145)</f>
        <v>0.7775289250520202</v>
      </c>
      <c r="F146" s="130"/>
      <c r="G146" s="130"/>
      <c r="H146" s="130">
        <f>AVERAGE(H133,H135,H136,H138,H143,H145)</f>
        <v>0.10646451020628962</v>
      </c>
      <c r="I146" s="130">
        <f>AVERAGE(I133,I135,I136,I138,I143,I145)</f>
        <v>0.11169092031220734</v>
      </c>
      <c r="K146" s="141"/>
      <c r="L146" s="141"/>
    </row>
    <row r="147" spans="2:12" ht="13" thickBot="1" x14ac:dyDescent="0.3">
      <c r="B147" s="9" t="s">
        <v>147</v>
      </c>
      <c r="C147" s="142"/>
      <c r="D147" s="142"/>
      <c r="E147" s="169">
        <f>AVERAGE(E134,E137,E139,E140,E141,E142,E144)</f>
        <v>0.78216462583097801</v>
      </c>
      <c r="F147" s="143"/>
      <c r="G147" s="143"/>
      <c r="H147" s="143">
        <f>AVERAGE(H134,H137,H139,H140,H141,H142,H144)</f>
        <v>0.10690012770676373</v>
      </c>
      <c r="I147" s="143">
        <f>AVERAGE(I134,I137,I139,I140,I141,I142,I144)</f>
        <v>0.11201763343756291</v>
      </c>
      <c r="K147" s="141"/>
      <c r="L147" s="141"/>
    </row>
    <row r="148" spans="2:12" ht="13" x14ac:dyDescent="0.3">
      <c r="B148" s="144"/>
      <c r="C148" s="120"/>
      <c r="D148" s="120"/>
      <c r="E148" s="120"/>
      <c r="F148" s="145"/>
      <c r="G148" s="145"/>
      <c r="H148" s="145"/>
      <c r="I148" s="145"/>
    </row>
    <row r="149" spans="2:12" x14ac:dyDescent="0.25">
      <c r="B149" s="146" t="s">
        <v>13</v>
      </c>
      <c r="C149" s="120"/>
      <c r="D149" s="120"/>
      <c r="E149" s="120"/>
      <c r="F149" s="120"/>
      <c r="G149" s="120"/>
      <c r="H149" s="120"/>
      <c r="I149" s="120"/>
    </row>
    <row r="150" spans="2:12" x14ac:dyDescent="0.25">
      <c r="B150" s="151" t="str">
        <f>B57</f>
        <v>[1] Source: Blue Chip Financial Forecasts, Vol. 41, No. 5. May 1, 2022, at 2</v>
      </c>
      <c r="C150" s="120"/>
      <c r="D150" s="120"/>
      <c r="E150" s="120"/>
      <c r="F150" s="120"/>
      <c r="G150" s="120"/>
      <c r="H150" s="120"/>
      <c r="I150" s="120"/>
    </row>
    <row r="151" spans="2:12" x14ac:dyDescent="0.25">
      <c r="B151" s="120" t="s">
        <v>110</v>
      </c>
      <c r="C151" s="120"/>
      <c r="D151" s="120"/>
      <c r="E151" s="120"/>
      <c r="F151" s="120"/>
      <c r="G151" s="120"/>
      <c r="H151" s="120"/>
      <c r="I151" s="120"/>
    </row>
    <row r="152" spans="2:12" x14ac:dyDescent="0.25">
      <c r="B152" s="151" t="str">
        <f>B121</f>
        <v>[3] Source: Schedule AEB-5</v>
      </c>
      <c r="C152" s="120"/>
      <c r="D152" s="120"/>
      <c r="E152" s="120"/>
      <c r="F152" s="120"/>
      <c r="G152" s="120"/>
      <c r="H152" s="120"/>
      <c r="I152" s="120"/>
    </row>
    <row r="153" spans="2:12" x14ac:dyDescent="0.25">
      <c r="B153" s="120" t="s">
        <v>100</v>
      </c>
      <c r="C153" s="120"/>
      <c r="D153" s="120"/>
      <c r="E153" s="120"/>
      <c r="F153" s="120"/>
      <c r="G153" s="120"/>
      <c r="H153" s="120"/>
      <c r="I153" s="120"/>
    </row>
    <row r="154" spans="2:12" x14ac:dyDescent="0.25">
      <c r="B154" s="120" t="s">
        <v>101</v>
      </c>
      <c r="C154" s="120"/>
      <c r="D154" s="120"/>
      <c r="E154" s="120"/>
      <c r="F154" s="120"/>
      <c r="G154" s="120"/>
      <c r="H154" s="120"/>
      <c r="I154" s="120"/>
    </row>
    <row r="155" spans="2:12" x14ac:dyDescent="0.25">
      <c r="B155" s="120" t="s">
        <v>102</v>
      </c>
      <c r="C155" s="120"/>
      <c r="D155" s="120"/>
      <c r="E155" s="120"/>
      <c r="F155" s="120"/>
      <c r="G155" s="120"/>
      <c r="H155" s="120"/>
      <c r="I155" s="120"/>
    </row>
    <row r="156" spans="2:12" x14ac:dyDescent="0.25">
      <c r="B156" s="120"/>
      <c r="C156" s="120"/>
      <c r="D156" s="120"/>
      <c r="E156" s="120"/>
      <c r="F156" s="120"/>
      <c r="G156" s="120"/>
      <c r="H156" s="120"/>
      <c r="I156" s="120"/>
    </row>
    <row r="157" spans="2:12" ht="13" x14ac:dyDescent="0.3">
      <c r="B157" s="163" t="s">
        <v>112</v>
      </c>
      <c r="C157" s="164"/>
      <c r="D157" s="164"/>
      <c r="E157" s="164"/>
      <c r="F157" s="164"/>
      <c r="G157" s="165"/>
      <c r="H157" s="165"/>
      <c r="I157" s="165"/>
    </row>
    <row r="158" spans="2:12" x14ac:dyDescent="0.25">
      <c r="B158" s="120"/>
      <c r="C158" s="120"/>
      <c r="D158" s="120"/>
      <c r="E158" s="120"/>
      <c r="F158" s="120"/>
      <c r="G158" s="120"/>
      <c r="H158" s="120"/>
      <c r="I158" s="120"/>
    </row>
    <row r="159" spans="2:12" x14ac:dyDescent="0.25">
      <c r="B159" s="164" t="s">
        <v>86</v>
      </c>
      <c r="C159" s="164"/>
      <c r="D159" s="164"/>
      <c r="E159" s="164"/>
      <c r="F159" s="164"/>
      <c r="G159" s="164"/>
      <c r="H159" s="164"/>
      <c r="I159" s="164"/>
    </row>
    <row r="160" spans="2:12" x14ac:dyDescent="0.25">
      <c r="B160" s="210" t="s">
        <v>87</v>
      </c>
      <c r="C160" s="211"/>
      <c r="D160" s="211"/>
      <c r="E160" s="211"/>
      <c r="F160" s="211"/>
      <c r="G160" s="211"/>
      <c r="H160" s="211"/>
      <c r="I160" s="211"/>
    </row>
    <row r="161" spans="2:12" x14ac:dyDescent="0.25">
      <c r="B161" s="120"/>
      <c r="C161" s="120"/>
      <c r="D161" s="120"/>
      <c r="E161" s="120"/>
      <c r="F161" s="120"/>
      <c r="G161" s="120"/>
      <c r="H161" s="120"/>
      <c r="I161" s="120"/>
    </row>
    <row r="162" spans="2:12" ht="13" thickBot="1" x14ac:dyDescent="0.3">
      <c r="B162" s="120"/>
      <c r="C162" s="120"/>
      <c r="D162" s="121" t="s">
        <v>71</v>
      </c>
      <c r="E162" s="121" t="s">
        <v>75</v>
      </c>
      <c r="F162" s="121" t="s">
        <v>78</v>
      </c>
      <c r="G162" s="121" t="s">
        <v>88</v>
      </c>
      <c r="H162" s="121" t="s">
        <v>89</v>
      </c>
      <c r="I162" s="121" t="s">
        <v>90</v>
      </c>
    </row>
    <row r="163" spans="2:12" ht="50" x14ac:dyDescent="0.25">
      <c r="B163" s="123" t="s">
        <v>1</v>
      </c>
      <c r="C163" s="123" t="s">
        <v>2</v>
      </c>
      <c r="D163" s="124" t="str">
        <f>D70</f>
        <v>Projected 30-year U.S. Treasury bond yield (2023 - 2027)</v>
      </c>
      <c r="E163" s="125" t="s">
        <v>92</v>
      </c>
      <c r="F163" s="125" t="s">
        <v>93</v>
      </c>
      <c r="G163" s="125" t="s">
        <v>94</v>
      </c>
      <c r="H163" s="126" t="s">
        <v>95</v>
      </c>
      <c r="I163" s="126" t="s">
        <v>96</v>
      </c>
    </row>
    <row r="164" spans="2:12" x14ac:dyDescent="0.25">
      <c r="B164" s="128" t="s">
        <v>43</v>
      </c>
      <c r="C164" s="128" t="s">
        <v>25</v>
      </c>
      <c r="D164" s="158">
        <f>D71</f>
        <v>3.4000000000000002E-2</v>
      </c>
      <c r="E164" s="159">
        <f>E133</f>
        <v>0.65010630222890931</v>
      </c>
      <c r="F164" s="130">
        <f>F133</f>
        <v>0.12737015062996052</v>
      </c>
      <c r="G164" s="131">
        <f>F164-D164</f>
        <v>9.3370150629960513E-2</v>
      </c>
      <c r="H164" s="132">
        <f>G164*E164+D164</f>
        <v>9.4700523364599901E-2</v>
      </c>
      <c r="I164" s="132">
        <f>D164+(0.25*G164)+(0.75*E164*G164)</f>
        <v>0.10286793018094005</v>
      </c>
      <c r="K164" s="136"/>
      <c r="L164" s="141"/>
    </row>
    <row r="165" spans="2:12" x14ac:dyDescent="0.25">
      <c r="B165" s="127" t="s">
        <v>44</v>
      </c>
      <c r="C165" s="127" t="s">
        <v>26</v>
      </c>
      <c r="D165" s="47">
        <f t="shared" ref="D165:D176" si="43">D72</f>
        <v>3.4000000000000002E-2</v>
      </c>
      <c r="E165" s="129">
        <f t="shared" ref="E165:F176" si="44">E134</f>
        <v>0.74562359189812233</v>
      </c>
      <c r="F165" s="135">
        <f t="shared" si="44"/>
        <v>0.12737015062996052</v>
      </c>
      <c r="G165" s="131">
        <f>F165-D165</f>
        <v>9.3370150629960513E-2</v>
      </c>
      <c r="H165" s="132">
        <f>G165*E165+D165</f>
        <v>0.1036189870887799</v>
      </c>
      <c r="I165" s="132">
        <f>D165+(0.25*G165)+(0.75*E165*G165)</f>
        <v>0.10955677797407505</v>
      </c>
      <c r="K165" s="136"/>
      <c r="L165" s="141"/>
    </row>
    <row r="166" spans="2:12" x14ac:dyDescent="0.25">
      <c r="B166" s="127" t="s">
        <v>45</v>
      </c>
      <c r="C166" s="127" t="s">
        <v>27</v>
      </c>
      <c r="D166" s="47">
        <f t="shared" si="43"/>
        <v>3.4000000000000002E-2</v>
      </c>
      <c r="E166" s="129">
        <f t="shared" si="44"/>
        <v>0.68710450713151272</v>
      </c>
      <c r="F166" s="135">
        <f t="shared" si="44"/>
        <v>0.12737015062996052</v>
      </c>
      <c r="G166" s="131">
        <f>F166-D166</f>
        <v>9.3370150629960513E-2</v>
      </c>
      <c r="H166" s="132">
        <f>G166*E166+D166</f>
        <v>9.8155051329394116E-2</v>
      </c>
      <c r="I166" s="132">
        <f t="shared" ref="I166" si="45">D166+(0.25*G166)+(0.75*E166*G166)</f>
        <v>0.10545882615453572</v>
      </c>
      <c r="K166" s="136"/>
      <c r="L166" s="141"/>
    </row>
    <row r="167" spans="2:12" x14ac:dyDescent="0.25">
      <c r="B167" s="127" t="s">
        <v>46</v>
      </c>
      <c r="C167" s="127" t="s">
        <v>28</v>
      </c>
      <c r="D167" s="47">
        <f t="shared" si="43"/>
        <v>3.4000000000000002E-2</v>
      </c>
      <c r="E167" s="129">
        <f t="shared" si="44"/>
        <v>0.85244551106575694</v>
      </c>
      <c r="F167" s="135">
        <f t="shared" si="44"/>
        <v>0.12737015062996052</v>
      </c>
      <c r="G167" s="131">
        <f t="shared" ref="G167:G170" si="46">F167-D167</f>
        <v>9.3370150629960513E-2</v>
      </c>
      <c r="H167" s="132">
        <f t="shared" ref="H167:H170" si="47">G167*E167+D167</f>
        <v>0.11359296577204341</v>
      </c>
      <c r="I167" s="132">
        <f>D167+(0.25*G167)+(0.75*E167*G167)</f>
        <v>0.11703726198652267</v>
      </c>
      <c r="K167" s="136"/>
      <c r="L167" s="141"/>
    </row>
    <row r="168" spans="2:12" x14ac:dyDescent="0.25">
      <c r="B168" s="127" t="s">
        <v>47</v>
      </c>
      <c r="C168" s="127" t="s">
        <v>29</v>
      </c>
      <c r="D168" s="47">
        <f t="shared" si="43"/>
        <v>3.4000000000000002E-2</v>
      </c>
      <c r="E168" s="129">
        <f t="shared" si="44"/>
        <v>0.8093136134752168</v>
      </c>
      <c r="F168" s="135">
        <f t="shared" si="44"/>
        <v>0.12737015062996052</v>
      </c>
      <c r="G168" s="131">
        <f t="shared" si="46"/>
        <v>9.3370150629960513E-2</v>
      </c>
      <c r="H168" s="132">
        <f t="shared" si="47"/>
        <v>0.10956573399705863</v>
      </c>
      <c r="I168" s="132">
        <f t="shared" ref="I168" si="48">D168+(0.25*G168)+(0.75*E168*G168)</f>
        <v>0.1140168381552841</v>
      </c>
      <c r="K168" s="136"/>
      <c r="L168" s="141"/>
    </row>
    <row r="169" spans="2:12" x14ac:dyDescent="0.25">
      <c r="B169" s="127" t="s">
        <v>48</v>
      </c>
      <c r="C169" s="127" t="s">
        <v>30</v>
      </c>
      <c r="D169" s="47">
        <f t="shared" si="43"/>
        <v>3.4000000000000002E-2</v>
      </c>
      <c r="E169" s="129">
        <f t="shared" si="44"/>
        <v>0.78482020724043322</v>
      </c>
      <c r="F169" s="135">
        <f t="shared" si="44"/>
        <v>0.12737015062996052</v>
      </c>
      <c r="G169" s="131">
        <f t="shared" si="46"/>
        <v>9.3370150629960513E-2</v>
      </c>
      <c r="H169" s="132">
        <f t="shared" si="47"/>
        <v>0.10727878096747608</v>
      </c>
      <c r="I169" s="132">
        <f>D169+(0.25*G169)+(0.75*E169*G169)</f>
        <v>0.11230162338309718</v>
      </c>
      <c r="K169" s="136"/>
      <c r="L169" s="141"/>
    </row>
    <row r="170" spans="2:12" x14ac:dyDescent="0.25">
      <c r="B170" s="127" t="s">
        <v>49</v>
      </c>
      <c r="C170" s="127" t="s">
        <v>31</v>
      </c>
      <c r="D170" s="47">
        <f t="shared" si="43"/>
        <v>3.4000000000000002E-2</v>
      </c>
      <c r="E170" s="129">
        <f t="shared" si="44"/>
        <v>0.81271343486737346</v>
      </c>
      <c r="F170" s="135">
        <f t="shared" si="44"/>
        <v>0.12737015062996052</v>
      </c>
      <c r="G170" s="131">
        <f t="shared" si="46"/>
        <v>9.3370150629960513E-2</v>
      </c>
      <c r="H170" s="132">
        <f t="shared" si="47"/>
        <v>0.10988317583255927</v>
      </c>
      <c r="I170" s="132">
        <f t="shared" ref="I170" si="49">D170+(0.25*G170)+(0.75*E170*G170)</f>
        <v>0.11425491953190958</v>
      </c>
      <c r="K170" s="136"/>
      <c r="L170" s="141"/>
    </row>
    <row r="171" spans="2:12" x14ac:dyDescent="0.25">
      <c r="B171" s="127" t="s">
        <v>50</v>
      </c>
      <c r="C171" s="127" t="s">
        <v>32</v>
      </c>
      <c r="D171" s="47">
        <f t="shared" si="43"/>
        <v>3.4000000000000002E-2</v>
      </c>
      <c r="E171" s="129">
        <f t="shared" si="44"/>
        <v>0.82124394456801919</v>
      </c>
      <c r="F171" s="135">
        <f t="shared" si="44"/>
        <v>0.12737015062996052</v>
      </c>
      <c r="G171" s="131">
        <f>F171-D171</f>
        <v>9.3370150629960513E-2</v>
      </c>
      <c r="H171" s="132">
        <f>G171*E171+D171</f>
        <v>0.1106796708082589</v>
      </c>
      <c r="I171" s="132">
        <f>D171+(0.25*G171)+(0.75*E171*G171)</f>
        <v>0.11485229076368431</v>
      </c>
      <c r="K171" s="136"/>
      <c r="L171" s="141"/>
    </row>
    <row r="172" spans="2:12" x14ac:dyDescent="0.25">
      <c r="B172" s="127" t="s">
        <v>51</v>
      </c>
      <c r="C172" s="127" t="s">
        <v>33</v>
      </c>
      <c r="D172" s="47">
        <f t="shared" si="43"/>
        <v>3.4000000000000002E-2</v>
      </c>
      <c r="E172" s="129">
        <f t="shared" si="44"/>
        <v>0.71605093669389608</v>
      </c>
      <c r="F172" s="135">
        <f t="shared" si="44"/>
        <v>0.12737015062996052</v>
      </c>
      <c r="G172" s="131">
        <f>F172-D172</f>
        <v>9.3370150629960513E-2</v>
      </c>
      <c r="H172" s="132">
        <f>G172*E172+D172</f>
        <v>0.1008577838178334</v>
      </c>
      <c r="I172" s="132">
        <f>D172+(0.25*G172)+(0.75*E172*G172)</f>
        <v>0.10748587552086519</v>
      </c>
      <c r="K172" s="136"/>
      <c r="L172" s="141"/>
    </row>
    <row r="173" spans="2:12" x14ac:dyDescent="0.25">
      <c r="B173" s="127" t="s">
        <v>52</v>
      </c>
      <c r="C173" s="127" t="s">
        <v>34</v>
      </c>
      <c r="D173" s="47">
        <f t="shared" si="43"/>
        <v>3.4000000000000002E-2</v>
      </c>
      <c r="E173" s="129">
        <f t="shared" si="44"/>
        <v>0.81350411190659178</v>
      </c>
      <c r="F173" s="135">
        <f t="shared" si="44"/>
        <v>0.12737015062996052</v>
      </c>
      <c r="G173" s="131">
        <f t="shared" ref="G173:G176" si="50">F173-D173</f>
        <v>9.3370150629960513E-2</v>
      </c>
      <c r="H173" s="132">
        <f t="shared" ref="H173:H176" si="51">G173*E173+D173</f>
        <v>0.10995700146681073</v>
      </c>
      <c r="I173" s="132">
        <f>D173+(0.25*G173)+(0.75*E173*G173)</f>
        <v>0.11431028875759819</v>
      </c>
      <c r="K173" s="136"/>
      <c r="L173" s="141"/>
    </row>
    <row r="174" spans="2:12" x14ac:dyDescent="0.25">
      <c r="B174" s="127" t="s">
        <v>53</v>
      </c>
      <c r="C174" s="127" t="s">
        <v>35</v>
      </c>
      <c r="D174" s="47">
        <f t="shared" si="43"/>
        <v>3.4000000000000002E-2</v>
      </c>
      <c r="E174" s="129">
        <f t="shared" si="44"/>
        <v>0.83322364795844639</v>
      </c>
      <c r="F174" s="135">
        <f t="shared" si="44"/>
        <v>0.12737015062996052</v>
      </c>
      <c r="G174" s="131">
        <f t="shared" si="50"/>
        <v>9.3370150629960513E-2</v>
      </c>
      <c r="H174" s="132">
        <f t="shared" si="51"/>
        <v>0.11179821751832533</v>
      </c>
      <c r="I174" s="132">
        <f t="shared" ref="I174:I176" si="52">D174+(0.25*G174)+(0.75*E174*G174)</f>
        <v>0.11569120079623413</v>
      </c>
      <c r="K174" s="136"/>
      <c r="L174" s="141"/>
    </row>
    <row r="175" spans="2:12" x14ac:dyDescent="0.25">
      <c r="B175" s="127" t="s">
        <v>54</v>
      </c>
      <c r="C175" s="127" t="s">
        <v>36</v>
      </c>
      <c r="D175" s="47">
        <f t="shared" si="43"/>
        <v>3.4000000000000002E-2</v>
      </c>
      <c r="E175" s="129">
        <f t="shared" si="44"/>
        <v>0.75670274740762689</v>
      </c>
      <c r="F175" s="135">
        <f t="shared" si="44"/>
        <v>0.12737015062996052</v>
      </c>
      <c r="G175" s="131">
        <f t="shared" si="50"/>
        <v>9.3370150629960513E-2</v>
      </c>
      <c r="H175" s="132">
        <f t="shared" si="51"/>
        <v>0.10465344950755509</v>
      </c>
      <c r="I175" s="132">
        <f t="shared" si="52"/>
        <v>0.11033262478815645</v>
      </c>
      <c r="K175" s="136"/>
      <c r="L175" s="141"/>
    </row>
    <row r="176" spans="2:12" x14ac:dyDescent="0.25">
      <c r="B176" s="127" t="s">
        <v>55</v>
      </c>
      <c r="C176" s="127" t="s">
        <v>37</v>
      </c>
      <c r="D176" s="161">
        <f t="shared" si="43"/>
        <v>3.4000000000000002E-2</v>
      </c>
      <c r="E176" s="137">
        <f t="shared" si="44"/>
        <v>0.85747337468706275</v>
      </c>
      <c r="F176" s="138">
        <f t="shared" si="44"/>
        <v>0.12737015062996052</v>
      </c>
      <c r="G176" s="131">
        <f t="shared" si="50"/>
        <v>9.3370150629960513E-2</v>
      </c>
      <c r="H176" s="132">
        <f t="shared" si="51"/>
        <v>0.11406241815571162</v>
      </c>
      <c r="I176" s="132">
        <f t="shared" si="52"/>
        <v>0.11738935127427384</v>
      </c>
      <c r="K176" s="136"/>
      <c r="L176" s="141"/>
    </row>
    <row r="177" spans="2:12" x14ac:dyDescent="0.25">
      <c r="B177" s="139" t="s">
        <v>63</v>
      </c>
      <c r="C177" s="140"/>
      <c r="D177" s="140"/>
      <c r="E177" s="168">
        <f>AVERAGE(E164,E166,E167,E169,E174,E176)</f>
        <v>0.7775289250520202</v>
      </c>
      <c r="F177" s="130"/>
      <c r="G177" s="130"/>
      <c r="H177" s="130">
        <f>AVERAGE(H164,H166,H167,H169,H174,H176)</f>
        <v>0.10659799285125841</v>
      </c>
      <c r="I177" s="130">
        <f>AVERAGE(I164,I166,I167,I169,I174,I176)</f>
        <v>0.11179103229593394</v>
      </c>
      <c r="K177" s="141"/>
      <c r="L177" s="141"/>
    </row>
    <row r="178" spans="2:12" ht="13" thickBot="1" x14ac:dyDescent="0.3">
      <c r="B178" s="9" t="s">
        <v>147</v>
      </c>
      <c r="C178" s="142"/>
      <c r="D178" s="142"/>
      <c r="E178" s="169">
        <f>AVERAGE(E165,E168,E170,E171,E172,E173,E175)</f>
        <v>0.78216462583097801</v>
      </c>
      <c r="F178" s="143"/>
      <c r="G178" s="143"/>
      <c r="H178" s="143">
        <f>AVERAGE(H165,H168,H170,H171,H172,H173,H175)</f>
        <v>0.10703082893126513</v>
      </c>
      <c r="I178" s="143">
        <f>AVERAGE(I165,I168,I170,I171,I172,I173,I175)</f>
        <v>0.11211565935593899</v>
      </c>
      <c r="K178" s="141"/>
      <c r="L178" s="141"/>
    </row>
    <row r="179" spans="2:12" ht="13" x14ac:dyDescent="0.3">
      <c r="B179" s="144"/>
      <c r="C179" s="120"/>
      <c r="D179" s="120"/>
      <c r="E179" s="120"/>
      <c r="F179" s="145"/>
      <c r="G179" s="145"/>
      <c r="H179" s="145"/>
      <c r="I179" s="145"/>
    </row>
    <row r="180" spans="2:12" x14ac:dyDescent="0.25">
      <c r="B180" s="146" t="s">
        <v>13</v>
      </c>
      <c r="C180" s="120"/>
      <c r="D180" s="120"/>
      <c r="E180" s="120"/>
      <c r="F180" s="120"/>
      <c r="G180" s="120"/>
      <c r="H180" s="120"/>
      <c r="I180" s="120"/>
    </row>
    <row r="181" spans="2:12" x14ac:dyDescent="0.25">
      <c r="B181" s="120" t="str">
        <f>B88</f>
        <v>[1] Source: Blue Chip Financial Forecasts, Vol. 40, No. 12, December 1, 2021, at 14</v>
      </c>
      <c r="C181" s="120"/>
      <c r="D181" s="120"/>
      <c r="E181" s="120"/>
      <c r="F181" s="120"/>
      <c r="G181" s="120"/>
      <c r="H181" s="120"/>
      <c r="I181" s="120"/>
    </row>
    <row r="182" spans="2:12" x14ac:dyDescent="0.25">
      <c r="B182" s="120" t="s">
        <v>110</v>
      </c>
      <c r="C182" s="120"/>
      <c r="D182" s="120"/>
      <c r="E182" s="120"/>
      <c r="F182" s="120"/>
      <c r="G182" s="120"/>
      <c r="H182" s="120"/>
      <c r="I182" s="120"/>
    </row>
    <row r="183" spans="2:12" x14ac:dyDescent="0.25">
      <c r="B183" s="151" t="str">
        <f>B152</f>
        <v>[3] Source: Schedule AEB-5</v>
      </c>
      <c r="C183" s="120"/>
      <c r="D183" s="120"/>
      <c r="E183" s="120"/>
      <c r="F183" s="120"/>
      <c r="G183" s="120"/>
      <c r="H183" s="120"/>
      <c r="I183" s="120"/>
    </row>
    <row r="184" spans="2:12" x14ac:dyDescent="0.25">
      <c r="B184" s="120" t="s">
        <v>100</v>
      </c>
      <c r="C184" s="120"/>
      <c r="D184" s="120"/>
      <c r="E184" s="120"/>
      <c r="F184" s="120"/>
      <c r="G184" s="120"/>
      <c r="H184" s="120"/>
      <c r="I184" s="120"/>
    </row>
    <row r="185" spans="2:12" x14ac:dyDescent="0.25">
      <c r="B185" s="120" t="s">
        <v>101</v>
      </c>
      <c r="C185" s="120"/>
      <c r="D185" s="120"/>
      <c r="E185" s="120"/>
      <c r="F185" s="120"/>
      <c r="G185" s="120"/>
      <c r="H185" s="120"/>
      <c r="I185" s="120"/>
    </row>
    <row r="186" spans="2:12" x14ac:dyDescent="0.25">
      <c r="B186" s="120" t="s">
        <v>102</v>
      </c>
    </row>
    <row r="188" spans="2:12" x14ac:dyDescent="0.25">
      <c r="B188" s="210" t="s">
        <v>113</v>
      </c>
      <c r="C188" s="210"/>
      <c r="D188" s="210"/>
      <c r="E188" s="210"/>
      <c r="F188" s="210"/>
      <c r="G188" s="210"/>
      <c r="H188" s="210"/>
      <c r="I188" s="210"/>
    </row>
    <row r="189" spans="2:12" x14ac:dyDescent="0.25">
      <c r="B189" s="120"/>
      <c r="C189" s="120"/>
      <c r="D189" s="120"/>
      <c r="E189" s="120"/>
      <c r="F189" s="120"/>
      <c r="G189" s="120"/>
      <c r="H189" s="120"/>
      <c r="I189" s="120"/>
    </row>
    <row r="190" spans="2:12" x14ac:dyDescent="0.25">
      <c r="B190" s="211" t="s">
        <v>86</v>
      </c>
      <c r="C190" s="211"/>
      <c r="D190" s="211"/>
      <c r="E190" s="211"/>
      <c r="F190" s="211"/>
      <c r="G190" s="211"/>
      <c r="H190" s="211"/>
      <c r="I190" s="211"/>
    </row>
    <row r="191" spans="2:12" x14ac:dyDescent="0.25">
      <c r="B191" s="210" t="s">
        <v>87</v>
      </c>
      <c r="C191" s="211"/>
      <c r="D191" s="211"/>
      <c r="E191" s="211"/>
      <c r="F191" s="211"/>
      <c r="G191" s="211"/>
      <c r="H191" s="211"/>
      <c r="I191" s="211"/>
    </row>
    <row r="192" spans="2:12" x14ac:dyDescent="0.25">
      <c r="B192" s="120"/>
      <c r="C192" s="120"/>
      <c r="D192" s="120"/>
      <c r="E192" s="120"/>
      <c r="F192" s="120"/>
      <c r="G192" s="120"/>
      <c r="H192" s="120"/>
      <c r="I192" s="120"/>
    </row>
    <row r="193" spans="2:12" ht="13" thickBot="1" x14ac:dyDescent="0.3">
      <c r="B193" s="120"/>
      <c r="C193" s="120"/>
      <c r="D193" s="121" t="s">
        <v>71</v>
      </c>
      <c r="E193" s="121" t="s">
        <v>75</v>
      </c>
      <c r="F193" s="121" t="s">
        <v>78</v>
      </c>
      <c r="G193" s="121" t="s">
        <v>88</v>
      </c>
      <c r="H193" s="121" t="s">
        <v>89</v>
      </c>
      <c r="I193" s="121" t="s">
        <v>90</v>
      </c>
    </row>
    <row r="194" spans="2:12" ht="50" x14ac:dyDescent="0.25">
      <c r="B194" s="123" t="s">
        <v>1</v>
      </c>
      <c r="C194" s="123" t="s">
        <v>2</v>
      </c>
      <c r="D194" s="124" t="str">
        <f t="shared" ref="D194" si="53">D101</f>
        <v>Current 30-day average of 30-year U.S. Treasury bond yield</v>
      </c>
      <c r="E194" s="125" t="s">
        <v>92</v>
      </c>
      <c r="F194" s="125" t="s">
        <v>93</v>
      </c>
      <c r="G194" s="125" t="s">
        <v>94</v>
      </c>
      <c r="H194" s="126" t="s">
        <v>95</v>
      </c>
      <c r="I194" s="126" t="s">
        <v>96</v>
      </c>
    </row>
    <row r="195" spans="2:12" x14ac:dyDescent="0.25">
      <c r="B195" s="128" t="s">
        <v>43</v>
      </c>
      <c r="C195" s="128" t="s">
        <v>25</v>
      </c>
      <c r="D195" s="158">
        <f>D102</f>
        <v>2.7153333333333328E-2</v>
      </c>
      <c r="E195" s="159">
        <v>0.69444444444444453</v>
      </c>
      <c r="F195" s="130">
        <f>F164</f>
        <v>0.12737015062996052</v>
      </c>
      <c r="G195" s="131">
        <f>F195-D195</f>
        <v>0.10021681729662718</v>
      </c>
      <c r="H195" s="132">
        <f>G195*E195+D195</f>
        <v>9.6748345344879999E-2</v>
      </c>
      <c r="I195" s="132">
        <f>D195+(0.25*G195)+(0.75*E195*G195)</f>
        <v>0.10440379666615011</v>
      </c>
    </row>
    <row r="196" spans="2:12" x14ac:dyDescent="0.25">
      <c r="B196" s="166" t="s">
        <v>44</v>
      </c>
      <c r="C196" s="166" t="s">
        <v>26</v>
      </c>
      <c r="D196" s="47">
        <f t="shared" ref="D196:D207" si="54">D103</f>
        <v>2.7153333333333328E-2</v>
      </c>
      <c r="E196" s="129">
        <v>0.73333333333333328</v>
      </c>
      <c r="F196" s="135">
        <f t="shared" ref="F196:F207" si="55">F165</f>
        <v>0.12737015062996052</v>
      </c>
      <c r="G196" s="131">
        <f>F196-D196</f>
        <v>0.10021681729662718</v>
      </c>
      <c r="H196" s="132">
        <f>G196*E196+D196</f>
        <v>0.10064566601752659</v>
      </c>
      <c r="I196" s="132">
        <f>D196+(0.25*G196)+(0.75*E196*G196)</f>
        <v>0.10732678717063507</v>
      </c>
    </row>
    <row r="197" spans="2:12" x14ac:dyDescent="0.25">
      <c r="B197" s="166" t="s">
        <v>45</v>
      </c>
      <c r="C197" s="166" t="s">
        <v>27</v>
      </c>
      <c r="D197" s="47">
        <f t="shared" si="54"/>
        <v>2.7153333333333328E-2</v>
      </c>
      <c r="E197" s="129">
        <v>0.7055555555555556</v>
      </c>
      <c r="F197" s="135">
        <f t="shared" si="55"/>
        <v>0.12737015062996052</v>
      </c>
      <c r="G197" s="131">
        <f>F197-D197</f>
        <v>0.10021681729662718</v>
      </c>
      <c r="H197" s="132">
        <f>G197*E197+D197</f>
        <v>9.7861865537064746E-2</v>
      </c>
      <c r="I197" s="132">
        <f t="shared" ref="I197" si="56">D197+(0.25*G197)+(0.75*E197*G197)</f>
        <v>0.10523893681028867</v>
      </c>
    </row>
    <row r="198" spans="2:12" x14ac:dyDescent="0.25">
      <c r="B198" s="166" t="s">
        <v>46</v>
      </c>
      <c r="C198" s="166" t="s">
        <v>28</v>
      </c>
      <c r="D198" s="47">
        <f t="shared" si="54"/>
        <v>2.7153333333333328E-2</v>
      </c>
      <c r="E198" s="129">
        <v>0.75000000000000011</v>
      </c>
      <c r="F198" s="135">
        <f t="shared" si="55"/>
        <v>0.12737015062996052</v>
      </c>
      <c r="G198" s="131">
        <f t="shared" ref="G198:G201" si="57">F198-D198</f>
        <v>0.10021681729662718</v>
      </c>
      <c r="H198" s="132">
        <f t="shared" ref="H198:H201" si="58">G198*E198+D198</f>
        <v>0.10231594630580373</v>
      </c>
      <c r="I198" s="132">
        <f>D198+(0.25*G198)+(0.75*E198*G198)</f>
        <v>0.10857949738684292</v>
      </c>
    </row>
    <row r="199" spans="2:12" x14ac:dyDescent="0.25">
      <c r="B199" s="166" t="s">
        <v>47</v>
      </c>
      <c r="C199" s="166" t="s">
        <v>29</v>
      </c>
      <c r="D199" s="47">
        <f t="shared" si="54"/>
        <v>2.7153333333333328E-2</v>
      </c>
      <c r="E199" s="129">
        <v>0.72142857142857153</v>
      </c>
      <c r="F199" s="135">
        <f t="shared" si="55"/>
        <v>0.12737015062996052</v>
      </c>
      <c r="G199" s="131">
        <f t="shared" si="57"/>
        <v>0.10021681729662718</v>
      </c>
      <c r="H199" s="132">
        <f t="shared" si="58"/>
        <v>9.9452608668757242E-2</v>
      </c>
      <c r="I199" s="132">
        <f t="shared" ref="I199" si="59">D199+(0.25*G199)+(0.75*E199*G199)</f>
        <v>0.10643199415905805</v>
      </c>
    </row>
    <row r="200" spans="2:12" x14ac:dyDescent="0.25">
      <c r="B200" s="166" t="s">
        <v>48</v>
      </c>
      <c r="C200" s="166" t="s">
        <v>30</v>
      </c>
      <c r="D200" s="47">
        <f t="shared" si="54"/>
        <v>2.7153333333333328E-2</v>
      </c>
      <c r="E200" s="129">
        <v>0.73888888888888893</v>
      </c>
      <c r="F200" s="135">
        <f t="shared" si="55"/>
        <v>0.12737015062996052</v>
      </c>
      <c r="G200" s="131">
        <f t="shared" si="57"/>
        <v>0.10021681729662718</v>
      </c>
      <c r="H200" s="132">
        <f t="shared" si="58"/>
        <v>0.10120242611361896</v>
      </c>
      <c r="I200" s="132">
        <f>D200+(0.25*G200)+(0.75*E200*G200)</f>
        <v>0.10774435724270436</v>
      </c>
    </row>
    <row r="201" spans="2:12" x14ac:dyDescent="0.25">
      <c r="B201" s="166" t="s">
        <v>49</v>
      </c>
      <c r="C201" s="166" t="s">
        <v>31</v>
      </c>
      <c r="D201" s="47">
        <f t="shared" si="54"/>
        <v>2.7153333333333328E-2</v>
      </c>
      <c r="E201" s="129">
        <v>0.72142857142857131</v>
      </c>
      <c r="F201" s="135">
        <f t="shared" si="55"/>
        <v>0.12737015062996052</v>
      </c>
      <c r="G201" s="131">
        <f t="shared" si="57"/>
        <v>0.10021681729662718</v>
      </c>
      <c r="H201" s="132">
        <f t="shared" si="58"/>
        <v>9.9452608668757214E-2</v>
      </c>
      <c r="I201" s="132">
        <f t="shared" ref="I201" si="60">D201+(0.25*G201)+(0.75*E201*G201)</f>
        <v>0.10643199415905803</v>
      </c>
    </row>
    <row r="202" spans="2:12" x14ac:dyDescent="0.25">
      <c r="B202" s="166" t="s">
        <v>50</v>
      </c>
      <c r="C202" s="166" t="s">
        <v>32</v>
      </c>
      <c r="D202" s="47">
        <f t="shared" si="54"/>
        <v>2.7153333333333328E-2</v>
      </c>
      <c r="E202" s="129">
        <v>0.80555555555555558</v>
      </c>
      <c r="F202" s="135">
        <f t="shared" si="55"/>
        <v>0.12737015062996052</v>
      </c>
      <c r="G202" s="131">
        <f>F202-D202</f>
        <v>0.10021681729662718</v>
      </c>
      <c r="H202" s="132">
        <f>G202*E202+D202</f>
        <v>0.10788354726672744</v>
      </c>
      <c r="I202" s="132">
        <f>D202+(0.25*G202)+(0.75*E202*G202)</f>
        <v>0.11275519810753572</v>
      </c>
    </row>
    <row r="203" spans="2:12" x14ac:dyDescent="0.25">
      <c r="B203" s="166" t="s">
        <v>51</v>
      </c>
      <c r="C203" s="166" t="s">
        <v>33</v>
      </c>
      <c r="D203" s="47">
        <f t="shared" si="54"/>
        <v>2.7153333333333328E-2</v>
      </c>
      <c r="E203" s="129">
        <v>0.68888888888888877</v>
      </c>
      <c r="F203" s="135">
        <f t="shared" si="55"/>
        <v>0.12737015062996052</v>
      </c>
      <c r="G203" s="131">
        <f>F203-D203</f>
        <v>0.10021681729662718</v>
      </c>
      <c r="H203" s="132">
        <f>G203*E203+D203</f>
        <v>9.6191585248787598E-2</v>
      </c>
      <c r="I203" s="132">
        <f>D203+(0.25*G203)+(0.75*E203*G203)</f>
        <v>0.10398622659408083</v>
      </c>
    </row>
    <row r="204" spans="2:12" x14ac:dyDescent="0.25">
      <c r="B204" s="166" t="s">
        <v>52</v>
      </c>
      <c r="C204" s="166" t="s">
        <v>34</v>
      </c>
      <c r="D204" s="47">
        <f t="shared" si="54"/>
        <v>2.7153333333333328E-2</v>
      </c>
      <c r="E204" s="129">
        <v>0.71666666666666667</v>
      </c>
      <c r="F204" s="135">
        <f t="shared" si="55"/>
        <v>0.12737015062996052</v>
      </c>
      <c r="G204" s="131">
        <f t="shared" ref="G204:G207" si="61">F204-D204</f>
        <v>0.10021681729662718</v>
      </c>
      <c r="H204" s="132">
        <f t="shared" ref="H204:H207" si="62">G204*E204+D204</f>
        <v>9.8975385729249465E-2</v>
      </c>
      <c r="I204" s="132">
        <f>D204+(0.25*G204)+(0.75*E204*G204)</f>
        <v>0.10607407695442722</v>
      </c>
    </row>
    <row r="205" spans="2:12" x14ac:dyDescent="0.25">
      <c r="B205" s="166" t="s">
        <v>53</v>
      </c>
      <c r="C205" s="166" t="s">
        <v>35</v>
      </c>
      <c r="D205" s="47">
        <f t="shared" si="54"/>
        <v>2.7153333333333328E-2</v>
      </c>
      <c r="E205" s="129">
        <v>0.74999999999999989</v>
      </c>
      <c r="F205" s="135">
        <f t="shared" si="55"/>
        <v>0.12737015062996052</v>
      </c>
      <c r="G205" s="131">
        <f t="shared" si="61"/>
        <v>0.10021681729662718</v>
      </c>
      <c r="H205" s="132">
        <f t="shared" si="62"/>
        <v>0.10231594630580371</v>
      </c>
      <c r="I205" s="132">
        <f t="shared" ref="I205:I207" si="63">D205+(0.25*G205)+(0.75*E205*G205)</f>
        <v>0.1085794973868429</v>
      </c>
    </row>
    <row r="206" spans="2:12" x14ac:dyDescent="0.25">
      <c r="B206" s="166" t="s">
        <v>54</v>
      </c>
      <c r="C206" s="166" t="s">
        <v>36</v>
      </c>
      <c r="D206" s="47">
        <f t="shared" si="54"/>
        <v>2.7153333333333328E-2</v>
      </c>
      <c r="E206" s="129">
        <v>0.71666666666666667</v>
      </c>
      <c r="F206" s="135">
        <f t="shared" si="55"/>
        <v>0.12737015062996052</v>
      </c>
      <c r="G206" s="131">
        <f t="shared" si="61"/>
        <v>0.10021681729662718</v>
      </c>
      <c r="H206" s="132">
        <f t="shared" si="62"/>
        <v>9.8975385729249465E-2</v>
      </c>
      <c r="I206" s="132">
        <f t="shared" si="63"/>
        <v>0.10607407695442722</v>
      </c>
    </row>
    <row r="207" spans="2:12" x14ac:dyDescent="0.25">
      <c r="B207" s="167" t="s">
        <v>55</v>
      </c>
      <c r="C207" s="167" t="s">
        <v>37</v>
      </c>
      <c r="D207" s="161">
        <f t="shared" si="54"/>
        <v>2.7153333333333328E-2</v>
      </c>
      <c r="E207" s="137">
        <v>0.75</v>
      </c>
      <c r="F207" s="138">
        <f t="shared" si="55"/>
        <v>0.12737015062996052</v>
      </c>
      <c r="G207" s="131">
        <f t="shared" si="61"/>
        <v>0.10021681729662718</v>
      </c>
      <c r="H207" s="132">
        <f t="shared" si="62"/>
        <v>0.10231594630580371</v>
      </c>
      <c r="I207" s="132">
        <f t="shared" si="63"/>
        <v>0.10857949738684292</v>
      </c>
    </row>
    <row r="208" spans="2:12" x14ac:dyDescent="0.25">
      <c r="B208" s="139" t="s">
        <v>63</v>
      </c>
      <c r="C208" s="140"/>
      <c r="D208" s="140"/>
      <c r="E208" s="168">
        <f>AVERAGE(E195,E197,E198,E200,E205,E207)</f>
        <v>0.73148148148148151</v>
      </c>
      <c r="F208" s="130"/>
      <c r="G208" s="130"/>
      <c r="H208" s="130">
        <f>AVERAGE(H195,H197,H198,H200,H205,H207)</f>
        <v>0.10046007931882912</v>
      </c>
      <c r="I208" s="130">
        <f>AVERAGE(I195,I197,I198,I200,I205,I207)</f>
        <v>0.10718759714661198</v>
      </c>
      <c r="K208" s="141"/>
      <c r="L208" s="141"/>
    </row>
    <row r="209" spans="2:12" ht="13" thickBot="1" x14ac:dyDescent="0.3">
      <c r="B209" s="9" t="s">
        <v>147</v>
      </c>
      <c r="C209" s="142"/>
      <c r="D209" s="142"/>
      <c r="E209" s="169">
        <f>AVERAGE(E196,E199,E201,E202,E203,E204,E206)</f>
        <v>0.7291383219954648</v>
      </c>
      <c r="F209" s="143"/>
      <c r="G209" s="143"/>
      <c r="H209" s="143">
        <f>AVERAGE(H196,H199,H201,H202,H203,H204,H206)</f>
        <v>0.10022525533272215</v>
      </c>
      <c r="I209" s="143">
        <f>AVERAGE(I196,I199,I201,I202,I203,I204,I206)</f>
        <v>0.10701147915703173</v>
      </c>
      <c r="K209" s="141"/>
      <c r="L209" s="141"/>
    </row>
    <row r="210" spans="2:12" ht="13" x14ac:dyDescent="0.3">
      <c r="B210" s="144"/>
      <c r="C210" s="120"/>
      <c r="D210" s="120"/>
      <c r="E210" s="120"/>
      <c r="F210" s="145"/>
      <c r="G210" s="145"/>
      <c r="H210" s="145"/>
      <c r="I210" s="145"/>
    </row>
    <row r="211" spans="2:12" x14ac:dyDescent="0.25">
      <c r="B211" s="146" t="s">
        <v>13</v>
      </c>
      <c r="C211" s="120"/>
      <c r="D211" s="120"/>
      <c r="E211" s="162"/>
      <c r="F211" s="120"/>
      <c r="G211" s="120"/>
      <c r="H211" s="120"/>
      <c r="I211" s="120"/>
    </row>
    <row r="212" spans="2:12" x14ac:dyDescent="0.25">
      <c r="B212" s="151" t="str">
        <f>B119</f>
        <v>[1] Source: Bloomberg Professional 30-day average as of April 30, 2022</v>
      </c>
      <c r="C212" s="120"/>
      <c r="D212" s="120"/>
      <c r="E212" s="120"/>
      <c r="F212" s="120"/>
      <c r="G212" s="120"/>
      <c r="H212" s="120"/>
      <c r="I212" s="120"/>
    </row>
    <row r="213" spans="2:12" x14ac:dyDescent="0.25">
      <c r="B213" s="151" t="s">
        <v>114</v>
      </c>
      <c r="C213" s="120"/>
      <c r="D213" s="120"/>
      <c r="E213" s="120"/>
      <c r="F213" s="120"/>
      <c r="G213" s="120"/>
      <c r="H213" s="120"/>
      <c r="I213" s="120"/>
    </row>
    <row r="214" spans="2:12" x14ac:dyDescent="0.25">
      <c r="B214" s="151" t="str">
        <f>B183</f>
        <v>[3] Source: Schedule AEB-5</v>
      </c>
      <c r="C214" s="120"/>
      <c r="D214" s="120"/>
      <c r="E214" s="120"/>
      <c r="F214" s="120"/>
      <c r="G214" s="120"/>
      <c r="H214" s="120"/>
      <c r="I214" s="120"/>
    </row>
    <row r="215" spans="2:12" x14ac:dyDescent="0.25">
      <c r="B215" s="120" t="s">
        <v>100</v>
      </c>
      <c r="C215" s="120"/>
      <c r="D215" s="120"/>
      <c r="E215" s="120"/>
      <c r="F215" s="120"/>
      <c r="G215" s="120"/>
      <c r="H215" s="120"/>
      <c r="I215" s="120"/>
    </row>
    <row r="216" spans="2:12" x14ac:dyDescent="0.25">
      <c r="B216" s="120" t="s">
        <v>101</v>
      </c>
      <c r="C216" s="120"/>
      <c r="D216" s="120"/>
      <c r="E216" s="120"/>
      <c r="F216" s="120"/>
      <c r="G216" s="120"/>
      <c r="H216" s="120"/>
      <c r="I216" s="120"/>
    </row>
    <row r="217" spans="2:12" x14ac:dyDescent="0.25">
      <c r="B217" s="120" t="s">
        <v>102</v>
      </c>
      <c r="C217" s="120"/>
      <c r="D217" s="120"/>
      <c r="E217" s="120"/>
      <c r="F217" s="120"/>
      <c r="G217" s="120"/>
      <c r="H217" s="120"/>
      <c r="I217" s="120"/>
    </row>
    <row r="218" spans="2:12" x14ac:dyDescent="0.25">
      <c r="B218" s="120"/>
      <c r="C218" s="120"/>
      <c r="D218" s="120"/>
      <c r="E218" s="120"/>
      <c r="F218" s="120"/>
      <c r="G218" s="120"/>
      <c r="H218" s="120"/>
      <c r="I218" s="120"/>
    </row>
    <row r="219" spans="2:12" x14ac:dyDescent="0.25">
      <c r="B219" s="210" t="s">
        <v>115</v>
      </c>
      <c r="C219" s="210"/>
      <c r="D219" s="210"/>
      <c r="E219" s="210"/>
      <c r="F219" s="210"/>
      <c r="G219" s="210"/>
      <c r="H219" s="210"/>
      <c r="I219" s="210"/>
    </row>
    <row r="220" spans="2:12" x14ac:dyDescent="0.25">
      <c r="B220" s="120"/>
      <c r="C220" s="120"/>
      <c r="D220" s="120"/>
      <c r="E220" s="120"/>
      <c r="F220" s="120"/>
      <c r="G220" s="120"/>
      <c r="H220" s="120"/>
      <c r="I220" s="120"/>
    </row>
    <row r="221" spans="2:12" x14ac:dyDescent="0.25">
      <c r="B221" s="211" t="s">
        <v>86</v>
      </c>
      <c r="C221" s="211"/>
      <c r="D221" s="211"/>
      <c r="E221" s="211"/>
      <c r="F221" s="211"/>
      <c r="G221" s="211"/>
      <c r="H221" s="211"/>
      <c r="I221" s="211"/>
    </row>
    <row r="222" spans="2:12" x14ac:dyDescent="0.25">
      <c r="B222" s="210" t="s">
        <v>87</v>
      </c>
      <c r="C222" s="211"/>
      <c r="D222" s="211"/>
      <c r="E222" s="211"/>
      <c r="F222" s="211"/>
      <c r="G222" s="211"/>
      <c r="H222" s="211"/>
      <c r="I222" s="211"/>
    </row>
    <row r="223" spans="2:12" x14ac:dyDescent="0.25">
      <c r="B223" s="120"/>
      <c r="C223" s="120"/>
      <c r="D223" s="120"/>
      <c r="E223" s="120"/>
      <c r="F223" s="120"/>
      <c r="G223" s="120"/>
      <c r="H223" s="120"/>
      <c r="I223" s="120"/>
    </row>
    <row r="224" spans="2:12" ht="13" thickBot="1" x14ac:dyDescent="0.3">
      <c r="B224" s="120"/>
      <c r="C224" s="120"/>
      <c r="D224" s="121" t="s">
        <v>71</v>
      </c>
      <c r="E224" s="121" t="s">
        <v>75</v>
      </c>
      <c r="F224" s="121" t="s">
        <v>78</v>
      </c>
      <c r="G224" s="121" t="s">
        <v>88</v>
      </c>
      <c r="H224" s="121" t="s">
        <v>89</v>
      </c>
      <c r="I224" s="121" t="s">
        <v>90</v>
      </c>
    </row>
    <row r="225" spans="2:12" ht="62.5" x14ac:dyDescent="0.25">
      <c r="B225" s="123" t="s">
        <v>1</v>
      </c>
      <c r="C225" s="123" t="s">
        <v>2</v>
      </c>
      <c r="D225" s="124" t="str">
        <f t="shared" ref="D225" si="64">D132</f>
        <v>Near-term projected 30-year U.S. Treasury bond yield (Q3 2022 - Q3 2023)</v>
      </c>
      <c r="E225" s="125" t="s">
        <v>92</v>
      </c>
      <c r="F225" s="125" t="s">
        <v>93</v>
      </c>
      <c r="G225" s="125" t="s">
        <v>94</v>
      </c>
      <c r="H225" s="126" t="s">
        <v>95</v>
      </c>
      <c r="I225" s="126" t="s">
        <v>96</v>
      </c>
    </row>
    <row r="226" spans="2:12" x14ac:dyDescent="0.25">
      <c r="B226" s="128" t="s">
        <v>43</v>
      </c>
      <c r="C226" s="128" t="s">
        <v>25</v>
      </c>
      <c r="D226" s="158">
        <f>D133</f>
        <v>3.3399999999999999E-2</v>
      </c>
      <c r="E226" s="159">
        <f>E195</f>
        <v>0.69444444444444453</v>
      </c>
      <c r="F226" s="130">
        <f>F195</f>
        <v>0.12737015062996052</v>
      </c>
      <c r="G226" s="131">
        <f>F226-D226</f>
        <v>9.3970150629960517E-2</v>
      </c>
      <c r="H226" s="132">
        <f>G226*E226+D226</f>
        <v>9.8657049048583703E-2</v>
      </c>
      <c r="I226" s="132">
        <f>D226+(0.25*G226)+(0.75*E226*G226)</f>
        <v>0.1058353244439279</v>
      </c>
    </row>
    <row r="227" spans="2:12" x14ac:dyDescent="0.25">
      <c r="B227" s="166" t="s">
        <v>44</v>
      </c>
      <c r="C227" s="166" t="s">
        <v>26</v>
      </c>
      <c r="D227" s="47">
        <f t="shared" ref="D227:D238" si="65">D134</f>
        <v>3.3399999999999999E-2</v>
      </c>
      <c r="E227" s="129">
        <f t="shared" ref="E227:F238" si="66">E196</f>
        <v>0.73333333333333328</v>
      </c>
      <c r="F227" s="135">
        <f t="shared" si="66"/>
        <v>0.12737015062996052</v>
      </c>
      <c r="G227" s="131">
        <f>F227-D227</f>
        <v>9.3970150629960517E-2</v>
      </c>
      <c r="H227" s="132">
        <f>G227*E227+D227</f>
        <v>0.10231144379530438</v>
      </c>
      <c r="I227" s="132">
        <f>D227+(0.25*G227)+(0.75*E227*G227)</f>
        <v>0.10857612050396839</v>
      </c>
    </row>
    <row r="228" spans="2:12" x14ac:dyDescent="0.25">
      <c r="B228" s="166" t="s">
        <v>45</v>
      </c>
      <c r="C228" s="166" t="s">
        <v>27</v>
      </c>
      <c r="D228" s="47">
        <f t="shared" si="65"/>
        <v>3.3399999999999999E-2</v>
      </c>
      <c r="E228" s="129">
        <f t="shared" si="66"/>
        <v>0.7055555555555556</v>
      </c>
      <c r="F228" s="135">
        <f t="shared" si="66"/>
        <v>0.12737015062996052</v>
      </c>
      <c r="G228" s="131">
        <f>F228-D228</f>
        <v>9.3970150629960517E-2</v>
      </c>
      <c r="H228" s="132">
        <f>G228*E228+D228</f>
        <v>9.9701161833361029E-2</v>
      </c>
      <c r="I228" s="132">
        <f t="shared" ref="I228" si="67">D228+(0.25*G228)+(0.75*E228*G228)</f>
        <v>0.10661840903251091</v>
      </c>
    </row>
    <row r="229" spans="2:12" x14ac:dyDescent="0.25">
      <c r="B229" s="166" t="s">
        <v>46</v>
      </c>
      <c r="C229" s="166" t="s">
        <v>28</v>
      </c>
      <c r="D229" s="47">
        <f t="shared" si="65"/>
        <v>3.3399999999999999E-2</v>
      </c>
      <c r="E229" s="129">
        <f t="shared" si="66"/>
        <v>0.75000000000000011</v>
      </c>
      <c r="F229" s="135">
        <f t="shared" si="66"/>
        <v>0.12737015062996052</v>
      </c>
      <c r="G229" s="131">
        <f t="shared" ref="G229:G232" si="68">F229-D229</f>
        <v>9.3970150629960517E-2</v>
      </c>
      <c r="H229" s="132">
        <f t="shared" ref="H229:H232" si="69">G229*E229+D229</f>
        <v>0.1038776129724704</v>
      </c>
      <c r="I229" s="132">
        <f>D229+(0.25*G229)+(0.75*E229*G229)</f>
        <v>0.10975074738684293</v>
      </c>
    </row>
    <row r="230" spans="2:12" x14ac:dyDescent="0.25">
      <c r="B230" s="166" t="s">
        <v>47</v>
      </c>
      <c r="C230" s="166" t="s">
        <v>29</v>
      </c>
      <c r="D230" s="47">
        <f t="shared" si="65"/>
        <v>3.3399999999999999E-2</v>
      </c>
      <c r="E230" s="129">
        <f t="shared" si="66"/>
        <v>0.72142857142857153</v>
      </c>
      <c r="F230" s="135">
        <f t="shared" si="66"/>
        <v>0.12737015062996052</v>
      </c>
      <c r="G230" s="131">
        <f t="shared" si="68"/>
        <v>9.3970150629960517E-2</v>
      </c>
      <c r="H230" s="132">
        <f t="shared" si="69"/>
        <v>0.1011927515259001</v>
      </c>
      <c r="I230" s="132">
        <f t="shared" ref="I230" si="70">D230+(0.25*G230)+(0.75*E230*G230)</f>
        <v>0.10773710130191519</v>
      </c>
    </row>
    <row r="231" spans="2:12" x14ac:dyDescent="0.25">
      <c r="B231" s="166" t="s">
        <v>48</v>
      </c>
      <c r="C231" s="166" t="s">
        <v>30</v>
      </c>
      <c r="D231" s="47">
        <f t="shared" si="65"/>
        <v>3.3399999999999999E-2</v>
      </c>
      <c r="E231" s="129">
        <f t="shared" si="66"/>
        <v>0.73888888888888893</v>
      </c>
      <c r="F231" s="135">
        <f t="shared" si="66"/>
        <v>0.12737015062996052</v>
      </c>
      <c r="G231" s="131">
        <f t="shared" si="68"/>
        <v>9.3970150629960517E-2</v>
      </c>
      <c r="H231" s="132">
        <f t="shared" si="69"/>
        <v>0.10283350018769305</v>
      </c>
      <c r="I231" s="132">
        <f>D231+(0.25*G231)+(0.75*E231*G231)</f>
        <v>0.10896766279825992</v>
      </c>
    </row>
    <row r="232" spans="2:12" x14ac:dyDescent="0.25">
      <c r="B232" s="166" t="s">
        <v>49</v>
      </c>
      <c r="C232" s="166" t="s">
        <v>31</v>
      </c>
      <c r="D232" s="47">
        <f t="shared" si="65"/>
        <v>3.3399999999999999E-2</v>
      </c>
      <c r="E232" s="129">
        <f t="shared" si="66"/>
        <v>0.72142857142857131</v>
      </c>
      <c r="F232" s="135">
        <f t="shared" si="66"/>
        <v>0.12737015062996052</v>
      </c>
      <c r="G232" s="131">
        <f t="shared" si="68"/>
        <v>9.3970150629960517E-2</v>
      </c>
      <c r="H232" s="132">
        <f t="shared" si="69"/>
        <v>0.10119275152590007</v>
      </c>
      <c r="I232" s="132">
        <f t="shared" ref="I232" si="71">D232+(0.25*G232)+(0.75*E232*G232)</f>
        <v>0.10773710130191518</v>
      </c>
    </row>
    <row r="233" spans="2:12" x14ac:dyDescent="0.25">
      <c r="B233" s="166" t="s">
        <v>50</v>
      </c>
      <c r="C233" s="166" t="s">
        <v>32</v>
      </c>
      <c r="D233" s="47">
        <f t="shared" si="65"/>
        <v>3.3399999999999999E-2</v>
      </c>
      <c r="E233" s="129">
        <f t="shared" si="66"/>
        <v>0.80555555555555558</v>
      </c>
      <c r="F233" s="135">
        <f t="shared" si="66"/>
        <v>0.12737015062996052</v>
      </c>
      <c r="G233" s="131">
        <f>F233-D233</f>
        <v>9.3970150629960517E-2</v>
      </c>
      <c r="H233" s="132">
        <f>G233*E233+D233</f>
        <v>0.10909817689635709</v>
      </c>
      <c r="I233" s="132">
        <f>D233+(0.25*G233)+(0.75*E233*G233)</f>
        <v>0.11366617032975795</v>
      </c>
    </row>
    <row r="234" spans="2:12" x14ac:dyDescent="0.25">
      <c r="B234" s="166" t="s">
        <v>51</v>
      </c>
      <c r="C234" s="166" t="s">
        <v>33</v>
      </c>
      <c r="D234" s="47">
        <f t="shared" si="65"/>
        <v>3.3399999999999999E-2</v>
      </c>
      <c r="E234" s="129">
        <f t="shared" si="66"/>
        <v>0.68888888888888877</v>
      </c>
      <c r="F234" s="135">
        <f t="shared" si="66"/>
        <v>0.12737015062996052</v>
      </c>
      <c r="G234" s="131">
        <f>F234-D234</f>
        <v>9.3970150629960517E-2</v>
      </c>
      <c r="H234" s="132">
        <f>G234*E234+D234</f>
        <v>9.8134992656195005E-2</v>
      </c>
      <c r="I234" s="132">
        <f>D234+(0.25*G234)+(0.75*E234*G234)</f>
        <v>0.10544378214963639</v>
      </c>
    </row>
    <row r="235" spans="2:12" x14ac:dyDescent="0.25">
      <c r="B235" s="166" t="s">
        <v>52</v>
      </c>
      <c r="C235" s="166" t="s">
        <v>34</v>
      </c>
      <c r="D235" s="47">
        <f t="shared" si="65"/>
        <v>3.3399999999999999E-2</v>
      </c>
      <c r="E235" s="129">
        <f t="shared" si="66"/>
        <v>0.71666666666666667</v>
      </c>
      <c r="F235" s="135">
        <f t="shared" si="66"/>
        <v>0.12737015062996052</v>
      </c>
      <c r="G235" s="131">
        <f t="shared" ref="G235:G238" si="72">F235-D235</f>
        <v>9.3970150629960517E-2</v>
      </c>
      <c r="H235" s="132">
        <f t="shared" ref="H235:H238" si="73">G235*E235+D235</f>
        <v>0.10074527461813837</v>
      </c>
      <c r="I235" s="132">
        <f>D235+(0.25*G235)+(0.75*E235*G235)</f>
        <v>0.1074014936210939</v>
      </c>
    </row>
    <row r="236" spans="2:12" x14ac:dyDescent="0.25">
      <c r="B236" s="166" t="s">
        <v>53</v>
      </c>
      <c r="C236" s="166" t="s">
        <v>35</v>
      </c>
      <c r="D236" s="47">
        <f t="shared" si="65"/>
        <v>3.3399999999999999E-2</v>
      </c>
      <c r="E236" s="129">
        <f t="shared" si="66"/>
        <v>0.74999999999999989</v>
      </c>
      <c r="F236" s="135">
        <f t="shared" si="66"/>
        <v>0.12737015062996052</v>
      </c>
      <c r="G236" s="131">
        <f t="shared" si="72"/>
        <v>9.3970150629960517E-2</v>
      </c>
      <c r="H236" s="132">
        <f t="shared" si="73"/>
        <v>0.10387761297247038</v>
      </c>
      <c r="I236" s="132">
        <f t="shared" ref="I236:I238" si="74">D236+(0.25*G236)+(0.75*E236*G236)</f>
        <v>0.1097507473868429</v>
      </c>
    </row>
    <row r="237" spans="2:12" x14ac:dyDescent="0.25">
      <c r="B237" s="166" t="s">
        <v>54</v>
      </c>
      <c r="C237" s="166" t="s">
        <v>36</v>
      </c>
      <c r="D237" s="47">
        <f t="shared" si="65"/>
        <v>3.3399999999999999E-2</v>
      </c>
      <c r="E237" s="129">
        <f t="shared" si="66"/>
        <v>0.71666666666666667</v>
      </c>
      <c r="F237" s="135">
        <f t="shared" si="66"/>
        <v>0.12737015062996052</v>
      </c>
      <c r="G237" s="131">
        <f t="shared" si="72"/>
        <v>9.3970150629960517E-2</v>
      </c>
      <c r="H237" s="132">
        <f t="shared" si="73"/>
        <v>0.10074527461813837</v>
      </c>
      <c r="I237" s="132">
        <f t="shared" si="74"/>
        <v>0.1074014936210939</v>
      </c>
    </row>
    <row r="238" spans="2:12" x14ac:dyDescent="0.25">
      <c r="B238" s="167" t="s">
        <v>55</v>
      </c>
      <c r="C238" s="167" t="s">
        <v>37</v>
      </c>
      <c r="D238" s="161">
        <f t="shared" si="65"/>
        <v>3.3399999999999999E-2</v>
      </c>
      <c r="E238" s="137">
        <f t="shared" si="66"/>
        <v>0.75</v>
      </c>
      <c r="F238" s="138">
        <f t="shared" si="66"/>
        <v>0.12737015062996052</v>
      </c>
      <c r="G238" s="131">
        <f t="shared" si="72"/>
        <v>9.3970150629960517E-2</v>
      </c>
      <c r="H238" s="132">
        <f t="shared" si="73"/>
        <v>0.10387761297247039</v>
      </c>
      <c r="I238" s="132">
        <f t="shared" si="74"/>
        <v>0.10975074738684291</v>
      </c>
    </row>
    <row r="239" spans="2:12" x14ac:dyDescent="0.25">
      <c r="B239" s="139" t="s">
        <v>63</v>
      </c>
      <c r="C239" s="140"/>
      <c r="D239" s="140"/>
      <c r="E239" s="168">
        <f>AVERAGE(E226,E228,E229,E231,E236,E238)</f>
        <v>0.73148148148148151</v>
      </c>
      <c r="F239" s="130"/>
      <c r="G239" s="130"/>
      <c r="H239" s="130">
        <f>AVERAGE(H226,H228,H229,H231,H236,H238)</f>
        <v>0.10213742499784147</v>
      </c>
      <c r="I239" s="130">
        <f>AVERAGE(I226,I228,I229,I231,I236,I238)</f>
        <v>0.10844560640587124</v>
      </c>
      <c r="K239" s="141"/>
      <c r="L239" s="141"/>
    </row>
    <row r="240" spans="2:12" ht="13" thickBot="1" x14ac:dyDescent="0.3">
      <c r="B240" s="9" t="s">
        <v>147</v>
      </c>
      <c r="C240" s="142"/>
      <c r="D240" s="142"/>
      <c r="E240" s="169">
        <f>AVERAGE(E227,E230,E232,E233,E234,E235,E237)</f>
        <v>0.7291383219954648</v>
      </c>
      <c r="F240" s="143"/>
      <c r="G240" s="143"/>
      <c r="H240" s="143">
        <f>AVERAGE(H227,H230,H232,H233,H234,H235,H237)</f>
        <v>0.10191723794799049</v>
      </c>
      <c r="I240" s="143">
        <f>AVERAGE(I227,I230,I232,I233,I234,I235,I237)</f>
        <v>0.10828046611848297</v>
      </c>
      <c r="K240" s="141"/>
      <c r="L240" s="141"/>
    </row>
    <row r="241" spans="2:9" ht="13" x14ac:dyDescent="0.3">
      <c r="B241" s="144"/>
      <c r="C241" s="120"/>
      <c r="D241" s="120"/>
      <c r="E241" s="120"/>
      <c r="F241" s="145"/>
      <c r="G241" s="145"/>
      <c r="H241" s="145"/>
      <c r="I241" s="145"/>
    </row>
    <row r="242" spans="2:9" x14ac:dyDescent="0.25">
      <c r="B242" s="146" t="s">
        <v>13</v>
      </c>
      <c r="C242" s="120"/>
      <c r="D242" s="120"/>
      <c r="E242" s="120"/>
      <c r="F242" s="120"/>
      <c r="G242" s="120"/>
      <c r="H242" s="120"/>
      <c r="I242" s="120"/>
    </row>
    <row r="243" spans="2:9" x14ac:dyDescent="0.25">
      <c r="B243" s="151" t="str">
        <f>B150</f>
        <v>[1] Source: Blue Chip Financial Forecasts, Vol. 41, No. 5. May 1, 2022, at 2</v>
      </c>
      <c r="C243" s="120"/>
      <c r="D243" s="120"/>
      <c r="E243" s="120"/>
      <c r="F243" s="120"/>
      <c r="G243" s="120"/>
      <c r="H243" s="120"/>
      <c r="I243" s="120"/>
    </row>
    <row r="244" spans="2:9" x14ac:dyDescent="0.25">
      <c r="B244" s="120" t="str">
        <f>B213</f>
        <v>[2] Source: Schedule AEB-4 p. 4</v>
      </c>
      <c r="C244" s="120"/>
      <c r="D244" s="120"/>
      <c r="E244" s="120"/>
      <c r="F244" s="120"/>
      <c r="G244" s="120"/>
      <c r="H244" s="120"/>
      <c r="I244" s="120"/>
    </row>
    <row r="245" spans="2:9" x14ac:dyDescent="0.25">
      <c r="B245" s="151" t="str">
        <f>B214</f>
        <v>[3] Source: Schedule AEB-5</v>
      </c>
      <c r="C245" s="120"/>
      <c r="D245" s="120"/>
      <c r="E245" s="120"/>
      <c r="F245" s="120"/>
      <c r="G245" s="120"/>
      <c r="H245" s="120"/>
      <c r="I245" s="120"/>
    </row>
    <row r="246" spans="2:9" x14ac:dyDescent="0.25">
      <c r="B246" s="120" t="s">
        <v>100</v>
      </c>
      <c r="C246" s="120"/>
      <c r="D246" s="120"/>
      <c r="E246" s="120"/>
      <c r="F246" s="120"/>
      <c r="G246" s="120"/>
      <c r="H246" s="120"/>
      <c r="I246" s="120"/>
    </row>
    <row r="247" spans="2:9" x14ac:dyDescent="0.25">
      <c r="B247" s="120" t="s">
        <v>101</v>
      </c>
      <c r="C247" s="120"/>
      <c r="D247" s="120"/>
      <c r="E247" s="120"/>
      <c r="F247" s="120"/>
      <c r="G247" s="120"/>
      <c r="H247" s="120"/>
      <c r="I247" s="120"/>
    </row>
    <row r="248" spans="2:9" x14ac:dyDescent="0.25">
      <c r="B248" s="120" t="s">
        <v>102</v>
      </c>
      <c r="C248" s="120"/>
      <c r="D248" s="120"/>
      <c r="E248" s="120"/>
      <c r="F248" s="120"/>
      <c r="G248" s="120"/>
      <c r="H248" s="120"/>
      <c r="I248" s="120"/>
    </row>
    <row r="249" spans="2:9" x14ac:dyDescent="0.25">
      <c r="B249" s="120"/>
      <c r="C249" s="120"/>
      <c r="D249" s="120"/>
      <c r="E249" s="120"/>
      <c r="F249" s="120"/>
      <c r="G249" s="120"/>
      <c r="H249" s="120"/>
      <c r="I249" s="120"/>
    </row>
    <row r="250" spans="2:9" ht="13" x14ac:dyDescent="0.3">
      <c r="B250" s="163" t="s">
        <v>116</v>
      </c>
      <c r="C250" s="164"/>
      <c r="D250" s="164"/>
      <c r="E250" s="164"/>
      <c r="F250" s="164"/>
      <c r="G250" s="165"/>
      <c r="H250" s="165"/>
      <c r="I250" s="165"/>
    </row>
    <row r="251" spans="2:9" x14ac:dyDescent="0.25">
      <c r="B251" s="120"/>
      <c r="C251" s="120"/>
      <c r="D251" s="120"/>
      <c r="E251" s="120"/>
      <c r="F251" s="120"/>
      <c r="G251" s="120"/>
      <c r="H251" s="120"/>
      <c r="I251" s="120"/>
    </row>
    <row r="252" spans="2:9" x14ac:dyDescent="0.25">
      <c r="B252" s="164" t="s">
        <v>86</v>
      </c>
      <c r="C252" s="164"/>
      <c r="D252" s="164"/>
      <c r="E252" s="164"/>
      <c r="F252" s="164"/>
      <c r="G252" s="164"/>
      <c r="H252" s="164"/>
      <c r="I252" s="164"/>
    </row>
    <row r="253" spans="2:9" x14ac:dyDescent="0.25">
      <c r="B253" s="210" t="s">
        <v>87</v>
      </c>
      <c r="C253" s="211"/>
      <c r="D253" s="211"/>
      <c r="E253" s="211"/>
      <c r="F253" s="211"/>
      <c r="G253" s="211"/>
      <c r="H253" s="211"/>
      <c r="I253" s="211"/>
    </row>
    <row r="254" spans="2:9" x14ac:dyDescent="0.25">
      <c r="B254" s="120"/>
      <c r="C254" s="120"/>
      <c r="D254" s="120"/>
      <c r="E254" s="120"/>
      <c r="F254" s="120"/>
      <c r="G254" s="120"/>
      <c r="H254" s="120"/>
      <c r="I254" s="120"/>
    </row>
    <row r="255" spans="2:9" ht="13" thickBot="1" x14ac:dyDescent="0.3">
      <c r="B255" s="120"/>
      <c r="C255" s="120"/>
      <c r="D255" s="121" t="s">
        <v>71</v>
      </c>
      <c r="E255" s="121" t="s">
        <v>75</v>
      </c>
      <c r="F255" s="121" t="s">
        <v>78</v>
      </c>
      <c r="G255" s="121" t="s">
        <v>88</v>
      </c>
      <c r="H255" s="121" t="s">
        <v>89</v>
      </c>
      <c r="I255" s="121" t="s">
        <v>90</v>
      </c>
    </row>
    <row r="256" spans="2:9" ht="50" x14ac:dyDescent="0.25">
      <c r="B256" s="123" t="s">
        <v>1</v>
      </c>
      <c r="C256" s="123" t="s">
        <v>2</v>
      </c>
      <c r="D256" s="124" t="str">
        <f t="shared" ref="D256" si="75">D163</f>
        <v>Projected 30-year U.S. Treasury bond yield (2023 - 2027)</v>
      </c>
      <c r="E256" s="125" t="s">
        <v>92</v>
      </c>
      <c r="F256" s="125" t="s">
        <v>93</v>
      </c>
      <c r="G256" s="125" t="s">
        <v>94</v>
      </c>
      <c r="H256" s="126" t="s">
        <v>95</v>
      </c>
      <c r="I256" s="126" t="s">
        <v>96</v>
      </c>
    </row>
    <row r="257" spans="2:12" x14ac:dyDescent="0.25">
      <c r="B257" s="128" t="s">
        <v>43</v>
      </c>
      <c r="C257" s="128" t="s">
        <v>25</v>
      </c>
      <c r="D257" s="158">
        <f>D164</f>
        <v>3.4000000000000002E-2</v>
      </c>
      <c r="E257" s="159">
        <f>E226</f>
        <v>0.69444444444444453</v>
      </c>
      <c r="F257" s="130">
        <f>F226</f>
        <v>0.12737015062996052</v>
      </c>
      <c r="G257" s="131">
        <f>F257-D257</f>
        <v>9.3370150629960513E-2</v>
      </c>
      <c r="H257" s="132">
        <f>G257*E257+D257</f>
        <v>9.884038238191703E-2</v>
      </c>
      <c r="I257" s="132">
        <f>D257+(0.25*G257)+(0.75*E257*G257)</f>
        <v>0.1059728244439279</v>
      </c>
    </row>
    <row r="258" spans="2:12" x14ac:dyDescent="0.25">
      <c r="B258" s="166" t="s">
        <v>44</v>
      </c>
      <c r="C258" s="166" t="s">
        <v>26</v>
      </c>
      <c r="D258" s="47">
        <f t="shared" ref="D258:D269" si="76">D165</f>
        <v>3.4000000000000002E-2</v>
      </c>
      <c r="E258" s="129">
        <f t="shared" ref="E258:F269" si="77">E227</f>
        <v>0.73333333333333328</v>
      </c>
      <c r="F258" s="135">
        <f t="shared" si="77"/>
        <v>0.12737015062996052</v>
      </c>
      <c r="G258" s="131">
        <f>F258-D258</f>
        <v>9.3370150629960513E-2</v>
      </c>
      <c r="H258" s="132">
        <f>G258*E258+D258</f>
        <v>0.10247144379530437</v>
      </c>
      <c r="I258" s="132">
        <f>D258+(0.25*G258)+(0.75*E258*G258)</f>
        <v>0.1086961205039684</v>
      </c>
    </row>
    <row r="259" spans="2:12" x14ac:dyDescent="0.25">
      <c r="B259" s="166" t="s">
        <v>45</v>
      </c>
      <c r="C259" s="166" t="s">
        <v>27</v>
      </c>
      <c r="D259" s="47">
        <f t="shared" si="76"/>
        <v>3.4000000000000002E-2</v>
      </c>
      <c r="E259" s="129">
        <f t="shared" si="77"/>
        <v>0.7055555555555556</v>
      </c>
      <c r="F259" s="135">
        <f t="shared" si="77"/>
        <v>0.12737015062996052</v>
      </c>
      <c r="G259" s="131">
        <f>F259-D259</f>
        <v>9.3370150629960513E-2</v>
      </c>
      <c r="H259" s="132">
        <f>G259*E259+D259</f>
        <v>9.9877828500027702E-2</v>
      </c>
      <c r="I259" s="132">
        <f t="shared" ref="I259" si="78">D259+(0.25*G259)+(0.75*E259*G259)</f>
        <v>0.1067509090325109</v>
      </c>
    </row>
    <row r="260" spans="2:12" x14ac:dyDescent="0.25">
      <c r="B260" s="166" t="s">
        <v>46</v>
      </c>
      <c r="C260" s="166" t="s">
        <v>28</v>
      </c>
      <c r="D260" s="47">
        <f t="shared" si="76"/>
        <v>3.4000000000000002E-2</v>
      </c>
      <c r="E260" s="129">
        <f t="shared" si="77"/>
        <v>0.75000000000000011</v>
      </c>
      <c r="F260" s="135">
        <f t="shared" si="77"/>
        <v>0.12737015062996052</v>
      </c>
      <c r="G260" s="131">
        <f t="shared" ref="G260:G263" si="79">F260-D260</f>
        <v>9.3370150629960513E-2</v>
      </c>
      <c r="H260" s="132">
        <f t="shared" ref="H260:H263" si="80">G260*E260+D260</f>
        <v>0.1040276129724704</v>
      </c>
      <c r="I260" s="132">
        <f>D260+(0.25*G260)+(0.75*E260*G260)</f>
        <v>0.10986324738684293</v>
      </c>
    </row>
    <row r="261" spans="2:12" x14ac:dyDescent="0.25">
      <c r="B261" s="166" t="s">
        <v>47</v>
      </c>
      <c r="C261" s="166" t="s">
        <v>29</v>
      </c>
      <c r="D261" s="47">
        <f t="shared" si="76"/>
        <v>3.4000000000000002E-2</v>
      </c>
      <c r="E261" s="129">
        <f t="shared" si="77"/>
        <v>0.72142857142857153</v>
      </c>
      <c r="F261" s="135">
        <f t="shared" si="77"/>
        <v>0.12737015062996052</v>
      </c>
      <c r="G261" s="131">
        <f t="shared" si="79"/>
        <v>9.3370150629960513E-2</v>
      </c>
      <c r="H261" s="132">
        <f t="shared" si="80"/>
        <v>0.10135989438304295</v>
      </c>
      <c r="I261" s="132">
        <f t="shared" ref="I261" si="81">D261+(0.25*G261)+(0.75*E261*G261)</f>
        <v>0.10786245844477235</v>
      </c>
    </row>
    <row r="262" spans="2:12" x14ac:dyDescent="0.25">
      <c r="B262" s="166" t="s">
        <v>48</v>
      </c>
      <c r="C262" s="166" t="s">
        <v>30</v>
      </c>
      <c r="D262" s="47">
        <f t="shared" si="76"/>
        <v>3.4000000000000002E-2</v>
      </c>
      <c r="E262" s="129">
        <f t="shared" si="77"/>
        <v>0.73888888888888893</v>
      </c>
      <c r="F262" s="135">
        <f t="shared" si="77"/>
        <v>0.12737015062996052</v>
      </c>
      <c r="G262" s="131">
        <f t="shared" si="79"/>
        <v>9.3370150629960513E-2</v>
      </c>
      <c r="H262" s="132">
        <f t="shared" si="80"/>
        <v>0.10299016685435972</v>
      </c>
      <c r="I262" s="132">
        <f>D262+(0.25*G262)+(0.75*E262*G262)</f>
        <v>0.10908516279825992</v>
      </c>
    </row>
    <row r="263" spans="2:12" x14ac:dyDescent="0.25">
      <c r="B263" s="166" t="s">
        <v>49</v>
      </c>
      <c r="C263" s="166" t="s">
        <v>31</v>
      </c>
      <c r="D263" s="47">
        <f t="shared" si="76"/>
        <v>3.4000000000000002E-2</v>
      </c>
      <c r="E263" s="129">
        <f t="shared" si="77"/>
        <v>0.72142857142857131</v>
      </c>
      <c r="F263" s="135">
        <f t="shared" si="77"/>
        <v>0.12737015062996052</v>
      </c>
      <c r="G263" s="131">
        <f t="shared" si="79"/>
        <v>9.3370150629960513E-2</v>
      </c>
      <c r="H263" s="132">
        <f t="shared" si="80"/>
        <v>0.10135989438304294</v>
      </c>
      <c r="I263" s="132">
        <f t="shared" ref="I263" si="82">D263+(0.25*G263)+(0.75*E263*G263)</f>
        <v>0.10786245844477232</v>
      </c>
    </row>
    <row r="264" spans="2:12" x14ac:dyDescent="0.25">
      <c r="B264" s="166" t="s">
        <v>50</v>
      </c>
      <c r="C264" s="166" t="s">
        <v>32</v>
      </c>
      <c r="D264" s="47">
        <f t="shared" si="76"/>
        <v>3.4000000000000002E-2</v>
      </c>
      <c r="E264" s="129">
        <f t="shared" si="77"/>
        <v>0.80555555555555558</v>
      </c>
      <c r="F264" s="135">
        <f t="shared" si="77"/>
        <v>0.12737015062996052</v>
      </c>
      <c r="G264" s="131">
        <f>F264-D264</f>
        <v>9.3370150629960513E-2</v>
      </c>
      <c r="H264" s="132">
        <f>G264*E264+D264</f>
        <v>0.10921484356302374</v>
      </c>
      <c r="I264" s="132">
        <f>D264+(0.25*G264)+(0.75*E264*G264)</f>
        <v>0.11375367032975794</v>
      </c>
    </row>
    <row r="265" spans="2:12" x14ac:dyDescent="0.25">
      <c r="B265" s="166" t="s">
        <v>51</v>
      </c>
      <c r="C265" s="166" t="s">
        <v>33</v>
      </c>
      <c r="D265" s="47">
        <f t="shared" si="76"/>
        <v>3.4000000000000002E-2</v>
      </c>
      <c r="E265" s="129">
        <f t="shared" si="77"/>
        <v>0.68888888888888877</v>
      </c>
      <c r="F265" s="135">
        <f t="shared" si="77"/>
        <v>0.12737015062996052</v>
      </c>
      <c r="G265" s="131">
        <f>F265-D265</f>
        <v>9.3370150629960513E-2</v>
      </c>
      <c r="H265" s="132">
        <f>G265*E265+D265</f>
        <v>9.8321659322861674E-2</v>
      </c>
      <c r="I265" s="132">
        <f>D265+(0.25*G265)+(0.75*E265*G265)</f>
        <v>0.10558378214963639</v>
      </c>
    </row>
    <row r="266" spans="2:12" x14ac:dyDescent="0.25">
      <c r="B266" s="166" t="s">
        <v>52</v>
      </c>
      <c r="C266" s="166" t="s">
        <v>34</v>
      </c>
      <c r="D266" s="47">
        <f t="shared" si="76"/>
        <v>3.4000000000000002E-2</v>
      </c>
      <c r="E266" s="129">
        <f t="shared" si="77"/>
        <v>0.71666666666666667</v>
      </c>
      <c r="F266" s="135">
        <f t="shared" si="77"/>
        <v>0.12737015062996052</v>
      </c>
      <c r="G266" s="131">
        <f t="shared" ref="G266:G269" si="83">F266-D266</f>
        <v>9.3370150629960513E-2</v>
      </c>
      <c r="H266" s="132">
        <f t="shared" ref="H266:H269" si="84">G266*E266+D266</f>
        <v>0.10091527461813837</v>
      </c>
      <c r="I266" s="132">
        <f>D266+(0.25*G266)+(0.75*E266*G266)</f>
        <v>0.1075289936210939</v>
      </c>
    </row>
    <row r="267" spans="2:12" x14ac:dyDescent="0.25">
      <c r="B267" s="166" t="s">
        <v>53</v>
      </c>
      <c r="C267" s="166" t="s">
        <v>35</v>
      </c>
      <c r="D267" s="47">
        <f t="shared" si="76"/>
        <v>3.4000000000000002E-2</v>
      </c>
      <c r="E267" s="129">
        <f t="shared" si="77"/>
        <v>0.74999999999999989</v>
      </c>
      <c r="F267" s="135">
        <f t="shared" si="77"/>
        <v>0.12737015062996052</v>
      </c>
      <c r="G267" s="131">
        <f t="shared" si="83"/>
        <v>9.3370150629960513E-2</v>
      </c>
      <c r="H267" s="132">
        <f t="shared" si="84"/>
        <v>0.10402761297247037</v>
      </c>
      <c r="I267" s="132">
        <f t="shared" ref="I267:I269" si="85">D267+(0.25*G267)+(0.75*E267*G267)</f>
        <v>0.10986324738684292</v>
      </c>
    </row>
    <row r="268" spans="2:12" x14ac:dyDescent="0.25">
      <c r="B268" s="166" t="s">
        <v>54</v>
      </c>
      <c r="C268" s="166" t="s">
        <v>36</v>
      </c>
      <c r="D268" s="47">
        <f t="shared" si="76"/>
        <v>3.4000000000000002E-2</v>
      </c>
      <c r="E268" s="129">
        <f t="shared" si="77"/>
        <v>0.71666666666666667</v>
      </c>
      <c r="F268" s="135">
        <f t="shared" si="77"/>
        <v>0.12737015062996052</v>
      </c>
      <c r="G268" s="131">
        <f t="shared" si="83"/>
        <v>9.3370150629960513E-2</v>
      </c>
      <c r="H268" s="132">
        <f t="shared" si="84"/>
        <v>0.10091527461813837</v>
      </c>
      <c r="I268" s="132">
        <f t="shared" si="85"/>
        <v>0.1075289936210939</v>
      </c>
    </row>
    <row r="269" spans="2:12" x14ac:dyDescent="0.25">
      <c r="B269" s="167" t="s">
        <v>55</v>
      </c>
      <c r="C269" s="167" t="s">
        <v>37</v>
      </c>
      <c r="D269" s="161">
        <f t="shared" si="76"/>
        <v>3.4000000000000002E-2</v>
      </c>
      <c r="E269" s="137">
        <f t="shared" si="77"/>
        <v>0.75</v>
      </c>
      <c r="F269" s="138">
        <f t="shared" si="77"/>
        <v>0.12737015062996052</v>
      </c>
      <c r="G269" s="131">
        <f t="shared" si="83"/>
        <v>9.3370150629960513E-2</v>
      </c>
      <c r="H269" s="132">
        <f t="shared" si="84"/>
        <v>0.10402761297247039</v>
      </c>
      <c r="I269" s="132">
        <f t="shared" si="85"/>
        <v>0.10986324738684292</v>
      </c>
    </row>
    <row r="270" spans="2:12" x14ac:dyDescent="0.25">
      <c r="B270" s="139" t="s">
        <v>63</v>
      </c>
      <c r="C270" s="140"/>
      <c r="D270" s="140"/>
      <c r="E270" s="168">
        <f>AVERAGE(E257,E259,E260,E262,E267,E269)</f>
        <v>0.73148148148148151</v>
      </c>
      <c r="F270" s="130"/>
      <c r="G270" s="130"/>
      <c r="H270" s="130">
        <f>AVERAGE(H257,H259,H260,H262,H267,H269)</f>
        <v>0.10229853610895261</v>
      </c>
      <c r="I270" s="130">
        <f>AVERAGE(I257,I259,I260,I262,I267,I269)</f>
        <v>0.10856643973920459</v>
      </c>
      <c r="K270" s="141"/>
      <c r="L270" s="141"/>
    </row>
    <row r="271" spans="2:12" ht="13" thickBot="1" x14ac:dyDescent="0.3">
      <c r="B271" s="9" t="s">
        <v>147</v>
      </c>
      <c r="C271" s="142"/>
      <c r="D271" s="142"/>
      <c r="E271" s="169">
        <f>AVERAGE(E258,E261,E263,E264,E265,E266,E268)</f>
        <v>0.7291383219954648</v>
      </c>
      <c r="F271" s="143"/>
      <c r="G271" s="143"/>
      <c r="H271" s="143">
        <f>AVERAGE(H258,H261,H263,H264,H265,H266,H268)</f>
        <v>0.10207975495479318</v>
      </c>
      <c r="I271" s="143">
        <f>AVERAGE(I258,I261,I263,I264,I265,I266,I268)</f>
        <v>0.10840235387358503</v>
      </c>
      <c r="K271" s="141"/>
      <c r="L271" s="141"/>
    </row>
    <row r="272" spans="2:12" ht="13" x14ac:dyDescent="0.3">
      <c r="B272" s="144"/>
      <c r="C272" s="120"/>
      <c r="D272" s="120"/>
      <c r="E272" s="120"/>
      <c r="F272" s="145"/>
      <c r="G272" s="145"/>
      <c r="H272" s="145"/>
      <c r="I272" s="145"/>
    </row>
    <row r="273" spans="2:9" x14ac:dyDescent="0.25">
      <c r="B273" s="203" t="s">
        <v>13</v>
      </c>
      <c r="C273" s="120"/>
      <c r="D273" s="120"/>
      <c r="E273" s="120"/>
      <c r="F273" s="120"/>
      <c r="G273" s="120"/>
      <c r="H273" s="120"/>
      <c r="I273" s="120"/>
    </row>
    <row r="274" spans="2:9" x14ac:dyDescent="0.25">
      <c r="B274" s="120" t="str">
        <f>B181</f>
        <v>[1] Source: Blue Chip Financial Forecasts, Vol. 40, No. 12, December 1, 2021, at 14</v>
      </c>
      <c r="C274" s="120"/>
      <c r="D274" s="120"/>
      <c r="E274" s="120"/>
      <c r="F274" s="120"/>
      <c r="G274" s="120"/>
      <c r="H274" s="120"/>
      <c r="I274" s="120"/>
    </row>
    <row r="275" spans="2:9" x14ac:dyDescent="0.25">
      <c r="B275" s="120" t="str">
        <f>B244</f>
        <v>[2] Source: Schedule AEB-4 p. 4</v>
      </c>
      <c r="C275" s="120"/>
      <c r="D275" s="120"/>
      <c r="E275" s="120"/>
      <c r="F275" s="120"/>
      <c r="G275" s="120"/>
      <c r="H275" s="120"/>
      <c r="I275" s="120"/>
    </row>
    <row r="276" spans="2:9" x14ac:dyDescent="0.25">
      <c r="B276" s="151" t="str">
        <f>B245</f>
        <v>[3] Source: Schedule AEB-5</v>
      </c>
      <c r="C276" s="120"/>
      <c r="D276" s="120"/>
      <c r="E276" s="120"/>
      <c r="F276" s="120"/>
      <c r="G276" s="120"/>
      <c r="H276" s="120"/>
      <c r="I276" s="120"/>
    </row>
    <row r="277" spans="2:9" x14ac:dyDescent="0.25">
      <c r="B277" s="120" t="s">
        <v>100</v>
      </c>
      <c r="C277" s="120"/>
      <c r="D277" s="120"/>
      <c r="E277" s="120"/>
      <c r="F277" s="120"/>
      <c r="G277" s="120"/>
      <c r="H277" s="120"/>
      <c r="I277" s="120"/>
    </row>
    <row r="278" spans="2:9" x14ac:dyDescent="0.25">
      <c r="B278" s="120" t="s">
        <v>101</v>
      </c>
      <c r="C278" s="120"/>
      <c r="D278" s="120"/>
      <c r="E278" s="120"/>
      <c r="F278" s="120"/>
      <c r="G278" s="120"/>
      <c r="H278" s="120"/>
      <c r="I278" s="120"/>
    </row>
    <row r="279" spans="2:9" x14ac:dyDescent="0.25">
      <c r="B279" s="120" t="s">
        <v>102</v>
      </c>
    </row>
  </sheetData>
  <mergeCells count="23">
    <mergeCell ref="B191:I191"/>
    <mergeCell ref="B219:I219"/>
    <mergeCell ref="B221:I221"/>
    <mergeCell ref="B222:I222"/>
    <mergeCell ref="B253:I253"/>
    <mergeCell ref="B190:I190"/>
    <mergeCell ref="B64:I64"/>
    <mergeCell ref="B66:I66"/>
    <mergeCell ref="B67:I67"/>
    <mergeCell ref="B95:I95"/>
    <mergeCell ref="B97:I97"/>
    <mergeCell ref="B98:I98"/>
    <mergeCell ref="B126:I126"/>
    <mergeCell ref="B128:I128"/>
    <mergeCell ref="B129:I129"/>
    <mergeCell ref="B160:I160"/>
    <mergeCell ref="B188:I188"/>
    <mergeCell ref="B36:I36"/>
    <mergeCell ref="B2:I2"/>
    <mergeCell ref="B4:I4"/>
    <mergeCell ref="B5:I5"/>
    <mergeCell ref="B33:I33"/>
    <mergeCell ref="B35:I35"/>
  </mergeCells>
  <printOptions horizontalCentered="1"/>
  <pageMargins left="0.7" right="0.7" top="1.25" bottom="0.75" header="0.3" footer="0.3"/>
  <pageSetup scale="36" firstPageNumber="2" orientation="landscape" useFirstPageNumber="1" r:id="rId1"/>
  <headerFooter>
    <oddFooter xml:space="preserve">&amp;RSchedule AEB-3ST
Page &amp;P of 5
</oddFooter>
  </headerFooter>
  <rowBreaks count="3" manualBreakCount="3">
    <brk id="63" min="1" max="8" man="1"/>
    <brk id="125" min="1" max="8" man="1"/>
    <brk id="187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view="pageLayout" topLeftCell="A13" zoomScale="80" zoomScaleNormal="100" zoomScaleSheetLayoutView="90" zoomScalePageLayoutView="80" workbookViewId="0">
      <selection activeCell="E47" sqref="E47"/>
    </sheetView>
  </sheetViews>
  <sheetFormatPr defaultRowHeight="12.5" x14ac:dyDescent="0.25"/>
  <cols>
    <col min="1" max="1" width="29.81640625" customWidth="1"/>
    <col min="2" max="2" width="8.54296875" customWidth="1"/>
    <col min="3" max="11" width="13.7265625" customWidth="1"/>
    <col min="12" max="12" width="11" customWidth="1"/>
    <col min="14" max="14" width="11" customWidth="1"/>
  </cols>
  <sheetData>
    <row r="2" spans="1:20" x14ac:dyDescent="0.25">
      <c r="A2" s="206" t="s">
        <v>130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2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96"/>
    </row>
    <row r="4" spans="1:20" ht="13" thickBot="1" x14ac:dyDescent="0.3">
      <c r="A4" s="54"/>
      <c r="B4" s="54"/>
      <c r="C4" s="173" t="s">
        <v>71</v>
      </c>
      <c r="D4" s="173" t="s">
        <v>75</v>
      </c>
      <c r="E4" s="173" t="s">
        <v>78</v>
      </c>
      <c r="F4" s="173" t="s">
        <v>88</v>
      </c>
      <c r="G4" s="173" t="s">
        <v>89</v>
      </c>
      <c r="H4" s="173" t="s">
        <v>90</v>
      </c>
      <c r="I4" s="173" t="s">
        <v>131</v>
      </c>
      <c r="J4" s="173" t="s">
        <v>132</v>
      </c>
      <c r="K4" s="173" t="s">
        <v>133</v>
      </c>
      <c r="L4" s="173" t="s">
        <v>134</v>
      </c>
    </row>
    <row r="5" spans="1:20" x14ac:dyDescent="0.25">
      <c r="A5" s="174" t="s">
        <v>1</v>
      </c>
      <c r="B5" s="175" t="s">
        <v>2</v>
      </c>
      <c r="C5" s="176">
        <v>41639</v>
      </c>
      <c r="D5" s="176">
        <v>42004</v>
      </c>
      <c r="E5" s="176">
        <v>42369</v>
      </c>
      <c r="F5" s="176">
        <v>42735</v>
      </c>
      <c r="G5" s="177">
        <v>43100</v>
      </c>
      <c r="H5" s="176">
        <v>43465</v>
      </c>
      <c r="I5" s="177">
        <v>43830</v>
      </c>
      <c r="J5" s="176">
        <v>44196</v>
      </c>
      <c r="K5" s="176">
        <v>44561</v>
      </c>
      <c r="L5" s="175" t="s">
        <v>135</v>
      </c>
    </row>
    <row r="6" spans="1:20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20" x14ac:dyDescent="0.25">
      <c r="A7" s="53" t="s">
        <v>43</v>
      </c>
      <c r="B7" s="53" t="s">
        <v>25</v>
      </c>
      <c r="C7" s="178">
        <v>0.65</v>
      </c>
      <c r="D7" s="178">
        <v>0.7</v>
      </c>
      <c r="E7" s="178">
        <v>0.7</v>
      </c>
      <c r="F7" s="179">
        <v>0.75</v>
      </c>
      <c r="G7" s="179">
        <v>0.8</v>
      </c>
      <c r="H7" s="179">
        <v>0.7</v>
      </c>
      <c r="I7" s="179">
        <v>0.65</v>
      </c>
      <c r="J7" s="179">
        <v>0.65</v>
      </c>
      <c r="K7" s="179">
        <v>0.65</v>
      </c>
      <c r="L7" s="179">
        <f>AVERAGE(C7:K7)</f>
        <v>0.69444444444444453</v>
      </c>
      <c r="N7" s="180"/>
      <c r="P7" s="181"/>
      <c r="Q7" s="51"/>
      <c r="R7" s="51"/>
      <c r="S7" s="51"/>
      <c r="T7" s="38"/>
    </row>
    <row r="8" spans="1:20" x14ac:dyDescent="0.25">
      <c r="A8" s="53" t="s">
        <v>44</v>
      </c>
      <c r="B8" s="53" t="s">
        <v>26</v>
      </c>
      <c r="C8" s="178">
        <v>0.8</v>
      </c>
      <c r="D8" s="178">
        <v>0.8</v>
      </c>
      <c r="E8" s="178">
        <v>0.8</v>
      </c>
      <c r="F8" s="179">
        <v>0.7</v>
      </c>
      <c r="G8" s="179">
        <v>0.7</v>
      </c>
      <c r="H8" s="179">
        <v>0.6</v>
      </c>
      <c r="I8" s="179">
        <v>0.6</v>
      </c>
      <c r="J8" s="179">
        <v>0.8</v>
      </c>
      <c r="K8" s="179">
        <v>0.8</v>
      </c>
      <c r="L8" s="179">
        <f t="shared" ref="L8:L19" si="0">AVERAGE(C8:K8)</f>
        <v>0.73333333333333328</v>
      </c>
      <c r="N8" s="180"/>
      <c r="P8" s="181"/>
      <c r="Q8" s="51"/>
      <c r="R8" s="51"/>
      <c r="S8" s="51"/>
      <c r="T8" s="38"/>
    </row>
    <row r="9" spans="1:20" x14ac:dyDescent="0.25">
      <c r="A9" s="53" t="s">
        <v>45</v>
      </c>
      <c r="B9" s="53" t="s">
        <v>27</v>
      </c>
      <c r="C9" s="178">
        <v>0.6</v>
      </c>
      <c r="D9" s="178">
        <v>0.7</v>
      </c>
      <c r="E9" s="178">
        <v>0.75</v>
      </c>
      <c r="F9" s="179">
        <v>0.75</v>
      </c>
      <c r="G9" s="179">
        <v>0.8</v>
      </c>
      <c r="H9" s="179">
        <v>0.7</v>
      </c>
      <c r="I9" s="179">
        <v>0.7</v>
      </c>
      <c r="J9" s="179">
        <v>0.65</v>
      </c>
      <c r="K9" s="179">
        <v>0.7</v>
      </c>
      <c r="L9" s="179">
        <f t="shared" si="0"/>
        <v>0.7055555555555556</v>
      </c>
      <c r="N9" s="180"/>
      <c r="P9" s="181"/>
      <c r="Q9" s="51"/>
      <c r="R9" s="51"/>
      <c r="S9" s="51"/>
      <c r="T9" s="38"/>
    </row>
    <row r="10" spans="1:20" x14ac:dyDescent="0.25">
      <c r="A10" s="53" t="s">
        <v>46</v>
      </c>
      <c r="B10" s="53" t="s">
        <v>28</v>
      </c>
      <c r="C10" s="178">
        <v>0.6</v>
      </c>
      <c r="D10" s="178">
        <v>0.7</v>
      </c>
      <c r="E10" s="178">
        <v>0.75</v>
      </c>
      <c r="F10" s="179">
        <v>0.7</v>
      </c>
      <c r="G10" s="179">
        <v>0.75</v>
      </c>
      <c r="H10" s="179">
        <v>0.7</v>
      </c>
      <c r="I10" s="179">
        <v>0.65</v>
      </c>
      <c r="J10" s="179">
        <v>0.95</v>
      </c>
      <c r="K10" s="179">
        <v>0.95</v>
      </c>
      <c r="L10" s="179">
        <f t="shared" si="0"/>
        <v>0.75000000000000011</v>
      </c>
      <c r="N10" s="180"/>
      <c r="P10" s="181"/>
      <c r="Q10" s="51"/>
      <c r="R10" s="51"/>
      <c r="S10" s="51"/>
      <c r="T10" s="38"/>
    </row>
    <row r="11" spans="1:20" x14ac:dyDescent="0.25">
      <c r="A11" s="53" t="s">
        <v>47</v>
      </c>
      <c r="B11" s="53" t="s">
        <v>29</v>
      </c>
      <c r="C11" s="178"/>
      <c r="D11" s="178"/>
      <c r="E11" s="178">
        <v>0.75</v>
      </c>
      <c r="F11" s="179">
        <v>0.7</v>
      </c>
      <c r="G11" s="179">
        <v>0.65</v>
      </c>
      <c r="H11" s="179">
        <v>0.6</v>
      </c>
      <c r="I11" s="179">
        <v>0.55000000000000004</v>
      </c>
      <c r="J11" s="179">
        <v>0.9</v>
      </c>
      <c r="K11" s="179">
        <v>0.9</v>
      </c>
      <c r="L11" s="179">
        <f t="shared" si="0"/>
        <v>0.72142857142857153</v>
      </c>
      <c r="N11" s="180"/>
      <c r="P11" s="181"/>
      <c r="Q11" s="51"/>
      <c r="R11" s="51"/>
      <c r="S11" s="51"/>
      <c r="T11" s="38"/>
    </row>
    <row r="12" spans="1:20" x14ac:dyDescent="0.25">
      <c r="A12" s="53" t="s">
        <v>48</v>
      </c>
      <c r="B12" s="53" t="s">
        <v>30</v>
      </c>
      <c r="C12" s="178">
        <v>0.75</v>
      </c>
      <c r="D12" s="178">
        <v>0.7</v>
      </c>
      <c r="E12" s="178">
        <v>0.7</v>
      </c>
      <c r="F12" s="179">
        <v>0.75</v>
      </c>
      <c r="G12" s="179">
        <v>0.8</v>
      </c>
      <c r="H12" s="179">
        <v>0.75</v>
      </c>
      <c r="I12" s="179">
        <v>0.75</v>
      </c>
      <c r="J12" s="179">
        <v>0.75</v>
      </c>
      <c r="K12" s="179">
        <v>0.7</v>
      </c>
      <c r="L12" s="179">
        <f t="shared" si="0"/>
        <v>0.73888888888888893</v>
      </c>
      <c r="N12" s="180"/>
      <c r="P12" s="181"/>
      <c r="Q12" s="51"/>
      <c r="R12" s="51"/>
      <c r="S12" s="51"/>
      <c r="T12" s="38"/>
    </row>
    <row r="13" spans="1:20" x14ac:dyDescent="0.25">
      <c r="A13" s="53" t="s">
        <v>49</v>
      </c>
      <c r="B13" s="53" t="s">
        <v>31</v>
      </c>
      <c r="C13" s="178">
        <v>0.85</v>
      </c>
      <c r="D13" s="178">
        <v>0.85</v>
      </c>
      <c r="E13" s="178" t="s">
        <v>136</v>
      </c>
      <c r="F13" s="178" t="s">
        <v>136</v>
      </c>
      <c r="G13" s="179">
        <v>0.6</v>
      </c>
      <c r="H13" s="179">
        <v>0.5</v>
      </c>
      <c r="I13" s="179">
        <v>0.55000000000000004</v>
      </c>
      <c r="J13" s="179">
        <v>0.85</v>
      </c>
      <c r="K13" s="179">
        <v>0.85</v>
      </c>
      <c r="L13" s="179">
        <f t="shared" si="0"/>
        <v>0.72142857142857131</v>
      </c>
      <c r="N13" s="180"/>
      <c r="P13" s="181"/>
      <c r="Q13" s="51"/>
      <c r="R13" s="51"/>
      <c r="S13" s="51"/>
      <c r="T13" s="38"/>
    </row>
    <row r="14" spans="1:20" x14ac:dyDescent="0.25">
      <c r="A14" s="53" t="s">
        <v>50</v>
      </c>
      <c r="B14" s="53" t="s">
        <v>32</v>
      </c>
      <c r="C14" s="178">
        <v>0.7</v>
      </c>
      <c r="D14" s="178">
        <v>0.8</v>
      </c>
      <c r="E14" s="178">
        <v>0.8</v>
      </c>
      <c r="F14" s="178">
        <v>0.8</v>
      </c>
      <c r="G14" s="179">
        <v>0.8</v>
      </c>
      <c r="H14" s="179">
        <v>0.7</v>
      </c>
      <c r="I14" s="179">
        <v>0.7</v>
      </c>
      <c r="J14" s="179">
        <v>0.95</v>
      </c>
      <c r="K14" s="179">
        <v>1</v>
      </c>
      <c r="L14" s="179">
        <f t="shared" si="0"/>
        <v>0.80555555555555558</v>
      </c>
      <c r="N14" s="180"/>
      <c r="P14" s="181"/>
      <c r="Q14" s="51"/>
      <c r="R14" s="51"/>
      <c r="S14" s="51"/>
      <c r="T14" s="38"/>
    </row>
    <row r="15" spans="1:20" x14ac:dyDescent="0.25">
      <c r="A15" s="53" t="s">
        <v>51</v>
      </c>
      <c r="B15" s="53" t="s">
        <v>33</v>
      </c>
      <c r="C15" s="178">
        <v>0.65</v>
      </c>
      <c r="D15" s="178">
        <v>0.7</v>
      </c>
      <c r="E15" s="178">
        <v>0.65</v>
      </c>
      <c r="F15" s="178">
        <v>0.65</v>
      </c>
      <c r="G15" s="179">
        <v>0.7</v>
      </c>
      <c r="H15" s="179">
        <v>0.6</v>
      </c>
      <c r="I15" s="179">
        <v>0.6</v>
      </c>
      <c r="J15" s="179">
        <v>0.8</v>
      </c>
      <c r="K15" s="179">
        <v>0.85</v>
      </c>
      <c r="L15" s="179">
        <f t="shared" si="0"/>
        <v>0.68888888888888877</v>
      </c>
      <c r="N15" s="180"/>
      <c r="P15" s="181"/>
      <c r="Q15" s="51"/>
      <c r="R15" s="51"/>
      <c r="S15" s="51"/>
      <c r="T15" s="38"/>
    </row>
    <row r="16" spans="1:20" x14ac:dyDescent="0.25">
      <c r="A16" s="53" t="s">
        <v>52</v>
      </c>
      <c r="B16" s="53" t="s">
        <v>34</v>
      </c>
      <c r="C16" s="178"/>
      <c r="D16" s="178"/>
      <c r="E16" s="178"/>
      <c r="F16" s="178">
        <v>0.7</v>
      </c>
      <c r="G16" s="179">
        <v>0.7</v>
      </c>
      <c r="H16" s="179">
        <v>0.65</v>
      </c>
      <c r="I16" s="179">
        <v>0.65</v>
      </c>
      <c r="J16" s="179">
        <v>0.8</v>
      </c>
      <c r="K16" s="179">
        <v>0.8</v>
      </c>
      <c r="L16" s="179">
        <f t="shared" si="0"/>
        <v>0.71666666666666667</v>
      </c>
      <c r="N16" s="180"/>
      <c r="P16" s="181"/>
      <c r="Q16" s="51"/>
      <c r="R16" s="51"/>
      <c r="S16" s="51"/>
      <c r="T16" s="38"/>
    </row>
    <row r="17" spans="1:20" x14ac:dyDescent="0.25">
      <c r="A17" s="53" t="s">
        <v>53</v>
      </c>
      <c r="B17" s="53" t="s">
        <v>35</v>
      </c>
      <c r="C17" s="178">
        <v>0.85</v>
      </c>
      <c r="D17" s="178">
        <v>0.85</v>
      </c>
      <c r="E17" s="178">
        <v>0.75</v>
      </c>
      <c r="F17" s="179">
        <v>0.75</v>
      </c>
      <c r="G17" s="179">
        <v>0.7</v>
      </c>
      <c r="H17" s="179">
        <v>0.6</v>
      </c>
      <c r="I17" s="179">
        <v>0.6</v>
      </c>
      <c r="J17" s="179">
        <v>0.85</v>
      </c>
      <c r="K17" s="179">
        <v>0.8</v>
      </c>
      <c r="L17" s="179">
        <f t="shared" si="0"/>
        <v>0.74999999999999989</v>
      </c>
      <c r="N17" s="180"/>
      <c r="P17" s="181"/>
      <c r="Q17" s="51"/>
      <c r="R17" s="51"/>
      <c r="S17" s="51"/>
      <c r="T17" s="38"/>
    </row>
    <row r="18" spans="1:20" x14ac:dyDescent="0.25">
      <c r="A18" s="53" t="s">
        <v>54</v>
      </c>
      <c r="B18" s="53" t="s">
        <v>36</v>
      </c>
      <c r="C18" s="178">
        <v>0.65</v>
      </c>
      <c r="D18" s="178">
        <v>0.7</v>
      </c>
      <c r="E18" s="178">
        <v>0.7</v>
      </c>
      <c r="F18" s="179">
        <v>0.7</v>
      </c>
      <c r="G18" s="179">
        <v>0.7</v>
      </c>
      <c r="H18" s="179">
        <v>0.65</v>
      </c>
      <c r="I18" s="179">
        <v>0.65</v>
      </c>
      <c r="J18" s="179">
        <v>0.85</v>
      </c>
      <c r="K18" s="179">
        <v>0.85</v>
      </c>
      <c r="L18" s="179">
        <f t="shared" si="0"/>
        <v>0.71666666666666667</v>
      </c>
      <c r="N18" s="180"/>
      <c r="P18" s="181"/>
      <c r="Q18" s="51"/>
      <c r="R18" s="51"/>
      <c r="S18" s="51"/>
      <c r="T18" s="38"/>
    </row>
    <row r="19" spans="1:20" x14ac:dyDescent="0.25">
      <c r="A19" s="53" t="s">
        <v>55</v>
      </c>
      <c r="B19" s="53" t="s">
        <v>37</v>
      </c>
      <c r="C19" s="178">
        <v>0.7</v>
      </c>
      <c r="D19" s="178">
        <v>0.65</v>
      </c>
      <c r="E19" s="178">
        <v>0.75</v>
      </c>
      <c r="F19" s="179">
        <v>0.75</v>
      </c>
      <c r="G19" s="179">
        <v>0.8</v>
      </c>
      <c r="H19" s="179">
        <v>0.75</v>
      </c>
      <c r="I19" s="179">
        <v>0.7</v>
      </c>
      <c r="J19" s="179">
        <v>0.8</v>
      </c>
      <c r="K19" s="179">
        <v>0.85</v>
      </c>
      <c r="L19" s="179">
        <f t="shared" si="0"/>
        <v>0.75</v>
      </c>
      <c r="N19" s="180"/>
      <c r="P19" s="181"/>
      <c r="Q19" s="51"/>
      <c r="R19" s="51"/>
      <c r="S19" s="51"/>
      <c r="T19" s="38"/>
    </row>
    <row r="20" spans="1:20" x14ac:dyDescent="0.25">
      <c r="A20" s="53"/>
      <c r="B20" s="53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P20" s="181"/>
      <c r="Q20" s="51"/>
      <c r="R20" s="51"/>
      <c r="S20" s="51"/>
      <c r="T20" s="38"/>
    </row>
    <row r="21" spans="1:20" x14ac:dyDescent="0.25">
      <c r="A21" s="185" t="s">
        <v>12</v>
      </c>
      <c r="B21" s="186"/>
      <c r="C21" s="190">
        <f>AVERAGE(C7:C19)</f>
        <v>0.70909090909090911</v>
      </c>
      <c r="D21" s="190">
        <f t="shared" ref="D21:K21" si="1">AVERAGE(D7:D19)</f>
        <v>0.74090909090909096</v>
      </c>
      <c r="E21" s="190">
        <f t="shared" si="1"/>
        <v>0.73636363636363644</v>
      </c>
      <c r="F21" s="190">
        <f t="shared" si="1"/>
        <v>0.72500000000000009</v>
      </c>
      <c r="G21" s="190">
        <f t="shared" si="1"/>
        <v>0.73076923076923073</v>
      </c>
      <c r="H21" s="190">
        <f t="shared" si="1"/>
        <v>0.65384615384615385</v>
      </c>
      <c r="I21" s="190">
        <f t="shared" si="1"/>
        <v>0.64230769230769225</v>
      </c>
      <c r="J21" s="190">
        <f t="shared" si="1"/>
        <v>0.81538461538461537</v>
      </c>
      <c r="K21" s="190">
        <f t="shared" si="1"/>
        <v>0.82307692307692315</v>
      </c>
      <c r="L21" s="190">
        <f>AVERAGE(C21:K21)</f>
        <v>0.73074980574980564</v>
      </c>
      <c r="P21" s="181"/>
      <c r="Q21" s="51"/>
      <c r="R21" s="51"/>
      <c r="S21" s="51"/>
      <c r="T21" s="38"/>
    </row>
    <row r="22" spans="1:20" x14ac:dyDescent="0.25">
      <c r="A22" s="187" t="s">
        <v>63</v>
      </c>
      <c r="B22" s="188"/>
      <c r="C22" s="191">
        <f>AVERAGE(C7,C9,C10,C12,C19,C17)</f>
        <v>0.69166666666666654</v>
      </c>
      <c r="D22" s="191">
        <f t="shared" ref="D22:K22" si="2">AVERAGE(D7,D9,D10,D12,D19,D17)</f>
        <v>0.71666666666666667</v>
      </c>
      <c r="E22" s="191">
        <f t="shared" si="2"/>
        <v>0.73333333333333339</v>
      </c>
      <c r="F22" s="191">
        <f t="shared" si="2"/>
        <v>0.7416666666666667</v>
      </c>
      <c r="G22" s="191">
        <f t="shared" si="2"/>
        <v>0.77500000000000002</v>
      </c>
      <c r="H22" s="191">
        <f t="shared" si="2"/>
        <v>0.69999999999999984</v>
      </c>
      <c r="I22" s="191">
        <f t="shared" si="2"/>
        <v>0.67499999999999993</v>
      </c>
      <c r="J22" s="191">
        <f t="shared" si="2"/>
        <v>0.77499999999999991</v>
      </c>
      <c r="K22" s="191">
        <f t="shared" si="2"/>
        <v>0.77500000000000002</v>
      </c>
      <c r="L22" s="191">
        <f t="shared" ref="L22:L23" si="3">AVERAGE(C22:K22)</f>
        <v>0.73148148148148151</v>
      </c>
      <c r="P22" s="181"/>
      <c r="Q22" s="51"/>
      <c r="R22" s="51"/>
      <c r="S22" s="51"/>
      <c r="T22" s="38"/>
    </row>
    <row r="23" spans="1:20" x14ac:dyDescent="0.25">
      <c r="A23" s="27" t="s">
        <v>147</v>
      </c>
      <c r="B23" s="189"/>
      <c r="C23" s="192">
        <f>AVERAGE(C8,C11,C13,C14,C15,C16,C18)</f>
        <v>0.72999999999999987</v>
      </c>
      <c r="D23" s="192">
        <f t="shared" ref="D23:K23" si="4">AVERAGE(D8,D11,D13,D14,D15,D16,D18)</f>
        <v>0.77000000000000013</v>
      </c>
      <c r="E23" s="192">
        <f t="shared" si="4"/>
        <v>0.74</v>
      </c>
      <c r="F23" s="192">
        <f t="shared" si="4"/>
        <v>0.70833333333333337</v>
      </c>
      <c r="G23" s="192">
        <f t="shared" si="4"/>
        <v>0.69285714285714295</v>
      </c>
      <c r="H23" s="192">
        <f t="shared" si="4"/>
        <v>0.61428571428571421</v>
      </c>
      <c r="I23" s="192">
        <f t="shared" si="4"/>
        <v>0.61428571428571421</v>
      </c>
      <c r="J23" s="192">
        <f t="shared" si="4"/>
        <v>0.84999999999999987</v>
      </c>
      <c r="K23" s="192">
        <f t="shared" si="4"/>
        <v>0.86428571428571421</v>
      </c>
      <c r="L23" s="192">
        <f t="shared" si="3"/>
        <v>0.73156084656084652</v>
      </c>
      <c r="N23" s="181"/>
      <c r="O23" s="181"/>
      <c r="P23" s="181"/>
      <c r="Q23" s="51"/>
      <c r="R23" s="51"/>
      <c r="S23" s="51"/>
      <c r="T23" s="38"/>
    </row>
    <row r="24" spans="1:20" x14ac:dyDescent="0.25">
      <c r="A24" s="53"/>
      <c r="B24" s="53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  <row r="25" spans="1:20" x14ac:dyDescent="0.25">
      <c r="A25" s="53" t="s">
        <v>13</v>
      </c>
      <c r="B25" s="53"/>
      <c r="C25" s="184"/>
      <c r="D25" s="184"/>
      <c r="E25" s="184"/>
      <c r="F25" s="184"/>
      <c r="G25" s="184"/>
      <c r="H25" s="184"/>
      <c r="I25" s="184"/>
      <c r="J25" s="184"/>
      <c r="K25" s="184"/>
      <c r="L25" s="184"/>
    </row>
    <row r="26" spans="1:20" x14ac:dyDescent="0.25">
      <c r="A26" s="53" t="s">
        <v>137</v>
      </c>
      <c r="B26" s="53"/>
      <c r="C26" s="184"/>
      <c r="D26" s="184"/>
      <c r="E26" s="184"/>
      <c r="F26" s="184"/>
      <c r="G26" s="184"/>
      <c r="H26" s="184"/>
      <c r="I26" s="184"/>
      <c r="J26" s="184"/>
      <c r="K26" s="184"/>
      <c r="L26" s="179"/>
    </row>
    <row r="27" spans="1:20" x14ac:dyDescent="0.25">
      <c r="A27" s="53" t="s">
        <v>138</v>
      </c>
      <c r="B27" s="53"/>
      <c r="C27" s="184"/>
      <c r="D27" s="184"/>
      <c r="E27" s="184"/>
      <c r="F27" s="184"/>
      <c r="G27" s="184"/>
      <c r="H27" s="184"/>
      <c r="I27" s="184"/>
      <c r="J27" s="184"/>
      <c r="K27" s="184"/>
      <c r="L27" s="179"/>
    </row>
    <row r="28" spans="1:20" x14ac:dyDescent="0.25">
      <c r="A28" s="53" t="s">
        <v>139</v>
      </c>
      <c r="B28" s="53"/>
      <c r="C28" s="184"/>
      <c r="D28" s="184"/>
      <c r="E28" s="184"/>
      <c r="F28" s="184"/>
      <c r="G28" s="184"/>
      <c r="H28" s="184"/>
      <c r="I28" s="184"/>
      <c r="J28" s="184"/>
      <c r="K28" s="184"/>
      <c r="L28" s="184"/>
    </row>
    <row r="29" spans="1:20" x14ac:dyDescent="0.25">
      <c r="A29" s="2" t="s">
        <v>140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20" x14ac:dyDescent="0.25">
      <c r="A30" t="s">
        <v>141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20" x14ac:dyDescent="0.25">
      <c r="A31" s="1" t="s">
        <v>142</v>
      </c>
    </row>
    <row r="32" spans="1:20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</sheetData>
  <mergeCells count="1">
    <mergeCell ref="A2:L2"/>
  </mergeCells>
  <printOptions horizontalCentered="1"/>
  <pageMargins left="0.7" right="0.7" top="1.25" bottom="0.75" header="0.3" footer="0.3"/>
  <pageSetup scale="57" orientation="landscape" useFirstPageNumber="1" verticalDpi="4294967293" r:id="rId1"/>
  <headerFooter>
    <oddFooter xml:space="preserve">&amp;RSchedule AEB-4ST
Page &amp;P of 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3:F42"/>
  <sheetViews>
    <sheetView view="pageBreakPreview" topLeftCell="A24" zoomScale="50" zoomScaleNormal="50" zoomScaleSheetLayoutView="50" workbookViewId="0">
      <selection activeCell="Q77" sqref="Q77"/>
    </sheetView>
  </sheetViews>
  <sheetFormatPr defaultColWidth="8.7265625" defaultRowHeight="15" customHeight="1" x14ac:dyDescent="0.25"/>
  <cols>
    <col min="1" max="1" width="8.7265625" style="100"/>
    <col min="2" max="2" width="63.453125" style="100" customWidth="1"/>
    <col min="3" max="3" width="7.453125" style="100" bestFit="1" customWidth="1"/>
    <col min="4" max="4" width="12.1796875" style="100" bestFit="1" customWidth="1"/>
    <col min="5" max="5" width="12.54296875" style="100" bestFit="1" customWidth="1"/>
    <col min="6" max="16384" width="8.7265625" style="100"/>
  </cols>
  <sheetData>
    <row r="3" spans="2:6" ht="15" customHeight="1" x14ac:dyDescent="0.35">
      <c r="B3" s="97"/>
      <c r="C3" s="97"/>
      <c r="D3" s="98"/>
      <c r="E3" s="98"/>
      <c r="F3" s="99"/>
    </row>
    <row r="4" spans="2:6" ht="15" customHeight="1" x14ac:dyDescent="0.35">
      <c r="B4" s="212" t="s">
        <v>64</v>
      </c>
      <c r="C4" s="212"/>
      <c r="D4" s="212"/>
      <c r="E4" s="212"/>
      <c r="F4" s="101"/>
    </row>
    <row r="5" spans="2:6" ht="15" customHeight="1" x14ac:dyDescent="0.35">
      <c r="B5" s="102"/>
      <c r="C5" s="102"/>
      <c r="D5" s="102"/>
      <c r="E5" s="102"/>
      <c r="F5" s="101"/>
    </row>
    <row r="6" spans="2:6" ht="15" customHeight="1" x14ac:dyDescent="0.35">
      <c r="B6" s="102"/>
      <c r="C6" s="102"/>
      <c r="D6" s="102"/>
      <c r="E6" s="102"/>
      <c r="F6" s="101"/>
    </row>
    <row r="7" spans="2:6" ht="15" customHeight="1" x14ac:dyDescent="0.35">
      <c r="B7" s="102"/>
      <c r="C7" s="102"/>
      <c r="D7" s="102"/>
      <c r="E7" s="102"/>
      <c r="F7" s="101"/>
    </row>
    <row r="8" spans="2:6" ht="15" customHeight="1" x14ac:dyDescent="0.35">
      <c r="B8" s="102"/>
      <c r="C8" s="102"/>
      <c r="D8" s="102"/>
      <c r="E8" s="102"/>
      <c r="F8" s="101"/>
    </row>
    <row r="9" spans="2:6" ht="15" customHeight="1" thickBot="1" x14ac:dyDescent="0.4">
      <c r="B9" s="103" t="s">
        <v>65</v>
      </c>
      <c r="C9" s="103" t="s">
        <v>66</v>
      </c>
      <c r="D9" s="103" t="s">
        <v>67</v>
      </c>
      <c r="E9" s="103" t="s">
        <v>68</v>
      </c>
      <c r="F9" s="101"/>
    </row>
    <row r="10" spans="2:6" ht="15" customHeight="1" x14ac:dyDescent="0.35">
      <c r="B10" s="104"/>
      <c r="C10" s="104"/>
      <c r="D10" s="104"/>
      <c r="E10" s="104"/>
      <c r="F10" s="101"/>
    </row>
    <row r="11" spans="2:6" ht="15" customHeight="1" x14ac:dyDescent="0.35">
      <c r="B11" s="105" t="s">
        <v>69</v>
      </c>
      <c r="C11" s="104"/>
      <c r="D11" s="104"/>
      <c r="E11" s="104"/>
      <c r="F11" s="101"/>
    </row>
    <row r="12" spans="2:6" ht="15" customHeight="1" x14ac:dyDescent="0.35">
      <c r="B12" s="102" t="s">
        <v>70</v>
      </c>
      <c r="C12" s="106" t="s">
        <v>71</v>
      </c>
      <c r="D12" s="106">
        <v>1929</v>
      </c>
      <c r="E12" s="107">
        <v>1110.2</v>
      </c>
      <c r="F12" s="101"/>
    </row>
    <row r="13" spans="2:6" ht="15" customHeight="1" x14ac:dyDescent="0.35">
      <c r="B13" s="102"/>
      <c r="C13" s="106"/>
      <c r="D13" s="106">
        <v>2021</v>
      </c>
      <c r="E13" s="108">
        <v>19609.8</v>
      </c>
      <c r="F13" s="101"/>
    </row>
    <row r="14" spans="2:6" ht="5.15" customHeight="1" x14ac:dyDescent="0.35">
      <c r="B14" s="102"/>
      <c r="C14" s="106"/>
      <c r="F14" s="101"/>
    </row>
    <row r="15" spans="2:6" ht="15" customHeight="1" thickBot="1" x14ac:dyDescent="0.4">
      <c r="B15" s="106" t="s">
        <v>72</v>
      </c>
      <c r="C15" s="106"/>
      <c r="D15" s="102"/>
      <c r="E15" s="109">
        <f>(E13/E12)^(1/(D13-D12))-1</f>
        <v>3.1704036720059836E-2</v>
      </c>
      <c r="F15" s="101"/>
    </row>
    <row r="16" spans="2:6" ht="15" customHeight="1" thickTop="1" x14ac:dyDescent="0.35">
      <c r="B16" s="102"/>
      <c r="C16" s="106"/>
      <c r="D16" s="102"/>
      <c r="E16" s="102"/>
      <c r="F16" s="101"/>
    </row>
    <row r="17" spans="2:6" ht="15" customHeight="1" x14ac:dyDescent="0.35">
      <c r="B17" s="102"/>
      <c r="C17" s="106"/>
      <c r="D17" s="102"/>
      <c r="E17" s="102"/>
      <c r="F17" s="101"/>
    </row>
    <row r="18" spans="2:6" ht="15" customHeight="1" x14ac:dyDescent="0.35">
      <c r="B18" s="105" t="s">
        <v>73</v>
      </c>
      <c r="C18" s="106"/>
      <c r="D18" s="102"/>
      <c r="E18" s="102"/>
      <c r="F18" s="101"/>
    </row>
    <row r="19" spans="2:6" ht="15" customHeight="1" x14ac:dyDescent="0.35">
      <c r="B19" s="102" t="s">
        <v>74</v>
      </c>
      <c r="C19" s="106" t="s">
        <v>75</v>
      </c>
      <c r="D19" s="102" t="s">
        <v>76</v>
      </c>
      <c r="E19" s="110">
        <v>2.1999999999999999E-2</v>
      </c>
      <c r="F19" s="101"/>
    </row>
    <row r="20" spans="2:6" ht="15" customHeight="1" x14ac:dyDescent="0.35">
      <c r="B20" s="102"/>
      <c r="C20" s="106"/>
      <c r="D20" s="102"/>
      <c r="E20" s="102"/>
      <c r="F20" s="101"/>
    </row>
    <row r="21" spans="2:6" ht="15" customHeight="1" x14ac:dyDescent="0.35">
      <c r="B21" s="102" t="s">
        <v>77</v>
      </c>
      <c r="C21" s="106" t="s">
        <v>78</v>
      </c>
      <c r="D21" s="106">
        <v>2032</v>
      </c>
      <c r="E21" s="111">
        <v>3.4567359999999998</v>
      </c>
      <c r="F21" s="101"/>
    </row>
    <row r="22" spans="2:6" ht="15" customHeight="1" x14ac:dyDescent="0.35">
      <c r="B22" s="102" t="s">
        <v>77</v>
      </c>
      <c r="C22" s="106"/>
      <c r="D22" s="106">
        <v>2050</v>
      </c>
      <c r="E22" s="112">
        <v>5.2550249999999998</v>
      </c>
      <c r="F22" s="101"/>
    </row>
    <row r="23" spans="2:6" ht="5.15" customHeight="1" x14ac:dyDescent="0.35">
      <c r="B23" s="102"/>
      <c r="C23" s="106"/>
      <c r="D23" s="113"/>
      <c r="F23" s="101"/>
    </row>
    <row r="24" spans="2:6" ht="15" customHeight="1" x14ac:dyDescent="0.35">
      <c r="B24" s="106" t="s">
        <v>72</v>
      </c>
      <c r="C24" s="106"/>
      <c r="D24" s="106"/>
      <c r="E24" s="114">
        <f>(E22/E21)^(1/(D22-D21))-1</f>
        <v>2.3542857134578599E-2</v>
      </c>
      <c r="F24" s="101"/>
    </row>
    <row r="25" spans="2:6" ht="15" customHeight="1" x14ac:dyDescent="0.35">
      <c r="B25" s="102"/>
      <c r="C25" s="106"/>
      <c r="D25" s="106"/>
      <c r="E25" s="106"/>
      <c r="F25" s="101"/>
    </row>
    <row r="26" spans="2:6" ht="15" customHeight="1" x14ac:dyDescent="0.35">
      <c r="B26" s="102" t="s">
        <v>79</v>
      </c>
      <c r="C26" s="106" t="s">
        <v>78</v>
      </c>
      <c r="D26" s="106">
        <v>2032</v>
      </c>
      <c r="E26" s="111">
        <v>1.520872</v>
      </c>
      <c r="F26" s="101"/>
    </row>
    <row r="27" spans="2:6" ht="15" customHeight="1" x14ac:dyDescent="0.35">
      <c r="B27" s="102" t="s">
        <v>79</v>
      </c>
      <c r="C27" s="106"/>
      <c r="D27" s="106">
        <v>2050</v>
      </c>
      <c r="E27" s="112">
        <v>2.2726700000000002</v>
      </c>
      <c r="F27" s="101"/>
    </row>
    <row r="28" spans="2:6" ht="5.15" customHeight="1" x14ac:dyDescent="0.35">
      <c r="B28" s="102"/>
      <c r="C28" s="106"/>
      <c r="F28" s="101"/>
    </row>
    <row r="29" spans="2:6" ht="15" customHeight="1" x14ac:dyDescent="0.35">
      <c r="B29" s="106" t="s">
        <v>72</v>
      </c>
      <c r="C29" s="106"/>
      <c r="D29" s="102"/>
      <c r="E29" s="114">
        <f>(E27/E26)^(1/(D27-D26))-1</f>
        <v>2.2565927037419886E-2</v>
      </c>
      <c r="F29" s="101"/>
    </row>
    <row r="30" spans="2:6" ht="15" customHeight="1" x14ac:dyDescent="0.35">
      <c r="B30" s="102"/>
      <c r="C30" s="102"/>
      <c r="D30" s="102"/>
      <c r="E30" s="106"/>
      <c r="F30" s="101"/>
    </row>
    <row r="31" spans="2:6" ht="15" customHeight="1" thickBot="1" x14ac:dyDescent="0.4">
      <c r="B31" s="106" t="s">
        <v>80</v>
      </c>
      <c r="C31" s="115"/>
      <c r="D31" s="102"/>
      <c r="E31" s="116">
        <f>AVERAGE(E19,E24,E29)</f>
        <v>2.2702928057332827E-2</v>
      </c>
      <c r="F31" s="101"/>
    </row>
    <row r="32" spans="2:6" ht="15" customHeight="1" thickTop="1" x14ac:dyDescent="0.35">
      <c r="B32" s="102"/>
      <c r="C32" s="102"/>
      <c r="D32" s="102"/>
      <c r="E32" s="106"/>
      <c r="F32" s="101"/>
    </row>
    <row r="33" spans="2:6" ht="15" customHeight="1" x14ac:dyDescent="0.35">
      <c r="B33" s="102"/>
      <c r="C33" s="102"/>
      <c r="D33" s="102"/>
      <c r="E33" s="106"/>
      <c r="F33" s="101"/>
    </row>
    <row r="34" spans="2:6" ht="15" customHeight="1" thickBot="1" x14ac:dyDescent="0.4">
      <c r="B34" s="104" t="s">
        <v>81</v>
      </c>
      <c r="C34" s="115"/>
      <c r="D34" s="102"/>
      <c r="E34" s="117">
        <f>(1+E15)*(1+E31)-1</f>
        <v>5.512673924217526E-2</v>
      </c>
      <c r="F34" s="101"/>
    </row>
    <row r="35" spans="2:6" ht="15" customHeight="1" thickTop="1" x14ac:dyDescent="0.35">
      <c r="B35" s="98"/>
      <c r="C35" s="98"/>
      <c r="D35" s="98"/>
      <c r="E35" s="98"/>
      <c r="F35" s="101"/>
    </row>
    <row r="36" spans="2:6" ht="15" customHeight="1" x14ac:dyDescent="0.35">
      <c r="B36" s="98"/>
      <c r="C36" s="98"/>
      <c r="D36" s="98"/>
      <c r="E36" s="98"/>
      <c r="F36" s="101"/>
    </row>
    <row r="37" spans="2:6" ht="15" customHeight="1" x14ac:dyDescent="0.35">
      <c r="B37" s="98"/>
      <c r="C37" s="98"/>
      <c r="D37" s="98"/>
      <c r="E37" s="98"/>
      <c r="F37" s="101"/>
    </row>
    <row r="38" spans="2:6" ht="15" customHeight="1" x14ac:dyDescent="0.35">
      <c r="B38" s="98"/>
      <c r="C38" s="98"/>
      <c r="D38" s="98"/>
      <c r="E38" s="98"/>
      <c r="F38" s="101"/>
    </row>
    <row r="39" spans="2:6" ht="15" customHeight="1" x14ac:dyDescent="0.35">
      <c r="B39" s="118" t="s">
        <v>13</v>
      </c>
      <c r="C39" s="118"/>
      <c r="D39" s="118"/>
      <c r="E39" s="101"/>
      <c r="F39" s="101"/>
    </row>
    <row r="40" spans="2:6" ht="15" customHeight="1" x14ac:dyDescent="0.35">
      <c r="B40" s="101" t="s">
        <v>82</v>
      </c>
      <c r="C40" s="101"/>
      <c r="D40" s="101"/>
      <c r="E40" s="101"/>
      <c r="F40" s="101"/>
    </row>
    <row r="41" spans="2:6" ht="15" customHeight="1" x14ac:dyDescent="0.35">
      <c r="B41" s="119" t="s">
        <v>83</v>
      </c>
      <c r="C41" s="119"/>
      <c r="D41" s="101"/>
      <c r="E41" s="101"/>
      <c r="F41" s="101"/>
    </row>
    <row r="42" spans="2:6" ht="15" customHeight="1" x14ac:dyDescent="0.35">
      <c r="B42" s="101" t="s">
        <v>84</v>
      </c>
      <c r="C42" s="101"/>
      <c r="D42" s="101"/>
      <c r="E42" s="101"/>
      <c r="F42" s="101"/>
    </row>
  </sheetData>
  <mergeCells count="1">
    <mergeCell ref="B4:E4"/>
  </mergeCells>
  <printOptions horizontalCentered="1"/>
  <pageMargins left="0.7" right="0.7" top="0.75" bottom="0.75" header="0.3" footer="0.3"/>
  <pageSetup scale="95" orientation="portrait" useFirstPageNumber="1" horizontalDpi="1200" verticalDpi="1200" r:id="rId1"/>
  <headerFooter scaleWithDoc="0">
    <oddFooter>&amp;RSchedule AEB-5ST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1" ma:contentTypeDescription="Create a new document." ma:contentTypeScope="" ma:versionID="65ad040b538f158066a68b2fc4fc622c">
  <xsd:schema xmlns:xsd="http://www.w3.org/2001/XMLSchema" xmlns:xs="http://www.w3.org/2001/XMLSchema" xmlns:p="http://schemas.microsoft.com/office/2006/metadata/properties" xmlns:ns1="http://schemas.microsoft.com/sharepoint/v3" xmlns:ns2="00c1cf47-8665-4c73-8994-ff3a5e26da0f" xmlns:ns4="89785F2A-CA66-4857-AAFA-062828A0B570" xmlns:ns5="89785f2a-ca66-4857-aafa-062828a0b570" xmlns:ns6="7312d0bd-5bb3-4d44-9c84-f993550bda7e" targetNamespace="http://schemas.microsoft.com/office/2006/metadata/properties" ma:root="true" ma:fieldsID="6576bef17b80dcfdfae0e6c3259631e9" ns1:_="" ns2:_="" ns4:_="" ns5:_="" ns6:_="">
    <xsd:import namespace="http://schemas.microsoft.com/sharepoint/v3"/>
    <xsd:import namespace="00c1cf47-8665-4c73-8994-ff3a5e26da0f"/>
    <xsd:import namespace="89785F2A-CA66-4857-AAFA-062828A0B570"/>
    <xsd:import namespace="89785f2a-ca66-4857-aafa-062828a0b570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Docket_x0020_Number"/>
                <xsd:element ref="ns2:Party" minOccurs="0"/>
                <xsd:element ref="ns2:Preparer" minOccurs="0"/>
                <xsd:element ref="ns2:Responsible_x0020_Witness" minOccurs="0"/>
                <xsd:element ref="ns2:Internal_x0020_Due_x0020_Date" minOccurs="0"/>
                <xsd:element ref="ns2:Final_x0020_Due_x0020_Date" minOccurs="0"/>
                <xsd:element ref="ns2:Document_x0020_Type"/>
                <xsd:element ref="ns4:Series" minOccurs="0"/>
                <xsd:element ref="ns5:SERSWorkflow" minOccurs="0"/>
                <xsd:element ref="ns5:Workflow" minOccurs="0"/>
                <xsd:element ref="ns5:WorkflowStatus" minOccurs="0"/>
                <xsd:element ref="ns4:MediaServiceFastMetadata" minOccurs="0"/>
                <xsd:element ref="ns6:SharedWithUsers" minOccurs="0"/>
                <xsd:element ref="ns6:SharedWithDetails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4:MediaServiceMetadata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2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3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4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5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7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8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9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Series" ma:index="10" nillable="true" ma:displayName="Series" ma:internalName="Series" ma:readOnly="false">
      <xsd:simpleType>
        <xsd:restriction base="dms:Text">
          <xsd:maxLength value="255"/>
        </xsd:restriction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SERSWorkflow" ma:index="11" nillable="true" ma:displayName="SERS Workflow" ma:format="Hyperlink" ma:internalName="SERS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12" nillable="true" ma:displayName="Workflow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13" nillable="true" ma:displayName="WorkflowStatus" ma:internalName="WorkflowStatus" ma:readOnly="fals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WR-2002-0303 - GRC</Docket_x0020_Number>
    <Preparer xmlns="00c1cf47-8665-4c73-8994-ff3a5e26da0f">Ann Bulkley</Preparer>
    <Document_x0020_Type xmlns="00c1cf47-8665-4c73-8994-ff3a5e26da0f">Testimony</Document_x0020_Type>
    <_ip_UnifiedCompliancePolicyProperties xmlns="http://schemas.microsoft.com/sharepoint/v3" xsi:nil="true"/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>Ann Bulkley</Responsible_x0020_Witness>
    <_dlc_DocId xmlns="00c1cf47-8665-4c73-8994-ff3a5e26da0f">4QVSNHSJP2QR-29934732-19425</_dlc_DocId>
    <_dlc_DocIdUrl xmlns="00c1cf47-8665-4c73-8994-ff3a5e26da0f">
      <Url>https://amwater.sharepoint.com/sites/sers/MO/_layouts/15/DocIdRedir.aspx?ID=4QVSNHSJP2QR-29934732-19425</Url>
      <Description>4QVSNHSJP2QR-29934732-19425</Description>
    </_dlc_DocIdUrl>
  </documentManagement>
</p:properties>
</file>

<file path=customXml/itemProps1.xml><?xml version="1.0" encoding="utf-8"?>
<ds:datastoreItem xmlns:ds="http://schemas.openxmlformats.org/officeDocument/2006/customXml" ds:itemID="{A4187BA8-3646-4663-A643-65874FED1C28}"/>
</file>

<file path=customXml/itemProps2.xml><?xml version="1.0" encoding="utf-8"?>
<ds:datastoreItem xmlns:ds="http://schemas.openxmlformats.org/officeDocument/2006/customXml" ds:itemID="{CF5D7F80-782B-4512-A8C1-73EFD4A93CF9}"/>
</file>

<file path=customXml/itemProps3.xml><?xml version="1.0" encoding="utf-8"?>
<ds:datastoreItem xmlns:ds="http://schemas.openxmlformats.org/officeDocument/2006/customXml" ds:itemID="{E9A9F01E-57EF-48B4-AEA1-FF95CE8E2A57}"/>
</file>

<file path=customXml/itemProps4.xml><?xml version="1.0" encoding="utf-8"?>
<ds:datastoreItem xmlns:ds="http://schemas.openxmlformats.org/officeDocument/2006/customXml" ds:itemID="{BA108085-112D-4C4E-B519-AA67DAE6A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Sch AEB-1ST Direct CGDCF</vt:lpstr>
      <vt:lpstr>Sch AEB-2ST Rebuttal CGDCF</vt:lpstr>
      <vt:lpstr>Sch AEB-3ST Direct CAPM (1)</vt:lpstr>
      <vt:lpstr>Sch AEB-3ST Direct CAPM (2)</vt:lpstr>
      <vt:lpstr>Sch AEB-4ST  LT Beta</vt:lpstr>
      <vt:lpstr>Sch AEB-5ST Proj'd GDP GwthRate</vt:lpstr>
      <vt:lpstr>'Sch AEB-1ST Direct CGDCF'!Print_Area</vt:lpstr>
      <vt:lpstr>'Sch AEB-2ST Rebuttal CGDCF'!Print_Area</vt:lpstr>
      <vt:lpstr>'Sch AEB-3ST Direct CAPM (2)'!Print_Area</vt:lpstr>
      <vt:lpstr>'Sch AEB-4ST  LT Beta'!Print_Area</vt:lpstr>
      <vt:lpstr>'Sch AEB-5ST Proj''d GDP GwthRate'!Print_Area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ROE</dc:subject>
  <dc:creator>Wall, Chris</dc:creator>
  <cp:lastModifiedBy>Bulkley, Ann</cp:lastModifiedBy>
  <cp:lastPrinted>2023-02-06T17:49:44Z</cp:lastPrinted>
  <dcterms:created xsi:type="dcterms:W3CDTF">2023-01-26T03:41:47Z</dcterms:created>
  <dcterms:modified xsi:type="dcterms:W3CDTF">2023-02-06T20:13:52Z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{4E497EF5-0B36-4E91-A458-D1A13DDD9ED8}</vt:lpwstr>
  </property>
  <property fmtid="{D5CDD505-2E9C-101B-9397-08002B2CF9AE}" pid="3" name="ContentTypeId">
    <vt:lpwstr>0x01010044A41C2704B4C8478235676A1E95F8BF</vt:lpwstr>
  </property>
  <property fmtid="{D5CDD505-2E9C-101B-9397-08002B2CF9AE}" pid="4" name="_dlc_DocIdItemGuid">
    <vt:lpwstr>ac541848-3d07-4d16-a730-b58a802044fb</vt:lpwstr>
  </property>
</Properties>
</file>