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libertyutil.sharepoint.com/sites/MEEIAFiling/Shared Documents/General/Final Files/"/>
    </mc:Choice>
  </mc:AlternateContent>
  <xr:revisionPtr revIDLastSave="1" documentId="8_{661ACAF4-5661-49D1-B859-8B164ECC7557}" xr6:coauthVersionLast="44" xr6:coauthVersionMax="44" xr10:uidLastSave="{69A604BA-76E0-4C3B-997B-540F8EA9193F}"/>
  <bookViews>
    <workbookView xWindow="-110" yWindow="-110" windowWidth="19420" windowHeight="10420" xr2:uid="{00000000-000D-0000-FFFF-FFFF00000000}"/>
  </bookViews>
  <sheets>
    <sheet name="EO Calc Sheet 1" sheetId="1" r:id="rId1"/>
    <sheet name="Commercial Budget" sheetId="2" r:id="rId2"/>
    <sheet name="Residential Budget" sheetId="3" r:id="rId3"/>
    <sheet name="Residential Participation " sheetId="4" r:id="rId4"/>
    <sheet name="Commercial Participation " sheetId="5" r:id="rId5"/>
    <sheet name="Sheet1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G18" i="6" l="1"/>
  <c r="D18" i="6"/>
  <c r="C18" i="6"/>
  <c r="D4" i="1"/>
  <c r="D3" i="1"/>
  <c r="D5" i="1" s="1"/>
  <c r="D11" i="1" l="1"/>
  <c r="D12" i="1" s="1"/>
  <c r="B78" i="5"/>
  <c r="L2" i="4"/>
  <c r="B26" i="4"/>
  <c r="B27" i="4" s="1"/>
  <c r="I2" i="4"/>
  <c r="C9" i="3"/>
  <c r="M2" i="4" l="1"/>
  <c r="C9" i="2"/>
  <c r="E8" i="2"/>
  <c r="E11" i="2" s="1"/>
  <c r="E8" i="3"/>
  <c r="E11" i="3" s="1"/>
  <c r="H2" i="5" l="1"/>
  <c r="J2" i="5" s="1"/>
  <c r="N2" i="4"/>
  <c r="P2" i="4" s="1"/>
</calcChain>
</file>

<file path=xl/sharedStrings.xml><?xml version="1.0" encoding="utf-8"?>
<sst xmlns="http://schemas.openxmlformats.org/spreadsheetml/2006/main" count="302" uniqueCount="203">
  <si>
    <t xml:space="preserve">Earnings Opportunity Payout </t>
  </si>
  <si>
    <t>Metric</t>
  </si>
  <si>
    <t xml:space="preserve">Core Performance Metric </t>
  </si>
  <si>
    <t>Metric Weighting</t>
  </si>
  <si>
    <t xml:space="preserve">Target 100% </t>
  </si>
  <si>
    <t xml:space="preserve">Spend 75% of approved budget </t>
  </si>
  <si>
    <t xml:space="preserve">Spend 75% of the final budget on measures  </t>
  </si>
  <si>
    <t xml:space="preserve">Total Core EO </t>
  </si>
  <si>
    <t xml:space="preserve">Stretch Performance Metric </t>
  </si>
  <si>
    <t>Residential: Achieve the PAYS program participation goal of 300 participants</t>
  </si>
  <si>
    <t xml:space="preserve">Residential: Achieve the Multifamily particiation goal of 500 participants </t>
  </si>
  <si>
    <t xml:space="preserve">Commercial : Achieve a custom project participation rate of at least 50% of all participants </t>
  </si>
  <si>
    <t xml:space="preserve">Commercial : Have a minimum of 20 SBDI participants install a measure beyond standard direct install  measures </t>
  </si>
  <si>
    <t xml:space="preserve">Total Stretch EO </t>
  </si>
  <si>
    <t xml:space="preserve">Total Earnings Opportunity </t>
  </si>
  <si>
    <t>Program</t>
  </si>
  <si>
    <t>TRC</t>
  </si>
  <si>
    <t>Total MWh Savings</t>
  </si>
  <si>
    <t>Total MW Savings</t>
  </si>
  <si>
    <t>Total Budget</t>
  </si>
  <si>
    <t>SBDI</t>
  </si>
  <si>
    <t>C&amp;I Program</t>
  </si>
  <si>
    <t>Business Total</t>
  </si>
  <si>
    <t xml:space="preserve">Pecentage of Total Budget (admin+ Incentives) </t>
  </si>
  <si>
    <t>Percentage of Savings</t>
  </si>
  <si>
    <t>Budget weighting of 40%</t>
  </si>
  <si>
    <t xml:space="preserve">Commercial Metric Budget Weighting </t>
  </si>
  <si>
    <t>Efficient Products</t>
  </si>
  <si>
    <t>Multifamily</t>
  </si>
  <si>
    <t>HVAC Rebate</t>
  </si>
  <si>
    <t>Whole Home Energy</t>
  </si>
  <si>
    <t>Residential Total</t>
  </si>
  <si>
    <t xml:space="preserve">Pecentage of Budget (admin+ Incentives) </t>
  </si>
  <si>
    <t xml:space="preserve">Residential Metric Budget Weighting </t>
  </si>
  <si>
    <t>Residential Efficient Products</t>
  </si>
  <si>
    <t>Residential HVAC Rebates</t>
  </si>
  <si>
    <t xml:space="preserve">Whole Home Energy Pays </t>
  </si>
  <si>
    <t xml:space="preserve">Participation Goal </t>
  </si>
  <si>
    <t xml:space="preserve">Participation Weighting for Residential </t>
  </si>
  <si>
    <t xml:space="preserve">Participation weighting  </t>
  </si>
  <si>
    <t xml:space="preserve">Residential Metric Participation Weighting </t>
  </si>
  <si>
    <t xml:space="preserve">Proposed Participation Goal </t>
  </si>
  <si>
    <t>Online Audit Tool</t>
  </si>
  <si>
    <t>Audit</t>
  </si>
  <si>
    <t xml:space="preserve">Total of all measures </t>
  </si>
  <si>
    <t xml:space="preserve">50% of Pays Audit Number </t>
  </si>
  <si>
    <t>Measure</t>
  </si>
  <si>
    <t>Total</t>
  </si>
  <si>
    <t>Central Air Conditioner (SEER 15)</t>
  </si>
  <si>
    <t>PAYS Audit</t>
  </si>
  <si>
    <t>Direct Mail Kit</t>
  </si>
  <si>
    <t>LED</t>
  </si>
  <si>
    <t>Central Air Conditioner (SEER 16)</t>
  </si>
  <si>
    <t>Faucet Aerator (Kitchen)</t>
  </si>
  <si>
    <t>Central Air Conditioner (SEER 17)</t>
  </si>
  <si>
    <t>Specialty LED</t>
  </si>
  <si>
    <t>Faucet Aerator (Bath)</t>
  </si>
  <si>
    <t>Central Air Conditioner (SEER 18)</t>
  </si>
  <si>
    <t>ENERGY STAR Dehumidifier</t>
  </si>
  <si>
    <t>Low Flow Showerhead</t>
  </si>
  <si>
    <t>Central Air Conditioner (SEER 19)</t>
  </si>
  <si>
    <t>ENERGY STAR Air Purifier</t>
  </si>
  <si>
    <t>Faucet Aerator (Kitchen) (Gas)</t>
  </si>
  <si>
    <t>Central Air Conditioner (SEER 20+)</t>
  </si>
  <si>
    <t>Smart Power Strip 5-Plug</t>
  </si>
  <si>
    <t>Faucet Aerator (Bath) (Gas)</t>
  </si>
  <si>
    <t>Air Source Heat Pump (SEER 15)</t>
  </si>
  <si>
    <t>Advanced Thermostat (Electric)</t>
  </si>
  <si>
    <t>Low Flow Showerhead (Gas)</t>
  </si>
  <si>
    <t>Air Source Heat Pump (SEER 16)</t>
  </si>
  <si>
    <t>Advanced Thermostat (Gas)</t>
  </si>
  <si>
    <t>Hot Water Pipe Insulation</t>
  </si>
  <si>
    <t>-</t>
  </si>
  <si>
    <t>Air Source Heat Pump (SEER 17)</t>
  </si>
  <si>
    <t>Advanced Thermostat (Unknown)</t>
  </si>
  <si>
    <t>Water Heater Wrap</t>
  </si>
  <si>
    <t>Air Source Heat Pump (SEER 18)</t>
  </si>
  <si>
    <t>ENERGY STAR Bathroom Exhaust Fan</t>
  </si>
  <si>
    <t>Air Sealing</t>
  </si>
  <si>
    <t>Air Source Heat Pump (SEER 19)</t>
  </si>
  <si>
    <t>ENERGY STAR Ceiling Fan</t>
  </si>
  <si>
    <t>Air Sealing (Gas)</t>
  </si>
  <si>
    <t>Air Source Heat Pump (SEER 20+)</t>
  </si>
  <si>
    <t>Attic Insulation R-38</t>
  </si>
  <si>
    <t>Advanced Thermostat</t>
  </si>
  <si>
    <t>Mini-Split Heat Pump (SEER 15)</t>
  </si>
  <si>
    <t>Wall Insulation R-13</t>
  </si>
  <si>
    <t>Mini-Split Heat Pump (SEER 16)</t>
  </si>
  <si>
    <t>Floor Insulation-19</t>
  </si>
  <si>
    <t>Smart Power Strip 5-Plug (Tier 2)</t>
  </si>
  <si>
    <t>Mini-Split Heat Pump (SEER 17)</t>
  </si>
  <si>
    <t>Duct Installation &amp; Sealing</t>
  </si>
  <si>
    <t>Water Heater – Temperature Set Back</t>
  </si>
  <si>
    <t>Mini-Split Heat Pump (SEER 18)</t>
  </si>
  <si>
    <t>ENERGY STAR Windows</t>
  </si>
  <si>
    <t>Mini-Split Heat Pump (SEER 19)</t>
  </si>
  <si>
    <t>Mini-Split Heat Pump (SEER 20+)</t>
  </si>
  <si>
    <t>Attic Insulation R-38 (Gas)</t>
  </si>
  <si>
    <t>Geothermal (SEER 20+)</t>
  </si>
  <si>
    <t>Wall Insulation R-13 (Gas)</t>
  </si>
  <si>
    <t>Floor Insulation-19 (Gas)</t>
  </si>
  <si>
    <t>Duct Installation &amp; Sealing (Gas)</t>
  </si>
  <si>
    <t>ENERGY STAR Windows (Gas)</t>
  </si>
  <si>
    <t xml:space="preserve"> -   </t>
  </si>
  <si>
    <t>Furnace Blower Motor</t>
  </si>
  <si>
    <t>Heat Pump Water Heater ≤55 gallons</t>
  </si>
  <si>
    <t>Heat Pump Water Heater &gt;55 gallons</t>
  </si>
  <si>
    <t>ENERGY STAR Refrigerator</t>
  </si>
  <si>
    <t xml:space="preserve">Commercial Participation </t>
  </si>
  <si>
    <t xml:space="preserve">SBDI </t>
  </si>
  <si>
    <t>Participation Weighting for Commercial</t>
  </si>
  <si>
    <t xml:space="preserve">Commercial Metric Participation Weighting </t>
  </si>
  <si>
    <t xml:space="preserve">Participation </t>
  </si>
  <si>
    <t xml:space="preserve">Custom  Project </t>
  </si>
  <si>
    <t>Prescriptive Participants (based on 2020)</t>
  </si>
  <si>
    <t>Wall Switch Occupancy Sensor</t>
  </si>
  <si>
    <t>SBDI Project</t>
  </si>
  <si>
    <t>Air Cooled Chiller</t>
  </si>
  <si>
    <t>Water Cooled Chiller</t>
  </si>
  <si>
    <t>Room Air Conditioner (12 EER)</t>
  </si>
  <si>
    <t>CAC &lt;65 kBtu</t>
  </si>
  <si>
    <t>CAC 65&lt;135 kBtu</t>
  </si>
  <si>
    <t>CAC 135&lt;240 kBtu</t>
  </si>
  <si>
    <t>CAC 240&lt;760 kBtu</t>
  </si>
  <si>
    <t>CAC ≥760 kBtu</t>
  </si>
  <si>
    <t>Heat Pump &lt;65 kBtu</t>
  </si>
  <si>
    <t>Heat Pump 65&lt;135 kBtu</t>
  </si>
  <si>
    <t>Heat Pump 135&lt;240 kBtu</t>
  </si>
  <si>
    <t>Heat Pump ≥240 kBtu</t>
  </si>
  <si>
    <t>Packaged Terminal Air Conditioner</t>
  </si>
  <si>
    <t>Packaged Terminal Heat Pump</t>
  </si>
  <si>
    <t>Guest Room Energy Management</t>
  </si>
  <si>
    <t>Variable Speed Drive - Chilled Water Pump</t>
  </si>
  <si>
    <t>Variable Speed Drive - Hot Water Pump</t>
  </si>
  <si>
    <t>Demand Controlled Ventilation</t>
  </si>
  <si>
    <t>ENERGY STAR Steamer</t>
  </si>
  <si>
    <t>ENERGY STAR Dishwasher</t>
  </si>
  <si>
    <t>ENERGY STAR Hot Food Holding Cabinets</t>
  </si>
  <si>
    <t>ENERGY STAR Ice Maker (2018)</t>
  </si>
  <si>
    <t>ENERGY STAR Electric Convection Oven</t>
  </si>
  <si>
    <t>ENERGY STAR Electric Fryer</t>
  </si>
  <si>
    <t>Vending Machine</t>
  </si>
  <si>
    <t>Evaporator Fan Control</t>
  </si>
  <si>
    <t>Strip Curtain for Walk-In Cooler/Freezer</t>
  </si>
  <si>
    <t>Night Covers for Open Refrigerated Display Cases</t>
  </si>
  <si>
    <t>Door Heater Controls</t>
  </si>
  <si>
    <t>Refrigeration Economizer</t>
  </si>
  <si>
    <t>Directional LED Bulb (&lt;15W)</t>
  </si>
  <si>
    <t>Directional LED Bulb (≥15W)</t>
  </si>
  <si>
    <t>High Bay Fluorescent Fixture (HP T8 &gt;4 lamps)</t>
  </si>
  <si>
    <t>High Bay Fluorescent Fixture (HP T8 ≤4 lamps)</t>
  </si>
  <si>
    <t>High Bay Fluorescent Fixture w/ HE Electronic Ballast (T5 &gt;4 lamps)</t>
  </si>
  <si>
    <t>High Bay Fluorescent Fixture w/ HE Electronic Ballast (T5 ≤4 lamps)</t>
  </si>
  <si>
    <t>LED High &amp; Low-Bay Fixture</t>
  </si>
  <si>
    <t>Low Wattage T8 Lamp</t>
  </si>
  <si>
    <t>LED Direct Linear Ambient fixtures &lt;=35W</t>
  </si>
  <si>
    <t>LED Direct Linear Ambient fixtures 36W-60W</t>
  </si>
  <si>
    <t>LED Direct Linear Ambient fixtures 61W-100W</t>
  </si>
  <si>
    <t>LED linear replacement lamps (Type A or AB) 2 foot</t>
  </si>
  <si>
    <t>LED linear replacement lamps (Type A or AB) 4 foot</t>
  </si>
  <si>
    <t>LED Direct Linear Ambient fixtures &lt;=35W (Exterior)</t>
  </si>
  <si>
    <t>LED Direct Linear Ambient fixtures 36W-60W (Exterior)</t>
  </si>
  <si>
    <t>LED Direct Linear Ambient fixtures 61W-100W (Exterior)</t>
  </si>
  <si>
    <t>LED linear replacement lamps (Type A or AB) 2 foot (Exterior)</t>
  </si>
  <si>
    <t>LED linear replacement lamps (Type A or AB) 4 foot (Exterior)</t>
  </si>
  <si>
    <t>LED Exit Sign</t>
  </si>
  <si>
    <t>LED Flood Light (≥15W)</t>
  </si>
  <si>
    <t>LED Recessed Fixture (1x4)</t>
  </si>
  <si>
    <t>LED Recessed Fixture (2x2)</t>
  </si>
  <si>
    <t>LED Recessed Fixture (2x4)</t>
  </si>
  <si>
    <t>Lighting Optimization - Remove 4ft Lamp from T8 System</t>
  </si>
  <si>
    <t>Lighting Optimization - Remove 8ft Lamp from T8 System</t>
  </si>
  <si>
    <t>Omnidirectional LED Bulb (&lt;10W)</t>
  </si>
  <si>
    <t>Omnidirectional LED Bulb (≥10W)</t>
  </si>
  <si>
    <t>LED Parking Garage/Canopy (&lt;45W)</t>
  </si>
  <si>
    <t>LED Parking Garage/Canopy (45-75W)</t>
  </si>
  <si>
    <t>LED Parking Garage/Canopy (≥75W)</t>
  </si>
  <si>
    <t>LED Wall Mounted Area Lights (&lt;30W)</t>
  </si>
  <si>
    <t>LED Wall Mounted Area Lights (30-75W)</t>
  </si>
  <si>
    <t>LED Wall Mounted Area Lights (≥75W)</t>
  </si>
  <si>
    <t>LED Refrigerator Case Light</t>
  </si>
  <si>
    <t>Photocell Occupancy Sensor</t>
  </si>
  <si>
    <t>VFD Fans and Blowers</t>
  </si>
  <si>
    <t>Zero-Loss Condensate Drain</t>
  </si>
  <si>
    <t>Compressed Air Nozzle</t>
  </si>
  <si>
    <t>Custom Project</t>
  </si>
  <si>
    <t>Sector</t>
  </si>
  <si>
    <t>Incentive</t>
  </si>
  <si>
    <t>Administration</t>
  </si>
  <si>
    <t>Marketing</t>
  </si>
  <si>
    <t>Other</t>
  </si>
  <si>
    <t>Residential</t>
  </si>
  <si>
    <t>Pilot Program</t>
  </si>
  <si>
    <t>Business</t>
  </si>
  <si>
    <t>Total Residential</t>
  </si>
  <si>
    <t>Total Business</t>
  </si>
  <si>
    <t>Portfolio Level</t>
  </si>
  <si>
    <t>Portfolio Administration</t>
  </si>
  <si>
    <t>Portfolio Marketing</t>
  </si>
  <si>
    <t>Portfolio EM&amp;V</t>
  </si>
  <si>
    <t>Portfolio R&amp;D</t>
  </si>
  <si>
    <t>Portfolio Level Subtotal</t>
  </si>
  <si>
    <t>Total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</si>
</sst>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Poppins Light"/>
      <family val="3"/>
    </font>
    <font>
      <b/>
      <sz val="10"/>
      <color theme="1"/>
      <name val="Poppins Light"/>
      <family val="3"/>
    </font>
    <font>
      <sz val="10"/>
      <color theme="1"/>
      <name val="Poppins Light"/>
      <family val="3"/>
    </font>
    <font>
      <sz val="8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 Light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Poppins Light"/>
      <family val="3"/>
    </font>
    <font>
      <sz val="10"/>
      <color rgb="FF000000"/>
      <name val="Poppins Light"/>
      <family val="3"/>
    </font>
  </fonts>
  <fills count="14">
    <fill>
      <patternFill patternType="none"/>
    </fill>
    <fill>
      <patternFill patternType="gray125"/>
    </fill>
    <fill>
      <patternFill patternType="solid">
        <fgColor rgb="FF8064A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1A1D5D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rgb="FF8064A2"/>
      </left>
      <right/>
      <top style="medium">
        <color rgb="FF8064A2"/>
      </top>
      <bottom style="medium">
        <color rgb="FF8064A2"/>
      </bottom>
      <diagonal/>
    </border>
    <border>
      <left/>
      <right/>
      <top style="medium">
        <color rgb="FF8064A2"/>
      </top>
      <bottom style="medium">
        <color rgb="FF8064A2"/>
      </bottom>
      <diagonal/>
    </border>
    <border>
      <left/>
      <right style="medium">
        <color rgb="FF8064A2"/>
      </right>
      <top style="medium">
        <color rgb="FF8064A2"/>
      </top>
      <bottom style="medium">
        <color rgb="FF8064A2"/>
      </bottom>
      <diagonal/>
    </border>
    <border>
      <left style="medium">
        <color rgb="FFB2A1C7"/>
      </left>
      <right style="medium">
        <color rgb="FFB2A1C7"/>
      </right>
      <top/>
      <bottom style="medium">
        <color rgb="FFB2A1C7"/>
      </bottom>
      <diagonal/>
    </border>
    <border>
      <left/>
      <right style="medium">
        <color rgb="FFB2A1C7"/>
      </right>
      <top/>
      <bottom style="medium">
        <color rgb="FFB2A1C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6" fontId="4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9" fontId="0" fillId="0" borderId="0" xfId="1" applyFont="1"/>
    <xf numFmtId="3" fontId="0" fillId="0" borderId="0" xfId="0" applyNumberFormat="1"/>
    <xf numFmtId="0" fontId="6" fillId="4" borderId="6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right" vertical="center"/>
    </xf>
    <xf numFmtId="3" fontId="8" fillId="5" borderId="9" xfId="0" applyNumberFormat="1" applyFont="1" applyFill="1" applyBorder="1" applyAlignment="1">
      <alignment horizontal="right" vertical="center"/>
    </xf>
    <xf numFmtId="0" fontId="7" fillId="5" borderId="8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3" fontId="8" fillId="6" borderId="9" xfId="0" applyNumberFormat="1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7" fillId="5" borderId="0" xfId="0" applyFont="1" applyFill="1" applyAlignment="1">
      <alignment vertical="center"/>
    </xf>
    <xf numFmtId="3" fontId="8" fillId="5" borderId="0" xfId="0" applyNumberFormat="1" applyFont="1" applyFill="1" applyAlignment="1">
      <alignment horizontal="right" vertical="center"/>
    </xf>
    <xf numFmtId="8" fontId="0" fillId="0" borderId="0" xfId="0" applyNumberFormat="1"/>
    <xf numFmtId="0" fontId="0" fillId="0" borderId="10" xfId="0" applyBorder="1" applyAlignment="1">
      <alignment wrapText="1"/>
    </xf>
    <xf numFmtId="0" fontId="0" fillId="0" borderId="10" xfId="0" applyBorder="1"/>
    <xf numFmtId="3" fontId="8" fillId="6" borderId="10" xfId="0" applyNumberFormat="1" applyFont="1" applyFill="1" applyBorder="1" applyAlignment="1">
      <alignment horizontal="right" vertical="center"/>
    </xf>
    <xf numFmtId="0" fontId="8" fillId="5" borderId="10" xfId="0" applyFont="1" applyFill="1" applyBorder="1" applyAlignment="1">
      <alignment horizontal="right" vertical="center"/>
    </xf>
    <xf numFmtId="0" fontId="10" fillId="6" borderId="10" xfId="0" applyFont="1" applyFill="1" applyBorder="1" applyAlignment="1">
      <alignment vertical="center"/>
    </xf>
    <xf numFmtId="3" fontId="11" fillId="6" borderId="10" xfId="0" applyNumberFormat="1" applyFont="1" applyFill="1" applyBorder="1" applyAlignment="1">
      <alignment horizontal="right" vertical="center"/>
    </xf>
    <xf numFmtId="0" fontId="12" fillId="5" borderId="10" xfId="0" applyFont="1" applyFill="1" applyBorder="1" applyAlignment="1">
      <alignment vertical="center"/>
    </xf>
    <xf numFmtId="0" fontId="11" fillId="5" borderId="10" xfId="0" applyFont="1" applyFill="1" applyBorder="1" applyAlignment="1">
      <alignment horizontal="right" vertical="center"/>
    </xf>
    <xf numFmtId="3" fontId="0" fillId="0" borderId="10" xfId="0" applyNumberFormat="1" applyBorder="1"/>
    <xf numFmtId="3" fontId="0" fillId="6" borderId="10" xfId="0" applyNumberFormat="1" applyFill="1" applyBorder="1"/>
    <xf numFmtId="9" fontId="0" fillId="0" borderId="10" xfId="0" applyNumberFormat="1" applyBorder="1"/>
    <xf numFmtId="8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 indent="1"/>
    </xf>
    <xf numFmtId="6" fontId="0" fillId="0" borderId="10" xfId="0" applyNumberFormat="1" applyBorder="1"/>
    <xf numFmtId="0" fontId="0" fillId="8" borderId="10" xfId="0" applyFill="1" applyBorder="1"/>
    <xf numFmtId="9" fontId="0" fillId="0" borderId="10" xfId="1" applyFont="1" applyBorder="1"/>
    <xf numFmtId="164" fontId="0" fillId="0" borderId="10" xfId="2" applyNumberFormat="1" applyFont="1" applyBorder="1"/>
    <xf numFmtId="0" fontId="0" fillId="9" borderId="0" xfId="0" applyFill="1" applyAlignment="1">
      <alignment horizontal="right"/>
    </xf>
    <xf numFmtId="0" fontId="0" fillId="9" borderId="0" xfId="0" applyFill="1"/>
    <xf numFmtId="0" fontId="0" fillId="9" borderId="10" xfId="0" applyFill="1" applyBorder="1"/>
    <xf numFmtId="0" fontId="13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3" fillId="10" borderId="10" xfId="0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vertical="center"/>
    </xf>
    <xf numFmtId="0" fontId="15" fillId="11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6" fontId="0" fillId="0" borderId="0" xfId="0" applyNumberFormat="1"/>
    <xf numFmtId="6" fontId="9" fillId="5" borderId="9" xfId="0" applyNumberFormat="1" applyFont="1" applyFill="1" applyBorder="1" applyAlignment="1">
      <alignment horizontal="right" vertical="center"/>
    </xf>
    <xf numFmtId="0" fontId="9" fillId="5" borderId="9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6" fontId="9" fillId="5" borderId="12" xfId="0" applyNumberFormat="1" applyFont="1" applyFill="1" applyBorder="1" applyAlignment="1">
      <alignment horizontal="right"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6" fontId="16" fillId="5" borderId="7" xfId="0" applyNumberFormat="1" applyFont="1" applyFill="1" applyBorder="1" applyAlignment="1">
      <alignment horizontal="right" vertical="center"/>
    </xf>
    <xf numFmtId="6" fontId="16" fillId="5" borderId="9" xfId="0" applyNumberFormat="1" applyFont="1" applyFill="1" applyBorder="1" applyAlignment="1">
      <alignment horizontal="right" vertical="center"/>
    </xf>
    <xf numFmtId="0" fontId="16" fillId="5" borderId="9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6" fontId="16" fillId="0" borderId="9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vertical="center"/>
    </xf>
    <xf numFmtId="0" fontId="16" fillId="12" borderId="8" xfId="0" applyFont="1" applyFill="1" applyBorder="1" applyAlignment="1">
      <alignment vertical="center"/>
    </xf>
    <xf numFmtId="0" fontId="16" fillId="12" borderId="9" xfId="0" applyFont="1" applyFill="1" applyBorder="1" applyAlignment="1">
      <alignment vertical="center"/>
    </xf>
    <xf numFmtId="6" fontId="16" fillId="12" borderId="9" xfId="0" applyNumberFormat="1" applyFont="1" applyFill="1" applyBorder="1" applyAlignment="1">
      <alignment horizontal="right" vertical="center"/>
    </xf>
    <xf numFmtId="9" fontId="0" fillId="8" borderId="10" xfId="1" applyFont="1" applyFill="1" applyBorder="1"/>
    <xf numFmtId="164" fontId="0" fillId="8" borderId="10" xfId="2" applyNumberFormat="1" applyFont="1" applyFill="1" applyBorder="1"/>
    <xf numFmtId="165" fontId="0" fillId="0" borderId="10" xfId="1" applyNumberFormat="1" applyFont="1" applyBorder="1"/>
    <xf numFmtId="0" fontId="0" fillId="13" borderId="10" xfId="0" applyFill="1" applyBorder="1"/>
    <xf numFmtId="0" fontId="0" fillId="13" borderId="10" xfId="0" applyFill="1" applyBorder="1" applyAlignment="1">
      <alignment wrapText="1"/>
    </xf>
    <xf numFmtId="9" fontId="0" fillId="13" borderId="10" xfId="1" applyFont="1" applyFill="1" applyBorder="1"/>
    <xf numFmtId="164" fontId="0" fillId="13" borderId="10" xfId="2" applyNumberFormat="1" applyFont="1" applyFill="1" applyBorder="1"/>
    <xf numFmtId="0" fontId="0" fillId="13" borderId="10" xfId="0" applyFill="1" applyBorder="1" applyAlignment="1">
      <alignment horizontal="center"/>
    </xf>
    <xf numFmtId="164" fontId="0" fillId="13" borderId="10" xfId="0" applyNumberFormat="1" applyFill="1" applyBorder="1"/>
    <xf numFmtId="164" fontId="0" fillId="8" borderId="10" xfId="0" applyNumberFormat="1" applyFill="1" applyBorder="1"/>
    <xf numFmtId="0" fontId="0" fillId="13" borderId="10" xfId="0" applyFill="1" applyBorder="1" applyAlignment="1">
      <alignment horizontal="right"/>
    </xf>
    <xf numFmtId="0" fontId="19" fillId="3" borderId="4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 wrapText="1"/>
    </xf>
    <xf numFmtId="3" fontId="20" fillId="3" borderId="5" xfId="0" applyNumberFormat="1" applyFont="1" applyFill="1" applyBorder="1" applyAlignment="1">
      <alignment vertical="center" wrapText="1"/>
    </xf>
    <xf numFmtId="6" fontId="20" fillId="3" borderId="5" xfId="0" applyNumberFormat="1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3" fontId="19" fillId="3" borderId="5" xfId="0" applyNumberFormat="1" applyFont="1" applyFill="1" applyBorder="1" applyAlignment="1">
      <alignment vertical="center" wrapText="1"/>
    </xf>
    <xf numFmtId="6" fontId="19" fillId="3" borderId="5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6" fontId="2" fillId="2" borderId="3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6" fontId="3" fillId="0" borderId="5" xfId="0" applyNumberFormat="1" applyFont="1" applyBorder="1" applyAlignment="1">
      <alignment vertical="center" wrapText="1"/>
    </xf>
    <xf numFmtId="0" fontId="18" fillId="8" borderId="10" xfId="0" applyFont="1" applyFill="1" applyBorder="1" applyAlignment="1">
      <alignment horizontal="right" wrapText="1"/>
    </xf>
    <xf numFmtId="0" fontId="18" fillId="8" borderId="10" xfId="0" applyFont="1" applyFill="1" applyBorder="1" applyAlignment="1">
      <alignment horizontal="right"/>
    </xf>
    <xf numFmtId="0" fontId="0" fillId="13" borderId="13" xfId="0" applyFill="1" applyBorder="1" applyAlignment="1">
      <alignment horizontal="center"/>
    </xf>
    <xf numFmtId="0" fontId="0" fillId="13" borderId="14" xfId="0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E9" sqref="E9"/>
    </sheetView>
  </sheetViews>
  <sheetFormatPr defaultRowHeight="14.5" x14ac:dyDescent="0.35"/>
  <cols>
    <col min="1" max="1" width="11.81640625" bestFit="1" customWidth="1"/>
    <col min="2" max="2" width="36.90625" customWidth="1"/>
    <col min="3" max="3" width="16.54296875" bestFit="1" customWidth="1"/>
    <col min="4" max="4" width="16.54296875" customWidth="1"/>
    <col min="5" max="5" width="13.81640625" customWidth="1"/>
    <col min="6" max="6" width="12.1796875" bestFit="1" customWidth="1"/>
  </cols>
  <sheetData>
    <row r="1" spans="1:4" x14ac:dyDescent="0.35">
      <c r="A1" s="83"/>
      <c r="B1" s="83"/>
      <c r="C1" s="105" t="s">
        <v>0</v>
      </c>
      <c r="D1" s="106"/>
    </row>
    <row r="2" spans="1:4" x14ac:dyDescent="0.35">
      <c r="A2" s="83" t="s">
        <v>1</v>
      </c>
      <c r="B2" s="83" t="s">
        <v>2</v>
      </c>
      <c r="C2" s="83" t="s">
        <v>3</v>
      </c>
      <c r="D2" s="87" t="s">
        <v>4</v>
      </c>
    </row>
    <row r="3" spans="1:4" x14ac:dyDescent="0.35">
      <c r="A3" s="45">
        <v>1</v>
      </c>
      <c r="B3" s="29" t="s">
        <v>5</v>
      </c>
      <c r="C3" s="46">
        <v>0.8</v>
      </c>
      <c r="D3" s="47">
        <f>(3992313*0.0925)*C3</f>
        <v>295431.16200000001</v>
      </c>
    </row>
    <row r="4" spans="1:4" ht="29" x14ac:dyDescent="0.35">
      <c r="A4" s="45">
        <v>2</v>
      </c>
      <c r="B4" s="29" t="s">
        <v>6</v>
      </c>
      <c r="C4" s="46">
        <v>0.2</v>
      </c>
      <c r="D4" s="47">
        <f>(3992313*0.0925)*C4</f>
        <v>73857.790500000003</v>
      </c>
    </row>
    <row r="5" spans="1:4" x14ac:dyDescent="0.35">
      <c r="A5" s="45"/>
      <c r="B5" s="103" t="s">
        <v>7</v>
      </c>
      <c r="C5" s="80"/>
      <c r="D5" s="81">
        <f>SUM(D3:D4)</f>
        <v>369288.95250000001</v>
      </c>
    </row>
    <row r="6" spans="1:4" x14ac:dyDescent="0.35">
      <c r="A6" s="83"/>
      <c r="B6" s="84" t="s">
        <v>8</v>
      </c>
      <c r="C6" s="85"/>
      <c r="D6" s="86"/>
    </row>
    <row r="7" spans="1:4" ht="29" x14ac:dyDescent="0.35">
      <c r="A7" s="45">
        <v>3</v>
      </c>
      <c r="B7" s="29" t="s">
        <v>9</v>
      </c>
      <c r="C7" s="82">
        <v>7.4999999999999997E-2</v>
      </c>
      <c r="D7" s="47">
        <f>(Sheet1!G16*0.0925)*C7</f>
        <v>27696.671437500001</v>
      </c>
    </row>
    <row r="8" spans="1:4" ht="29" x14ac:dyDescent="0.35">
      <c r="A8" s="45">
        <v>4</v>
      </c>
      <c r="B8" s="29" t="s">
        <v>10</v>
      </c>
      <c r="C8" s="82">
        <v>7.4999999999999997E-2</v>
      </c>
      <c r="D8" s="47">
        <f>(Sheet1!G16*0.0925)*C8</f>
        <v>27696.671437500001</v>
      </c>
    </row>
    <row r="9" spans="1:4" ht="43.5" x14ac:dyDescent="0.35">
      <c r="A9" s="45">
        <v>5</v>
      </c>
      <c r="B9" s="29" t="s">
        <v>11</v>
      </c>
      <c r="C9" s="82">
        <v>7.4999999999999997E-2</v>
      </c>
      <c r="D9" s="47">
        <f>(Sheet1!G16*0.0925)*C9</f>
        <v>27696.671437500001</v>
      </c>
    </row>
    <row r="10" spans="1:4" ht="58" x14ac:dyDescent="0.35">
      <c r="A10" s="45">
        <v>6</v>
      </c>
      <c r="B10" s="29" t="s">
        <v>12</v>
      </c>
      <c r="C10" s="82">
        <v>7.4999999999999997E-2</v>
      </c>
      <c r="D10" s="47">
        <f>(Sheet1!G16*0.0925)*C10</f>
        <v>27696.671437500001</v>
      </c>
    </row>
    <row r="11" spans="1:4" x14ac:dyDescent="0.35">
      <c r="A11" s="45"/>
      <c r="B11" s="104" t="s">
        <v>13</v>
      </c>
      <c r="C11" s="45"/>
      <c r="D11" s="89">
        <f>SUM(D7:D10)</f>
        <v>110786.68575</v>
      </c>
    </row>
    <row r="12" spans="1:4" x14ac:dyDescent="0.35">
      <c r="A12" s="83"/>
      <c r="B12" s="90" t="s">
        <v>14</v>
      </c>
      <c r="C12" s="83"/>
      <c r="D12" s="88">
        <f>D11+D5</f>
        <v>480075.63825000002</v>
      </c>
    </row>
  </sheetData>
  <mergeCells count="1">
    <mergeCell ref="C1:D1"/>
  </mergeCells>
  <pageMargins left="0.7" right="0.7" top="0.75" bottom="0.75" header="0.3" footer="0.3"/>
  <pageSetup orientation="portrait" r:id="rId1"/>
  <headerFooter>
    <oddHeader>&amp;CAPPENDIX E: EO CALCULATION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C15" sqref="C15"/>
    </sheetView>
  </sheetViews>
  <sheetFormatPr defaultRowHeight="14.5" x14ac:dyDescent="0.35"/>
  <cols>
    <col min="1" max="1" width="40.26953125" bestFit="1" customWidth="1"/>
    <col min="2" max="2" width="12.453125" customWidth="1"/>
    <col min="3" max="3" width="11.7265625" customWidth="1"/>
    <col min="4" max="4" width="12.453125" customWidth="1"/>
    <col min="5" max="5" width="15.453125" customWidth="1"/>
  </cols>
  <sheetData>
    <row r="1" spans="1:5" ht="38.5" thickBot="1" x14ac:dyDescent="0.4">
      <c r="A1" s="2" t="s">
        <v>15</v>
      </c>
      <c r="B1" s="3" t="s">
        <v>16</v>
      </c>
      <c r="C1" s="3" t="s">
        <v>17</v>
      </c>
      <c r="D1" s="3" t="s">
        <v>18</v>
      </c>
      <c r="E1" s="4" t="s">
        <v>19</v>
      </c>
    </row>
    <row r="2" spans="1:5" ht="19.5" thickBot="1" x14ac:dyDescent="0.4">
      <c r="A2" s="2" t="s">
        <v>20</v>
      </c>
      <c r="B2" s="3">
        <v>1.18</v>
      </c>
      <c r="C2" s="98">
        <v>2258</v>
      </c>
      <c r="D2" s="3">
        <v>0.28000000000000003</v>
      </c>
      <c r="E2" s="99">
        <v>474824</v>
      </c>
    </row>
    <row r="3" spans="1:5" ht="19.5" thickBot="1" x14ac:dyDescent="0.4">
      <c r="A3" s="91" t="s">
        <v>21</v>
      </c>
      <c r="B3" s="92">
        <v>1.31</v>
      </c>
      <c r="C3" s="93">
        <v>11705</v>
      </c>
      <c r="D3" s="92">
        <v>1.29</v>
      </c>
      <c r="E3" s="94">
        <v>1565977</v>
      </c>
    </row>
    <row r="4" spans="1:5" ht="19.5" thickBot="1" x14ac:dyDescent="0.4">
      <c r="A4" s="5" t="s">
        <v>22</v>
      </c>
      <c r="B4" s="100">
        <v>1.29</v>
      </c>
      <c r="C4" s="101">
        <v>13963</v>
      </c>
      <c r="D4" s="100">
        <v>1.57</v>
      </c>
      <c r="E4" s="102">
        <v>2040801</v>
      </c>
    </row>
    <row r="5" spans="1:5" x14ac:dyDescent="0.35">
      <c r="A5" s="9"/>
      <c r="B5" s="10"/>
      <c r="C5" s="10"/>
    </row>
    <row r="6" spans="1:5" x14ac:dyDescent="0.35">
      <c r="A6" s="9"/>
    </row>
    <row r="8" spans="1:5" x14ac:dyDescent="0.35">
      <c r="A8" t="s">
        <v>23</v>
      </c>
      <c r="E8" s="11">
        <f>E4/(E4+'Residential Budget'!E6)</f>
        <v>0.5953995430059843</v>
      </c>
    </row>
    <row r="9" spans="1:5" x14ac:dyDescent="0.35">
      <c r="A9" t="s">
        <v>24</v>
      </c>
      <c r="C9" s="11">
        <f>14048/(14048+4155)</f>
        <v>0.77174092182607268</v>
      </c>
    </row>
    <row r="10" spans="1:5" x14ac:dyDescent="0.35">
      <c r="A10" t="s">
        <v>25</v>
      </c>
      <c r="E10" s="11">
        <v>0.4</v>
      </c>
    </row>
    <row r="11" spans="1:5" x14ac:dyDescent="0.35">
      <c r="A11" s="48" t="s">
        <v>26</v>
      </c>
      <c r="B11" s="49"/>
      <c r="C11" s="49"/>
      <c r="D11" s="49"/>
      <c r="E11" s="49">
        <f>E8*E10</f>
        <v>0.23815981720239374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6" workbookViewId="0">
      <selection activeCell="G3" sqref="G3"/>
    </sheetView>
  </sheetViews>
  <sheetFormatPr defaultRowHeight="14.5" x14ac:dyDescent="0.35"/>
  <cols>
    <col min="1" max="1" width="35.54296875" bestFit="1" customWidth="1"/>
    <col min="3" max="3" width="8.26953125" bestFit="1" customWidth="1"/>
    <col min="5" max="5" width="18.81640625" customWidth="1"/>
  </cols>
  <sheetData>
    <row r="1" spans="1:5" ht="57.5" thickBot="1" x14ac:dyDescent="0.4">
      <c r="A1" s="2" t="s">
        <v>15</v>
      </c>
      <c r="B1" s="3" t="s">
        <v>16</v>
      </c>
      <c r="C1" s="3" t="s">
        <v>17</v>
      </c>
      <c r="D1" s="3" t="s">
        <v>18</v>
      </c>
      <c r="E1" s="4" t="s">
        <v>19</v>
      </c>
    </row>
    <row r="2" spans="1:5" ht="19.5" thickBot="1" x14ac:dyDescent="0.4">
      <c r="A2" s="91" t="s">
        <v>27</v>
      </c>
      <c r="B2" s="92">
        <v>1.28</v>
      </c>
      <c r="C2" s="93">
        <v>1098</v>
      </c>
      <c r="D2" s="92">
        <v>0.16</v>
      </c>
      <c r="E2" s="94">
        <v>358201</v>
      </c>
    </row>
    <row r="3" spans="1:5" ht="19.5" thickBot="1" x14ac:dyDescent="0.4">
      <c r="A3" s="5" t="s">
        <v>28</v>
      </c>
      <c r="B3" s="6">
        <v>1.38</v>
      </c>
      <c r="C3" s="6">
        <v>209</v>
      </c>
      <c r="D3" s="6">
        <v>0.04</v>
      </c>
      <c r="E3" s="8">
        <v>103642</v>
      </c>
    </row>
    <row r="4" spans="1:5" ht="19.5" thickBot="1" x14ac:dyDescent="0.4">
      <c r="A4" s="91" t="s">
        <v>29</v>
      </c>
      <c r="B4" s="92">
        <v>1.01</v>
      </c>
      <c r="C4" s="92">
        <v>830</v>
      </c>
      <c r="D4" s="92">
        <v>0.16</v>
      </c>
      <c r="E4" s="94">
        <v>415081</v>
      </c>
    </row>
    <row r="5" spans="1:5" ht="19.5" thickBot="1" x14ac:dyDescent="0.4">
      <c r="A5" s="5" t="s">
        <v>30</v>
      </c>
      <c r="B5" s="6">
        <v>1.28</v>
      </c>
      <c r="C5" s="7">
        <v>1102</v>
      </c>
      <c r="D5" s="6">
        <v>0.42</v>
      </c>
      <c r="E5" s="8">
        <v>509891</v>
      </c>
    </row>
    <row r="6" spans="1:5" ht="19.5" thickBot="1" x14ac:dyDescent="0.4">
      <c r="A6" s="91" t="s">
        <v>31</v>
      </c>
      <c r="B6" s="95">
        <v>1.21</v>
      </c>
      <c r="C6" s="96">
        <v>3239</v>
      </c>
      <c r="D6" s="95">
        <v>0.78</v>
      </c>
      <c r="E6" s="97">
        <v>1386815</v>
      </c>
    </row>
    <row r="8" spans="1:5" x14ac:dyDescent="0.35">
      <c r="A8" t="s">
        <v>32</v>
      </c>
      <c r="E8" s="11">
        <f>E6/(E6+'Commercial Budget'!E4)</f>
        <v>0.40460045699401564</v>
      </c>
    </row>
    <row r="9" spans="1:5" x14ac:dyDescent="0.35">
      <c r="A9" t="s">
        <v>24</v>
      </c>
      <c r="C9" s="11">
        <f>4155/(14048+4155)</f>
        <v>0.22825907817392738</v>
      </c>
    </row>
    <row r="10" spans="1:5" x14ac:dyDescent="0.35">
      <c r="A10" t="s">
        <v>25</v>
      </c>
      <c r="E10" s="11">
        <v>0.4</v>
      </c>
    </row>
    <row r="11" spans="1:5" x14ac:dyDescent="0.35">
      <c r="A11" s="49" t="s">
        <v>33</v>
      </c>
      <c r="B11" s="49"/>
      <c r="C11" s="49"/>
      <c r="D11" s="49"/>
      <c r="E11" s="49">
        <f>E8*E10</f>
        <v>0.16184018279760626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8"/>
  <sheetViews>
    <sheetView workbookViewId="0">
      <selection activeCell="E2" sqref="E2"/>
    </sheetView>
  </sheetViews>
  <sheetFormatPr defaultRowHeight="14.5" x14ac:dyDescent="0.35"/>
  <cols>
    <col min="1" max="1" width="31.81640625" bestFit="1" customWidth="1"/>
    <col min="5" max="5" width="26.453125" bestFit="1" customWidth="1"/>
    <col min="8" max="8" width="27.26953125" bestFit="1" customWidth="1"/>
    <col min="11" max="11" width="30" bestFit="1" customWidth="1"/>
    <col min="13" max="13" width="16.453125" bestFit="1" customWidth="1"/>
    <col min="14" max="14" width="15.453125" customWidth="1"/>
    <col min="15" max="15" width="12.453125" customWidth="1"/>
    <col min="16" max="16" width="16.1796875" customWidth="1"/>
  </cols>
  <sheetData>
    <row r="1" spans="1:16" s="1" customFormat="1" ht="43.5" x14ac:dyDescent="0.35">
      <c r="A1" s="51" t="s">
        <v>34</v>
      </c>
      <c r="B1" s="51"/>
      <c r="C1" s="51"/>
      <c r="D1" s="51"/>
      <c r="E1" s="52" t="s">
        <v>28</v>
      </c>
      <c r="F1" s="51"/>
      <c r="G1" s="51"/>
      <c r="H1" s="52" t="s">
        <v>35</v>
      </c>
      <c r="I1" s="51"/>
      <c r="J1" s="51"/>
      <c r="K1" s="51" t="s">
        <v>36</v>
      </c>
      <c r="L1" s="51"/>
      <c r="M1" s="51" t="s">
        <v>37</v>
      </c>
      <c r="N1" s="51" t="s">
        <v>38</v>
      </c>
      <c r="O1" s="51" t="s">
        <v>39</v>
      </c>
      <c r="P1" s="53" t="s">
        <v>40</v>
      </c>
    </row>
    <row r="2" spans="1:16" x14ac:dyDescent="0.35">
      <c r="A2" s="30" t="s">
        <v>41</v>
      </c>
      <c r="B2" s="31">
        <v>1133</v>
      </c>
      <c r="C2" s="30"/>
      <c r="D2" s="30"/>
      <c r="E2" s="30" t="s">
        <v>41</v>
      </c>
      <c r="F2" s="30">
        <v>500</v>
      </c>
      <c r="G2" s="30"/>
      <c r="H2" s="30" t="s">
        <v>41</v>
      </c>
      <c r="I2" s="30">
        <f>SUM(I8:I26)</f>
        <v>840</v>
      </c>
      <c r="J2" s="30"/>
      <c r="K2" s="30" t="s">
        <v>41</v>
      </c>
      <c r="L2" s="32">
        <f>L8/2</f>
        <v>292.5</v>
      </c>
      <c r="M2" s="38">
        <f>L2+I2+F2+B2</f>
        <v>2765.5</v>
      </c>
      <c r="N2" s="30">
        <f>M2/(M2+'Commercial Participation '!G2)</f>
        <v>0.9158801126014241</v>
      </c>
      <c r="O2" s="39">
        <v>0.6</v>
      </c>
      <c r="P2" s="50">
        <f>N2*O2</f>
        <v>0.54952806756085448</v>
      </c>
    </row>
    <row r="3" spans="1:16" x14ac:dyDescent="0.35">
      <c r="A3" s="33" t="s">
        <v>42</v>
      </c>
      <c r="B3" s="34">
        <v>1133</v>
      </c>
      <c r="C3" s="30"/>
      <c r="D3" s="30"/>
      <c r="E3" s="35" t="s">
        <v>43</v>
      </c>
      <c r="F3" s="36">
        <v>500</v>
      </c>
      <c r="G3" s="30"/>
      <c r="H3" s="30" t="s">
        <v>44</v>
      </c>
      <c r="I3" s="30"/>
      <c r="J3" s="30"/>
      <c r="K3" s="30" t="s">
        <v>45</v>
      </c>
      <c r="L3" s="36"/>
      <c r="M3" s="37"/>
      <c r="N3" s="30"/>
      <c r="O3" s="40"/>
      <c r="P3" s="30"/>
    </row>
    <row r="4" spans="1:16" x14ac:dyDescent="0.35">
      <c r="A4" s="26"/>
      <c r="B4" s="27"/>
      <c r="L4" s="21"/>
      <c r="M4" s="12"/>
      <c r="O4" s="28"/>
    </row>
    <row r="5" spans="1:16" x14ac:dyDescent="0.35">
      <c r="A5" s="26"/>
      <c r="B5" s="27"/>
      <c r="L5" s="21"/>
      <c r="M5" s="12"/>
      <c r="O5" s="28"/>
    </row>
    <row r="6" spans="1:16" ht="15" thickBot="1" x14ac:dyDescent="0.4">
      <c r="B6" s="24"/>
      <c r="L6" s="21"/>
    </row>
    <row r="7" spans="1:16" ht="15" thickBot="1" x14ac:dyDescent="0.4">
      <c r="A7" s="22" t="s">
        <v>46</v>
      </c>
      <c r="B7" s="23" t="s">
        <v>47</v>
      </c>
      <c r="E7" s="13" t="s">
        <v>46</v>
      </c>
      <c r="F7" s="14" t="s">
        <v>47</v>
      </c>
      <c r="H7" s="13" t="s">
        <v>46</v>
      </c>
      <c r="I7" s="14" t="s">
        <v>47</v>
      </c>
      <c r="K7" s="13" t="s">
        <v>46</v>
      </c>
      <c r="L7" s="14" t="s">
        <v>47</v>
      </c>
    </row>
    <row r="8" spans="1:16" ht="15" thickBot="1" x14ac:dyDescent="0.4">
      <c r="A8" s="19" t="s">
        <v>42</v>
      </c>
      <c r="B8" s="20">
        <v>1133</v>
      </c>
      <c r="E8" s="15" t="s">
        <v>43</v>
      </c>
      <c r="F8" s="16">
        <v>500</v>
      </c>
      <c r="H8" s="18" t="s">
        <v>48</v>
      </c>
      <c r="I8" s="16">
        <v>84</v>
      </c>
      <c r="K8" s="18" t="s">
        <v>49</v>
      </c>
      <c r="L8" s="16">
        <v>585</v>
      </c>
    </row>
    <row r="9" spans="1:16" ht="15" thickBot="1" x14ac:dyDescent="0.4">
      <c r="A9" s="18" t="s">
        <v>50</v>
      </c>
      <c r="B9" s="17">
        <v>1133</v>
      </c>
      <c r="E9" s="15" t="s">
        <v>51</v>
      </c>
      <c r="F9" s="17">
        <v>3000</v>
      </c>
      <c r="H9" s="18" t="s">
        <v>52</v>
      </c>
      <c r="I9" s="16">
        <v>99</v>
      </c>
      <c r="K9" s="18" t="s">
        <v>51</v>
      </c>
      <c r="L9" s="17">
        <v>3510</v>
      </c>
    </row>
    <row r="10" spans="1:16" ht="15" thickBot="1" x14ac:dyDescent="0.4">
      <c r="A10" s="18" t="s">
        <v>51</v>
      </c>
      <c r="B10" s="17">
        <v>13733</v>
      </c>
      <c r="E10" s="15" t="s">
        <v>53</v>
      </c>
      <c r="F10" s="16">
        <v>200</v>
      </c>
      <c r="H10" s="18" t="s">
        <v>54</v>
      </c>
      <c r="I10" s="16">
        <v>8</v>
      </c>
      <c r="K10" s="18" t="s">
        <v>53</v>
      </c>
      <c r="L10" s="16">
        <v>234</v>
      </c>
    </row>
    <row r="11" spans="1:16" ht="15" thickBot="1" x14ac:dyDescent="0.4">
      <c r="A11" s="18" t="s">
        <v>55</v>
      </c>
      <c r="B11" s="17">
        <v>8133</v>
      </c>
      <c r="E11" s="15" t="s">
        <v>56</v>
      </c>
      <c r="F11" s="16">
        <v>200</v>
      </c>
      <c r="H11" s="18" t="s">
        <v>57</v>
      </c>
      <c r="I11" s="16">
        <v>4</v>
      </c>
      <c r="K11" s="18" t="s">
        <v>56</v>
      </c>
      <c r="L11" s="16">
        <v>234</v>
      </c>
    </row>
    <row r="12" spans="1:16" ht="15" thickBot="1" x14ac:dyDescent="0.4">
      <c r="A12" s="18" t="s">
        <v>58</v>
      </c>
      <c r="B12" s="16">
        <v>66</v>
      </c>
      <c r="E12" s="15" t="s">
        <v>59</v>
      </c>
      <c r="F12" s="16">
        <v>200</v>
      </c>
      <c r="H12" s="18" t="s">
        <v>60</v>
      </c>
      <c r="I12" s="16">
        <v>9</v>
      </c>
      <c r="K12" s="18" t="s">
        <v>59</v>
      </c>
      <c r="L12" s="16">
        <v>234</v>
      </c>
    </row>
    <row r="13" spans="1:16" ht="15" thickBot="1" x14ac:dyDescent="0.4">
      <c r="A13" s="18" t="s">
        <v>61</v>
      </c>
      <c r="B13" s="16">
        <v>66</v>
      </c>
      <c r="E13" s="15" t="s">
        <v>62</v>
      </c>
      <c r="F13" s="16">
        <v>300</v>
      </c>
      <c r="H13" s="18" t="s">
        <v>63</v>
      </c>
      <c r="I13" s="16">
        <v>5</v>
      </c>
      <c r="K13" s="18" t="s">
        <v>62</v>
      </c>
      <c r="L13" s="16">
        <v>351</v>
      </c>
    </row>
    <row r="14" spans="1:16" ht="15" thickBot="1" x14ac:dyDescent="0.4">
      <c r="A14" s="18" t="s">
        <v>64</v>
      </c>
      <c r="B14" s="16">
        <v>94</v>
      </c>
      <c r="E14" s="15" t="s">
        <v>65</v>
      </c>
      <c r="F14" s="16">
        <v>300</v>
      </c>
      <c r="H14" s="18" t="s">
        <v>66</v>
      </c>
      <c r="I14" s="16">
        <v>349</v>
      </c>
      <c r="K14" s="18" t="s">
        <v>65</v>
      </c>
      <c r="L14" s="16">
        <v>351</v>
      </c>
    </row>
    <row r="15" spans="1:16" ht="15" thickBot="1" x14ac:dyDescent="0.4">
      <c r="A15" s="18" t="s">
        <v>67</v>
      </c>
      <c r="B15" s="16">
        <v>378</v>
      </c>
      <c r="E15" s="15" t="s">
        <v>68</v>
      </c>
      <c r="F15" s="16">
        <v>300</v>
      </c>
      <c r="H15" s="18" t="s">
        <v>69</v>
      </c>
      <c r="I15" s="16">
        <v>133</v>
      </c>
      <c r="K15" s="18" t="s">
        <v>68</v>
      </c>
      <c r="L15" s="16">
        <v>351</v>
      </c>
    </row>
    <row r="16" spans="1:16" ht="15" thickBot="1" x14ac:dyDescent="0.4">
      <c r="A16" s="18" t="s">
        <v>70</v>
      </c>
      <c r="B16" s="16">
        <v>133</v>
      </c>
      <c r="E16" s="15" t="s">
        <v>71</v>
      </c>
      <c r="F16" s="16" t="s">
        <v>72</v>
      </c>
      <c r="H16" s="18" t="s">
        <v>73</v>
      </c>
      <c r="I16" s="16">
        <v>39</v>
      </c>
      <c r="K16" s="18" t="s">
        <v>71</v>
      </c>
      <c r="L16" s="16">
        <v>585</v>
      </c>
    </row>
    <row r="17" spans="1:12" ht="15" thickBot="1" x14ac:dyDescent="0.4">
      <c r="A17" s="18" t="s">
        <v>74</v>
      </c>
      <c r="B17" s="16">
        <v>245</v>
      </c>
      <c r="E17" s="15" t="s">
        <v>75</v>
      </c>
      <c r="F17" s="16" t="s">
        <v>72</v>
      </c>
      <c r="H17" s="18" t="s">
        <v>76</v>
      </c>
      <c r="I17" s="16">
        <v>32</v>
      </c>
      <c r="K17" s="18" t="s">
        <v>75</v>
      </c>
      <c r="L17" s="16">
        <v>293</v>
      </c>
    </row>
    <row r="18" spans="1:12" ht="15" thickBot="1" x14ac:dyDescent="0.4">
      <c r="A18" s="18" t="s">
        <v>77</v>
      </c>
      <c r="B18" s="16">
        <v>26</v>
      </c>
      <c r="E18" s="15" t="s">
        <v>78</v>
      </c>
      <c r="F18" s="16" t="s">
        <v>72</v>
      </c>
      <c r="H18" s="18" t="s">
        <v>79</v>
      </c>
      <c r="I18" s="16">
        <v>12</v>
      </c>
      <c r="K18" s="18" t="s">
        <v>78</v>
      </c>
      <c r="L18" s="16">
        <v>176</v>
      </c>
    </row>
    <row r="19" spans="1:12" ht="15" thickBot="1" x14ac:dyDescent="0.4">
      <c r="A19" s="18" t="s">
        <v>80</v>
      </c>
      <c r="B19" s="16">
        <v>66</v>
      </c>
      <c r="E19" s="15" t="s">
        <v>81</v>
      </c>
      <c r="F19" s="16" t="s">
        <v>72</v>
      </c>
      <c r="H19" s="18" t="s">
        <v>82</v>
      </c>
      <c r="I19" s="16">
        <v>13</v>
      </c>
      <c r="K19" s="18" t="s">
        <v>83</v>
      </c>
      <c r="L19" s="16">
        <v>88</v>
      </c>
    </row>
    <row r="20" spans="1:12" ht="15" thickBot="1" x14ac:dyDescent="0.4">
      <c r="A20" s="18" t="s">
        <v>53</v>
      </c>
      <c r="B20" s="16">
        <v>155</v>
      </c>
      <c r="E20" s="15" t="s">
        <v>84</v>
      </c>
      <c r="F20" s="16">
        <v>100</v>
      </c>
      <c r="H20" s="18" t="s">
        <v>85</v>
      </c>
      <c r="I20" s="16">
        <v>1</v>
      </c>
      <c r="K20" s="18" t="s">
        <v>86</v>
      </c>
      <c r="L20" s="16">
        <v>59</v>
      </c>
    </row>
    <row r="21" spans="1:12" ht="15" thickBot="1" x14ac:dyDescent="0.4">
      <c r="A21" s="18" t="s">
        <v>56</v>
      </c>
      <c r="B21" s="16">
        <v>147</v>
      </c>
      <c r="E21" s="15" t="s">
        <v>70</v>
      </c>
      <c r="F21" s="16" t="s">
        <v>72</v>
      </c>
      <c r="H21" s="18" t="s">
        <v>87</v>
      </c>
      <c r="I21" s="16">
        <v>4</v>
      </c>
      <c r="K21" s="18" t="s">
        <v>88</v>
      </c>
      <c r="L21" s="16">
        <v>29</v>
      </c>
    </row>
    <row r="22" spans="1:12" ht="15" thickBot="1" x14ac:dyDescent="0.4">
      <c r="A22" s="18" t="s">
        <v>59</v>
      </c>
      <c r="B22" s="16">
        <v>188</v>
      </c>
      <c r="E22" s="15" t="s">
        <v>89</v>
      </c>
      <c r="F22" s="16">
        <v>375</v>
      </c>
      <c r="H22" s="18" t="s">
        <v>90</v>
      </c>
      <c r="I22" s="16">
        <v>8</v>
      </c>
      <c r="K22" s="18" t="s">
        <v>91</v>
      </c>
      <c r="L22" s="16">
        <v>117</v>
      </c>
    </row>
    <row r="23" spans="1:12" ht="15" thickBot="1" x14ac:dyDescent="0.4">
      <c r="A23" s="18" t="s">
        <v>62</v>
      </c>
      <c r="B23" s="16">
        <v>183</v>
      </c>
      <c r="E23" s="15" t="s">
        <v>92</v>
      </c>
      <c r="F23" s="16" t="s">
        <v>72</v>
      </c>
      <c r="H23" s="18" t="s">
        <v>93</v>
      </c>
      <c r="I23" s="16">
        <v>5</v>
      </c>
      <c r="K23" s="18" t="s">
        <v>94</v>
      </c>
      <c r="L23" s="16">
        <v>88</v>
      </c>
    </row>
    <row r="24" spans="1:12" ht="15" thickBot="1" x14ac:dyDescent="0.4">
      <c r="A24" s="18" t="s">
        <v>65</v>
      </c>
      <c r="B24" s="16">
        <v>266</v>
      </c>
      <c r="H24" s="18" t="s">
        <v>95</v>
      </c>
      <c r="I24" s="16">
        <v>4</v>
      </c>
      <c r="K24" s="18" t="s">
        <v>81</v>
      </c>
      <c r="L24" s="16">
        <v>410</v>
      </c>
    </row>
    <row r="25" spans="1:12" ht="15" thickBot="1" x14ac:dyDescent="0.4">
      <c r="A25" s="18" t="s">
        <v>68</v>
      </c>
      <c r="B25" s="16">
        <v>266</v>
      </c>
      <c r="H25" s="18" t="s">
        <v>96</v>
      </c>
      <c r="I25" s="16">
        <v>27</v>
      </c>
      <c r="K25" s="18" t="s">
        <v>97</v>
      </c>
      <c r="L25" s="16">
        <v>293</v>
      </c>
    </row>
    <row r="26" spans="1:12" ht="15" thickBot="1" x14ac:dyDescent="0.4">
      <c r="B26" s="12">
        <f>SUM(B8:B25)</f>
        <v>26411</v>
      </c>
      <c r="H26" s="18" t="s">
        <v>98</v>
      </c>
      <c r="I26" s="16">
        <v>4</v>
      </c>
      <c r="K26" s="18" t="s">
        <v>99</v>
      </c>
      <c r="L26" s="16">
        <v>176</v>
      </c>
    </row>
    <row r="27" spans="1:12" ht="15" thickBot="1" x14ac:dyDescent="0.4">
      <c r="B27" s="12">
        <f>B26-(B10+B11)</f>
        <v>4545</v>
      </c>
      <c r="K27" s="18" t="s">
        <v>100</v>
      </c>
      <c r="L27" s="16">
        <v>29</v>
      </c>
    </row>
    <row r="28" spans="1:12" ht="15" thickBot="1" x14ac:dyDescent="0.4">
      <c r="K28" s="18" t="s">
        <v>101</v>
      </c>
      <c r="L28" s="16">
        <v>117</v>
      </c>
    </row>
    <row r="29" spans="1:12" ht="15" thickBot="1" x14ac:dyDescent="0.4">
      <c r="K29" s="18" t="s">
        <v>102</v>
      </c>
      <c r="L29" s="16">
        <v>88</v>
      </c>
    </row>
    <row r="30" spans="1:12" ht="15" thickBot="1" x14ac:dyDescent="0.4">
      <c r="K30" s="18" t="s">
        <v>48</v>
      </c>
      <c r="L30" s="16">
        <v>29</v>
      </c>
    </row>
    <row r="31" spans="1:12" ht="15" thickBot="1" x14ac:dyDescent="0.4">
      <c r="K31" s="18" t="s">
        <v>52</v>
      </c>
      <c r="L31" s="16">
        <v>18</v>
      </c>
    </row>
    <row r="32" spans="1:12" ht="15" thickBot="1" x14ac:dyDescent="0.4">
      <c r="K32" s="18" t="s">
        <v>54</v>
      </c>
      <c r="L32" s="16">
        <v>6</v>
      </c>
    </row>
    <row r="33" spans="11:12" ht="15" thickBot="1" x14ac:dyDescent="0.4">
      <c r="K33" s="18" t="s">
        <v>57</v>
      </c>
      <c r="L33" s="16">
        <v>6</v>
      </c>
    </row>
    <row r="34" spans="11:12" ht="15" thickBot="1" x14ac:dyDescent="0.4">
      <c r="K34" s="18" t="s">
        <v>60</v>
      </c>
      <c r="L34" s="16" t="s">
        <v>103</v>
      </c>
    </row>
    <row r="35" spans="11:12" ht="15" thickBot="1" x14ac:dyDescent="0.4">
      <c r="K35" s="18" t="s">
        <v>63</v>
      </c>
      <c r="L35" s="16" t="s">
        <v>103</v>
      </c>
    </row>
    <row r="36" spans="11:12" ht="15" thickBot="1" x14ac:dyDescent="0.4">
      <c r="K36" s="18" t="s">
        <v>66</v>
      </c>
      <c r="L36" s="16">
        <v>29</v>
      </c>
    </row>
    <row r="37" spans="11:12" ht="15" thickBot="1" x14ac:dyDescent="0.4">
      <c r="K37" s="18" t="s">
        <v>69</v>
      </c>
      <c r="L37" s="16">
        <v>18</v>
      </c>
    </row>
    <row r="38" spans="11:12" ht="15" thickBot="1" x14ac:dyDescent="0.4">
      <c r="K38" s="18" t="s">
        <v>73</v>
      </c>
      <c r="L38" s="16">
        <v>29</v>
      </c>
    </row>
    <row r="39" spans="11:12" ht="15" thickBot="1" x14ac:dyDescent="0.4">
      <c r="K39" s="18" t="s">
        <v>76</v>
      </c>
      <c r="L39" s="16" t="s">
        <v>103</v>
      </c>
    </row>
    <row r="40" spans="11:12" ht="15" thickBot="1" x14ac:dyDescent="0.4">
      <c r="K40" s="18" t="s">
        <v>79</v>
      </c>
      <c r="L40" s="16" t="s">
        <v>103</v>
      </c>
    </row>
    <row r="41" spans="11:12" ht="15" thickBot="1" x14ac:dyDescent="0.4">
      <c r="K41" s="18" t="s">
        <v>82</v>
      </c>
      <c r="L41" s="16" t="s">
        <v>103</v>
      </c>
    </row>
    <row r="42" spans="11:12" ht="15" thickBot="1" x14ac:dyDescent="0.4">
      <c r="K42" s="18" t="s">
        <v>85</v>
      </c>
      <c r="L42" s="16">
        <v>88</v>
      </c>
    </row>
    <row r="43" spans="11:12" ht="15" thickBot="1" x14ac:dyDescent="0.4">
      <c r="K43" s="18" t="s">
        <v>87</v>
      </c>
      <c r="L43" s="16">
        <v>117</v>
      </c>
    </row>
    <row r="44" spans="11:12" ht="15" thickBot="1" x14ac:dyDescent="0.4">
      <c r="K44" s="18" t="s">
        <v>90</v>
      </c>
      <c r="L44" s="16">
        <v>59</v>
      </c>
    </row>
    <row r="45" spans="11:12" ht="15" thickBot="1" x14ac:dyDescent="0.4">
      <c r="K45" s="18" t="s">
        <v>93</v>
      </c>
      <c r="L45" s="16">
        <v>29</v>
      </c>
    </row>
    <row r="46" spans="11:12" ht="15" thickBot="1" x14ac:dyDescent="0.4">
      <c r="K46" s="18" t="s">
        <v>95</v>
      </c>
      <c r="L46" s="16">
        <v>12</v>
      </c>
    </row>
    <row r="47" spans="11:12" ht="15" thickBot="1" x14ac:dyDescent="0.4">
      <c r="K47" s="18" t="s">
        <v>96</v>
      </c>
      <c r="L47" s="16" t="s">
        <v>103</v>
      </c>
    </row>
    <row r="48" spans="11:12" ht="15" thickBot="1" x14ac:dyDescent="0.4">
      <c r="K48" s="18" t="s">
        <v>98</v>
      </c>
      <c r="L48" s="16" t="s">
        <v>103</v>
      </c>
    </row>
    <row r="49" spans="11:12" ht="15" thickBot="1" x14ac:dyDescent="0.4">
      <c r="K49" s="18" t="s">
        <v>84</v>
      </c>
      <c r="L49" s="16">
        <v>176</v>
      </c>
    </row>
    <row r="50" spans="11:12" ht="15" thickBot="1" x14ac:dyDescent="0.4">
      <c r="K50" s="18" t="s">
        <v>70</v>
      </c>
      <c r="L50" s="16">
        <v>293</v>
      </c>
    </row>
    <row r="51" spans="11:12" ht="15" thickBot="1" x14ac:dyDescent="0.4">
      <c r="K51" s="18" t="s">
        <v>104</v>
      </c>
      <c r="L51" s="16" t="s">
        <v>103</v>
      </c>
    </row>
    <row r="52" spans="11:12" ht="15" thickBot="1" x14ac:dyDescent="0.4">
      <c r="K52" s="18" t="s">
        <v>105</v>
      </c>
      <c r="L52" s="16">
        <v>6</v>
      </c>
    </row>
    <row r="53" spans="11:12" ht="15" thickBot="1" x14ac:dyDescent="0.4">
      <c r="K53" s="18" t="s">
        <v>106</v>
      </c>
      <c r="L53" s="16" t="s">
        <v>103</v>
      </c>
    </row>
    <row r="54" spans="11:12" ht="15" thickBot="1" x14ac:dyDescent="0.4">
      <c r="K54" s="18" t="s">
        <v>58</v>
      </c>
      <c r="L54" s="16">
        <v>12</v>
      </c>
    </row>
    <row r="55" spans="11:12" ht="15" thickBot="1" x14ac:dyDescent="0.4">
      <c r="K55" s="18" t="s">
        <v>61</v>
      </c>
      <c r="L55" s="16">
        <v>12</v>
      </c>
    </row>
    <row r="56" spans="11:12" ht="15" thickBot="1" x14ac:dyDescent="0.4">
      <c r="K56" s="18" t="s">
        <v>107</v>
      </c>
      <c r="L56" s="16">
        <v>12</v>
      </c>
    </row>
    <row r="57" spans="11:12" ht="15" thickBot="1" x14ac:dyDescent="0.4">
      <c r="K57" s="18" t="s">
        <v>64</v>
      </c>
      <c r="L57" s="16">
        <v>439</v>
      </c>
    </row>
    <row r="58" spans="11:12" ht="15" thickBot="1" x14ac:dyDescent="0.4">
      <c r="K58" s="18" t="s">
        <v>92</v>
      </c>
      <c r="L58" s="16">
        <v>293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8"/>
  <sheetViews>
    <sheetView workbookViewId="0">
      <selection activeCell="A3" sqref="A3"/>
    </sheetView>
  </sheetViews>
  <sheetFormatPr defaultRowHeight="14.5" x14ac:dyDescent="0.35"/>
  <cols>
    <col min="1" max="1" width="45.7265625" bestFit="1" customWidth="1"/>
    <col min="4" max="4" width="20.1796875" customWidth="1"/>
    <col min="7" max="7" width="16.1796875" customWidth="1"/>
    <col min="8" max="8" width="13.1796875" customWidth="1"/>
    <col min="9" max="9" width="13.81640625" customWidth="1"/>
    <col min="10" max="10" width="13.54296875" style="42" customWidth="1"/>
  </cols>
  <sheetData>
    <row r="1" spans="1:10" ht="58" x14ac:dyDescent="0.35">
      <c r="A1" s="55" t="s">
        <v>108</v>
      </c>
      <c r="B1" s="55"/>
      <c r="C1" s="55"/>
      <c r="D1" s="55" t="s">
        <v>109</v>
      </c>
      <c r="E1" s="55"/>
      <c r="F1" s="55"/>
      <c r="G1" s="55" t="s">
        <v>37</v>
      </c>
      <c r="H1" s="56" t="s">
        <v>110</v>
      </c>
      <c r="I1" s="56" t="s">
        <v>39</v>
      </c>
      <c r="J1" s="57" t="s">
        <v>111</v>
      </c>
    </row>
    <row r="2" spans="1:10" x14ac:dyDescent="0.35">
      <c r="A2" s="30" t="s">
        <v>112</v>
      </c>
      <c r="B2" s="30">
        <v>194</v>
      </c>
      <c r="C2" s="30"/>
      <c r="D2" s="30" t="s">
        <v>112</v>
      </c>
      <c r="E2" s="30">
        <v>60</v>
      </c>
      <c r="F2" s="30"/>
      <c r="G2" s="30">
        <v>254</v>
      </c>
      <c r="H2" s="30">
        <f>G2/(G2+'Residential Participation '!M2)</f>
        <v>8.4119887398575927E-2</v>
      </c>
      <c r="I2" s="39">
        <v>0.6</v>
      </c>
      <c r="J2" s="54">
        <f>H2*I2</f>
        <v>5.0471932439145557E-2</v>
      </c>
    </row>
    <row r="3" spans="1:10" x14ac:dyDescent="0.35">
      <c r="A3" s="43" t="s">
        <v>113</v>
      </c>
      <c r="B3" s="30">
        <v>123</v>
      </c>
      <c r="C3" s="30"/>
      <c r="D3" s="44"/>
      <c r="E3" s="30"/>
      <c r="F3" s="30"/>
      <c r="G3" s="30"/>
      <c r="H3" s="30"/>
      <c r="I3" s="30"/>
      <c r="J3" s="41"/>
    </row>
    <row r="4" spans="1:10" x14ac:dyDescent="0.35">
      <c r="A4" s="43" t="s">
        <v>114</v>
      </c>
      <c r="B4" s="30">
        <v>71</v>
      </c>
      <c r="C4" s="30"/>
      <c r="D4" s="30"/>
      <c r="E4" s="30"/>
      <c r="F4" s="30"/>
      <c r="G4" s="30"/>
      <c r="H4" s="30"/>
      <c r="I4" s="30"/>
      <c r="J4" s="41"/>
    </row>
    <row r="5" spans="1:10" ht="15" thickBot="1" x14ac:dyDescent="0.4"/>
    <row r="6" spans="1:10" ht="15" thickBot="1" x14ac:dyDescent="0.4">
      <c r="A6" s="13" t="s">
        <v>46</v>
      </c>
      <c r="B6" s="25" t="s">
        <v>47</v>
      </c>
      <c r="D6" s="13" t="s">
        <v>46</v>
      </c>
      <c r="E6" s="14" t="s">
        <v>47</v>
      </c>
    </row>
    <row r="7" spans="1:10" ht="15" thickBot="1" x14ac:dyDescent="0.4">
      <c r="A7" s="15" t="s">
        <v>115</v>
      </c>
      <c r="B7" s="16">
        <v>40</v>
      </c>
      <c r="D7" s="15" t="s">
        <v>116</v>
      </c>
      <c r="E7" s="16">
        <v>60</v>
      </c>
    </row>
    <row r="8" spans="1:10" ht="15" thickBot="1" x14ac:dyDescent="0.4">
      <c r="A8" s="15" t="s">
        <v>117</v>
      </c>
      <c r="B8" s="16">
        <v>1</v>
      </c>
    </row>
    <row r="9" spans="1:10" ht="15" thickBot="1" x14ac:dyDescent="0.4">
      <c r="A9" s="15" t="s">
        <v>118</v>
      </c>
      <c r="B9" s="16">
        <v>3</v>
      </c>
    </row>
    <row r="10" spans="1:10" ht="15" thickBot="1" x14ac:dyDescent="0.4">
      <c r="A10" s="15" t="s">
        <v>119</v>
      </c>
      <c r="B10" s="16">
        <v>3</v>
      </c>
    </row>
    <row r="11" spans="1:10" ht="15" thickBot="1" x14ac:dyDescent="0.4">
      <c r="A11" s="15" t="s">
        <v>120</v>
      </c>
      <c r="B11" s="16">
        <v>4</v>
      </c>
    </row>
    <row r="12" spans="1:10" ht="15" thickBot="1" x14ac:dyDescent="0.4">
      <c r="A12" s="15" t="s">
        <v>121</v>
      </c>
      <c r="B12" s="16">
        <v>8</v>
      </c>
    </row>
    <row r="13" spans="1:10" ht="15" thickBot="1" x14ac:dyDescent="0.4">
      <c r="A13" s="15" t="s">
        <v>122</v>
      </c>
      <c r="B13" s="16">
        <v>5</v>
      </c>
    </row>
    <row r="14" spans="1:10" ht="15" thickBot="1" x14ac:dyDescent="0.4">
      <c r="A14" s="15" t="s">
        <v>123</v>
      </c>
      <c r="B14" s="16">
        <v>1</v>
      </c>
    </row>
    <row r="15" spans="1:10" ht="15" thickBot="1" x14ac:dyDescent="0.4">
      <c r="A15" s="15" t="s">
        <v>124</v>
      </c>
      <c r="B15" s="16">
        <v>1</v>
      </c>
    </row>
    <row r="16" spans="1:10" ht="15" thickBot="1" x14ac:dyDescent="0.4">
      <c r="A16" s="15" t="s">
        <v>125</v>
      </c>
      <c r="B16" s="16">
        <v>7</v>
      </c>
    </row>
    <row r="17" spans="1:2" ht="15" thickBot="1" x14ac:dyDescent="0.4">
      <c r="A17" s="15" t="s">
        <v>126</v>
      </c>
      <c r="B17" s="16">
        <v>13</v>
      </c>
    </row>
    <row r="18" spans="1:2" ht="15" thickBot="1" x14ac:dyDescent="0.4">
      <c r="A18" s="15" t="s">
        <v>127</v>
      </c>
      <c r="B18" s="16">
        <v>1</v>
      </c>
    </row>
    <row r="19" spans="1:2" ht="15" thickBot="1" x14ac:dyDescent="0.4">
      <c r="A19" s="15" t="s">
        <v>128</v>
      </c>
      <c r="B19" s="16">
        <v>1</v>
      </c>
    </row>
    <row r="20" spans="1:2" ht="15" thickBot="1" x14ac:dyDescent="0.4">
      <c r="A20" s="15" t="s">
        <v>129</v>
      </c>
      <c r="B20" s="16">
        <v>1</v>
      </c>
    </row>
    <row r="21" spans="1:2" ht="15" thickBot="1" x14ac:dyDescent="0.4">
      <c r="A21" s="15" t="s">
        <v>130</v>
      </c>
      <c r="B21" s="16">
        <v>7</v>
      </c>
    </row>
    <row r="22" spans="1:2" ht="15" thickBot="1" x14ac:dyDescent="0.4">
      <c r="A22" s="15" t="s">
        <v>131</v>
      </c>
      <c r="B22" s="16">
        <v>3</v>
      </c>
    </row>
    <row r="23" spans="1:2" ht="15" thickBot="1" x14ac:dyDescent="0.4">
      <c r="A23" s="15" t="s">
        <v>132</v>
      </c>
      <c r="B23" s="16">
        <v>11</v>
      </c>
    </row>
    <row r="24" spans="1:2" ht="15" thickBot="1" x14ac:dyDescent="0.4">
      <c r="A24" s="15" t="s">
        <v>133</v>
      </c>
      <c r="B24" s="16">
        <v>11</v>
      </c>
    </row>
    <row r="25" spans="1:2" ht="15" thickBot="1" x14ac:dyDescent="0.4">
      <c r="A25" s="15" t="s">
        <v>134</v>
      </c>
      <c r="B25" s="16">
        <v>3</v>
      </c>
    </row>
    <row r="26" spans="1:2" ht="15" thickBot="1" x14ac:dyDescent="0.4">
      <c r="A26" s="15" t="s">
        <v>135</v>
      </c>
      <c r="B26" s="16">
        <v>1</v>
      </c>
    </row>
    <row r="27" spans="1:2" ht="15" thickBot="1" x14ac:dyDescent="0.4">
      <c r="A27" s="15" t="s">
        <v>136</v>
      </c>
      <c r="B27" s="16">
        <v>1</v>
      </c>
    </row>
    <row r="28" spans="1:2" ht="15" thickBot="1" x14ac:dyDescent="0.4">
      <c r="A28" s="15" t="s">
        <v>137</v>
      </c>
      <c r="B28" s="16">
        <v>1</v>
      </c>
    </row>
    <row r="29" spans="1:2" ht="15" thickBot="1" x14ac:dyDescent="0.4">
      <c r="A29" s="15" t="s">
        <v>138</v>
      </c>
      <c r="B29" s="16">
        <v>1</v>
      </c>
    </row>
    <row r="30" spans="1:2" ht="15" thickBot="1" x14ac:dyDescent="0.4">
      <c r="A30" s="15" t="s">
        <v>139</v>
      </c>
      <c r="B30" s="16">
        <v>1</v>
      </c>
    </row>
    <row r="31" spans="1:2" ht="15" thickBot="1" x14ac:dyDescent="0.4">
      <c r="A31" s="15" t="s">
        <v>140</v>
      </c>
      <c r="B31" s="16">
        <v>1</v>
      </c>
    </row>
    <row r="32" spans="1:2" ht="15" thickBot="1" x14ac:dyDescent="0.4">
      <c r="A32" s="15" t="s">
        <v>141</v>
      </c>
      <c r="B32" s="16">
        <v>1</v>
      </c>
    </row>
    <row r="33" spans="1:2" ht="15" thickBot="1" x14ac:dyDescent="0.4">
      <c r="A33" s="15" t="s">
        <v>142</v>
      </c>
      <c r="B33" s="16">
        <v>11</v>
      </c>
    </row>
    <row r="34" spans="1:2" ht="15" thickBot="1" x14ac:dyDescent="0.4">
      <c r="A34" s="15" t="s">
        <v>143</v>
      </c>
      <c r="B34" s="16">
        <v>3</v>
      </c>
    </row>
    <row r="35" spans="1:2" ht="15" thickBot="1" x14ac:dyDescent="0.4">
      <c r="A35" s="15" t="s">
        <v>144</v>
      </c>
      <c r="B35" s="16">
        <v>1</v>
      </c>
    </row>
    <row r="36" spans="1:2" ht="15" thickBot="1" x14ac:dyDescent="0.4">
      <c r="A36" s="15" t="s">
        <v>145</v>
      </c>
      <c r="B36" s="16">
        <v>3</v>
      </c>
    </row>
    <row r="37" spans="1:2" ht="15" thickBot="1" x14ac:dyDescent="0.4">
      <c r="A37" s="15" t="s">
        <v>146</v>
      </c>
      <c r="B37" s="16">
        <v>13</v>
      </c>
    </row>
    <row r="38" spans="1:2" ht="15" thickBot="1" x14ac:dyDescent="0.4">
      <c r="A38" s="15" t="s">
        <v>147</v>
      </c>
      <c r="B38" s="16">
        <v>440</v>
      </c>
    </row>
    <row r="39" spans="1:2" ht="15" thickBot="1" x14ac:dyDescent="0.4">
      <c r="A39" s="15" t="s">
        <v>148</v>
      </c>
      <c r="B39" s="16">
        <v>257</v>
      </c>
    </row>
    <row r="40" spans="1:2" ht="15" thickBot="1" x14ac:dyDescent="0.4">
      <c r="A40" s="15" t="s">
        <v>149</v>
      </c>
      <c r="B40" s="16">
        <v>7</v>
      </c>
    </row>
    <row r="41" spans="1:2" ht="15" thickBot="1" x14ac:dyDescent="0.4">
      <c r="A41" s="15" t="s">
        <v>150</v>
      </c>
      <c r="B41" s="16">
        <v>9</v>
      </c>
    </row>
    <row r="42" spans="1:2" ht="15" thickBot="1" x14ac:dyDescent="0.4">
      <c r="A42" s="15" t="s">
        <v>151</v>
      </c>
      <c r="B42" s="16">
        <v>44</v>
      </c>
    </row>
    <row r="43" spans="1:2" ht="15" thickBot="1" x14ac:dyDescent="0.4">
      <c r="A43" s="15" t="s">
        <v>152</v>
      </c>
      <c r="B43" s="16">
        <v>12</v>
      </c>
    </row>
    <row r="44" spans="1:2" ht="15" thickBot="1" x14ac:dyDescent="0.4">
      <c r="A44" s="15" t="s">
        <v>153</v>
      </c>
      <c r="B44" s="16">
        <v>3</v>
      </c>
    </row>
    <row r="45" spans="1:2" ht="15" thickBot="1" x14ac:dyDescent="0.4">
      <c r="A45" s="15" t="s">
        <v>154</v>
      </c>
      <c r="B45" s="16">
        <v>15</v>
      </c>
    </row>
    <row r="46" spans="1:2" ht="15" thickBot="1" x14ac:dyDescent="0.4">
      <c r="A46" s="15" t="s">
        <v>155</v>
      </c>
      <c r="B46" s="16">
        <v>3</v>
      </c>
    </row>
    <row r="47" spans="1:2" ht="15" thickBot="1" x14ac:dyDescent="0.4">
      <c r="A47" s="15" t="s">
        <v>156</v>
      </c>
      <c r="B47" s="16">
        <v>3</v>
      </c>
    </row>
    <row r="48" spans="1:2" ht="15" thickBot="1" x14ac:dyDescent="0.4">
      <c r="A48" s="15" t="s">
        <v>157</v>
      </c>
      <c r="B48" s="16">
        <v>3</v>
      </c>
    </row>
    <row r="49" spans="1:2" ht="15" thickBot="1" x14ac:dyDescent="0.4">
      <c r="A49" s="15" t="s">
        <v>158</v>
      </c>
      <c r="B49" s="16">
        <v>8</v>
      </c>
    </row>
    <row r="50" spans="1:2" ht="15" thickBot="1" x14ac:dyDescent="0.4">
      <c r="A50" s="15" t="s">
        <v>159</v>
      </c>
      <c r="B50" s="16">
        <v>4</v>
      </c>
    </row>
    <row r="51" spans="1:2" ht="15" thickBot="1" x14ac:dyDescent="0.4">
      <c r="A51" s="15" t="s">
        <v>160</v>
      </c>
      <c r="B51" s="16">
        <v>3</v>
      </c>
    </row>
    <row r="52" spans="1:2" ht="15" thickBot="1" x14ac:dyDescent="0.4">
      <c r="A52" s="15" t="s">
        <v>161</v>
      </c>
      <c r="B52" s="16">
        <v>3</v>
      </c>
    </row>
    <row r="53" spans="1:2" ht="15" thickBot="1" x14ac:dyDescent="0.4">
      <c r="A53" s="15" t="s">
        <v>162</v>
      </c>
      <c r="B53" s="16">
        <v>3</v>
      </c>
    </row>
    <row r="54" spans="1:2" ht="15" thickBot="1" x14ac:dyDescent="0.4">
      <c r="A54" s="15" t="s">
        <v>163</v>
      </c>
      <c r="B54" s="16">
        <v>8</v>
      </c>
    </row>
    <row r="55" spans="1:2" ht="15" thickBot="1" x14ac:dyDescent="0.4">
      <c r="A55" s="15" t="s">
        <v>164</v>
      </c>
      <c r="B55" s="16">
        <v>4</v>
      </c>
    </row>
    <row r="56" spans="1:2" ht="15" thickBot="1" x14ac:dyDescent="0.4">
      <c r="A56" s="15" t="s">
        <v>165</v>
      </c>
      <c r="B56" s="16">
        <v>37</v>
      </c>
    </row>
    <row r="57" spans="1:2" ht="15" thickBot="1" x14ac:dyDescent="0.4">
      <c r="A57" s="15" t="s">
        <v>166</v>
      </c>
      <c r="B57" s="16">
        <v>4</v>
      </c>
    </row>
    <row r="58" spans="1:2" ht="15" thickBot="1" x14ac:dyDescent="0.4">
      <c r="A58" s="15" t="s">
        <v>167</v>
      </c>
      <c r="B58" s="16">
        <v>27</v>
      </c>
    </row>
    <row r="59" spans="1:2" ht="15" thickBot="1" x14ac:dyDescent="0.4">
      <c r="A59" s="15" t="s">
        <v>168</v>
      </c>
      <c r="B59" s="16">
        <v>111</v>
      </c>
    </row>
    <row r="60" spans="1:2" ht="15" thickBot="1" x14ac:dyDescent="0.4">
      <c r="A60" s="15" t="s">
        <v>169</v>
      </c>
      <c r="B60" s="16">
        <v>165</v>
      </c>
    </row>
    <row r="61" spans="1:2" ht="15" thickBot="1" x14ac:dyDescent="0.4">
      <c r="A61" s="15" t="s">
        <v>170</v>
      </c>
      <c r="B61" s="16">
        <v>1</v>
      </c>
    </row>
    <row r="62" spans="1:2" ht="15" thickBot="1" x14ac:dyDescent="0.4">
      <c r="A62" s="15" t="s">
        <v>171</v>
      </c>
      <c r="B62" s="16">
        <v>1</v>
      </c>
    </row>
    <row r="63" spans="1:2" ht="15" thickBot="1" x14ac:dyDescent="0.4">
      <c r="A63" s="15" t="s">
        <v>172</v>
      </c>
      <c r="B63" s="16">
        <v>440</v>
      </c>
    </row>
    <row r="64" spans="1:2" ht="15" thickBot="1" x14ac:dyDescent="0.4">
      <c r="A64" s="15" t="s">
        <v>173</v>
      </c>
      <c r="B64" s="16">
        <v>257</v>
      </c>
    </row>
    <row r="65" spans="1:2" ht="15" thickBot="1" x14ac:dyDescent="0.4">
      <c r="A65" s="15" t="s">
        <v>174</v>
      </c>
      <c r="B65" s="16">
        <v>1</v>
      </c>
    </row>
    <row r="66" spans="1:2" ht="15" thickBot="1" x14ac:dyDescent="0.4">
      <c r="A66" s="15" t="s">
        <v>175</v>
      </c>
      <c r="B66" s="16">
        <v>8</v>
      </c>
    </row>
    <row r="67" spans="1:2" ht="15" thickBot="1" x14ac:dyDescent="0.4">
      <c r="A67" s="15" t="s">
        <v>176</v>
      </c>
      <c r="B67" s="16">
        <v>7</v>
      </c>
    </row>
    <row r="68" spans="1:2" ht="15" thickBot="1" x14ac:dyDescent="0.4">
      <c r="A68" s="15" t="s">
        <v>177</v>
      </c>
      <c r="B68" s="16">
        <v>23</v>
      </c>
    </row>
    <row r="69" spans="1:2" ht="15" thickBot="1" x14ac:dyDescent="0.4">
      <c r="A69" s="15" t="s">
        <v>178</v>
      </c>
      <c r="B69" s="16">
        <v>111</v>
      </c>
    </row>
    <row r="70" spans="1:2" ht="15" thickBot="1" x14ac:dyDescent="0.4">
      <c r="A70" s="15" t="s">
        <v>179</v>
      </c>
      <c r="B70" s="16">
        <v>220</v>
      </c>
    </row>
    <row r="71" spans="1:2" ht="15" thickBot="1" x14ac:dyDescent="0.4">
      <c r="A71" s="15" t="s">
        <v>180</v>
      </c>
      <c r="B71" s="16">
        <v>8</v>
      </c>
    </row>
    <row r="72" spans="1:2" ht="15" thickBot="1" x14ac:dyDescent="0.4">
      <c r="A72" s="15" t="s">
        <v>181</v>
      </c>
      <c r="B72" s="16">
        <v>1</v>
      </c>
    </row>
    <row r="73" spans="1:2" ht="15" thickBot="1" x14ac:dyDescent="0.4">
      <c r="A73" s="15" t="s">
        <v>182</v>
      </c>
      <c r="B73" s="16">
        <v>13</v>
      </c>
    </row>
    <row r="74" spans="1:2" ht="15" thickBot="1" x14ac:dyDescent="0.4">
      <c r="A74" s="15" t="s">
        <v>183</v>
      </c>
      <c r="B74" s="16">
        <v>3</v>
      </c>
    </row>
    <row r="75" spans="1:2" ht="15" thickBot="1" x14ac:dyDescent="0.4">
      <c r="A75" s="15" t="s">
        <v>184</v>
      </c>
      <c r="B75" s="16">
        <v>3</v>
      </c>
    </row>
    <row r="76" spans="1:2" ht="15" thickBot="1" x14ac:dyDescent="0.4">
      <c r="A76" s="15" t="s">
        <v>185</v>
      </c>
      <c r="B76" s="16">
        <v>123</v>
      </c>
    </row>
    <row r="78" spans="1:2" x14ac:dyDescent="0.35">
      <c r="B78">
        <f>SUM(B7:B77)-B76-B70-B69-B64-B63-B60-B38-B39</f>
        <v>542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workbookViewId="0">
      <selection activeCell="H11" sqref="H11"/>
    </sheetView>
  </sheetViews>
  <sheetFormatPr defaultRowHeight="14.5" x14ac:dyDescent="0.35"/>
  <cols>
    <col min="1" max="1" width="17.1796875" bestFit="1" customWidth="1"/>
    <col min="2" max="2" width="17" bestFit="1" customWidth="1"/>
    <col min="3" max="3" width="8.81640625" bestFit="1" customWidth="1"/>
    <col min="7" max="7" width="8.81640625" bestFit="1" customWidth="1"/>
  </cols>
  <sheetData>
    <row r="1" spans="1:7" ht="15" thickBot="1" x14ac:dyDescent="0.4">
      <c r="A1" s="58" t="s">
        <v>186</v>
      </c>
      <c r="B1" s="59" t="s">
        <v>15</v>
      </c>
      <c r="C1" s="59" t="s">
        <v>187</v>
      </c>
      <c r="D1" s="59" t="s">
        <v>188</v>
      </c>
      <c r="E1" s="59" t="s">
        <v>189</v>
      </c>
      <c r="F1" s="59" t="s">
        <v>190</v>
      </c>
      <c r="G1" s="59" t="s">
        <v>19</v>
      </c>
    </row>
    <row r="2" spans="1:7" ht="15" thickBot="1" x14ac:dyDescent="0.4">
      <c r="A2" s="60" t="s">
        <v>191</v>
      </c>
      <c r="B2" s="61" t="s">
        <v>192</v>
      </c>
      <c r="C2" s="63">
        <v>0</v>
      </c>
      <c r="D2" s="63">
        <v>0</v>
      </c>
      <c r="E2" s="63">
        <v>0</v>
      </c>
      <c r="F2" s="64"/>
      <c r="G2" s="63">
        <v>0</v>
      </c>
    </row>
    <row r="3" spans="1:7" ht="15" thickBot="1" x14ac:dyDescent="0.4">
      <c r="A3" s="60" t="s">
        <v>191</v>
      </c>
      <c r="B3" s="61" t="s">
        <v>27</v>
      </c>
      <c r="C3" s="63">
        <v>125562</v>
      </c>
      <c r="D3" s="63">
        <v>219442</v>
      </c>
      <c r="E3" s="63">
        <v>13197</v>
      </c>
      <c r="F3" s="64"/>
      <c r="G3" s="63">
        <v>358201</v>
      </c>
    </row>
    <row r="4" spans="1:7" ht="15" thickBot="1" x14ac:dyDescent="0.4">
      <c r="A4" s="60" t="s">
        <v>191</v>
      </c>
      <c r="B4" s="61" t="s">
        <v>28</v>
      </c>
      <c r="C4" s="63">
        <v>75642</v>
      </c>
      <c r="D4" s="63">
        <v>25000</v>
      </c>
      <c r="E4" s="63">
        <v>3000</v>
      </c>
      <c r="F4" s="64"/>
      <c r="G4" s="63">
        <v>103642</v>
      </c>
    </row>
    <row r="5" spans="1:7" ht="15" thickBot="1" x14ac:dyDescent="0.4">
      <c r="A5" s="60" t="s">
        <v>191</v>
      </c>
      <c r="B5" s="61" t="s">
        <v>29</v>
      </c>
      <c r="C5" s="63">
        <v>352525</v>
      </c>
      <c r="D5" s="63">
        <v>59577</v>
      </c>
      <c r="E5" s="63">
        <v>2979</v>
      </c>
      <c r="F5" s="64"/>
      <c r="G5" s="63">
        <v>415081</v>
      </c>
    </row>
    <row r="6" spans="1:7" ht="15" thickBot="1" x14ac:dyDescent="0.4">
      <c r="A6" s="60" t="s">
        <v>191</v>
      </c>
      <c r="B6" s="61" t="s">
        <v>30</v>
      </c>
      <c r="C6" s="63">
        <v>441556</v>
      </c>
      <c r="D6" s="63">
        <v>62123</v>
      </c>
      <c r="E6" s="63">
        <v>6212</v>
      </c>
      <c r="F6" s="64"/>
      <c r="G6" s="63">
        <v>509891</v>
      </c>
    </row>
    <row r="7" spans="1:7" ht="15" thickBot="1" x14ac:dyDescent="0.4">
      <c r="A7" s="60" t="s">
        <v>193</v>
      </c>
      <c r="B7" s="61" t="s">
        <v>20</v>
      </c>
      <c r="C7" s="63">
        <v>410558</v>
      </c>
      <c r="D7" s="63">
        <v>15000</v>
      </c>
      <c r="E7" s="63">
        <v>49267</v>
      </c>
      <c r="F7" s="64"/>
      <c r="G7" s="63">
        <v>474824</v>
      </c>
    </row>
    <row r="8" spans="1:7" ht="15" thickBot="1" x14ac:dyDescent="0.4">
      <c r="A8" s="65" t="s">
        <v>193</v>
      </c>
      <c r="B8" s="66" t="s">
        <v>21</v>
      </c>
      <c r="C8" s="67">
        <v>1413457</v>
      </c>
      <c r="D8" s="67">
        <v>121555</v>
      </c>
      <c r="E8" s="63">
        <v>30965</v>
      </c>
      <c r="F8" s="64"/>
      <c r="G8" s="67">
        <v>1565977</v>
      </c>
    </row>
    <row r="9" spans="1:7" ht="15" thickBot="1" x14ac:dyDescent="0.4">
      <c r="A9" s="68" t="s">
        <v>194</v>
      </c>
      <c r="B9" s="69"/>
      <c r="C9" s="70">
        <v>995286</v>
      </c>
      <c r="D9" s="70">
        <v>366141</v>
      </c>
      <c r="E9" s="71">
        <v>25388</v>
      </c>
      <c r="F9" s="72"/>
      <c r="G9" s="70">
        <v>1386815</v>
      </c>
    </row>
    <row r="10" spans="1:7" ht="15" thickBot="1" x14ac:dyDescent="0.4">
      <c r="A10" s="73" t="s">
        <v>195</v>
      </c>
      <c r="B10" s="74"/>
      <c r="C10" s="71">
        <v>1824014</v>
      </c>
      <c r="D10" s="71">
        <v>136555</v>
      </c>
      <c r="E10" s="71">
        <v>80232</v>
      </c>
      <c r="F10" s="72"/>
      <c r="G10" s="71">
        <v>2040801</v>
      </c>
    </row>
    <row r="11" spans="1:7" ht="15" thickBot="1" x14ac:dyDescent="0.4">
      <c r="A11" s="60" t="s">
        <v>196</v>
      </c>
      <c r="B11" s="61" t="s">
        <v>197</v>
      </c>
      <c r="C11" s="72"/>
      <c r="D11" s="75">
        <v>222727</v>
      </c>
      <c r="E11" s="74"/>
      <c r="F11" s="74"/>
      <c r="G11" s="71">
        <v>222727</v>
      </c>
    </row>
    <row r="12" spans="1:7" ht="15" thickBot="1" x14ac:dyDescent="0.4">
      <c r="A12" s="60" t="s">
        <v>196</v>
      </c>
      <c r="B12" s="61" t="s">
        <v>198</v>
      </c>
      <c r="C12" s="72"/>
      <c r="D12" s="74"/>
      <c r="E12" s="75">
        <v>111364</v>
      </c>
      <c r="F12" s="74"/>
      <c r="G12" s="71">
        <v>111364</v>
      </c>
    </row>
    <row r="13" spans="1:7" ht="15" thickBot="1" x14ac:dyDescent="0.4">
      <c r="A13" s="60" t="s">
        <v>196</v>
      </c>
      <c r="B13" s="61" t="s">
        <v>199</v>
      </c>
      <c r="C13" s="72"/>
      <c r="D13" s="76"/>
      <c r="E13" s="74"/>
      <c r="F13" s="75">
        <v>185606</v>
      </c>
      <c r="G13" s="71">
        <v>185606</v>
      </c>
    </row>
    <row r="14" spans="1:7" ht="15" thickBot="1" x14ac:dyDescent="0.4">
      <c r="A14" s="60" t="s">
        <v>196</v>
      </c>
      <c r="B14" s="61" t="s">
        <v>200</v>
      </c>
      <c r="C14" s="72"/>
      <c r="D14" s="76"/>
      <c r="E14" s="74"/>
      <c r="F14" s="75">
        <v>45000</v>
      </c>
      <c r="G14" s="71">
        <v>45000</v>
      </c>
    </row>
    <row r="15" spans="1:7" ht="15" thickBot="1" x14ac:dyDescent="0.4">
      <c r="A15" s="73" t="s">
        <v>201</v>
      </c>
      <c r="B15" s="61"/>
      <c r="C15" s="72"/>
      <c r="D15" s="71">
        <v>222727</v>
      </c>
      <c r="E15" s="75">
        <v>111364</v>
      </c>
      <c r="F15" s="75">
        <v>230606</v>
      </c>
      <c r="G15" s="71">
        <v>564697</v>
      </c>
    </row>
    <row r="16" spans="1:7" ht="15" thickBot="1" x14ac:dyDescent="0.4">
      <c r="A16" s="77" t="s">
        <v>202</v>
      </c>
      <c r="B16" s="78"/>
      <c r="C16" s="79">
        <v>2819300</v>
      </c>
      <c r="D16" s="79">
        <v>725424</v>
      </c>
      <c r="E16" s="79">
        <v>216984</v>
      </c>
      <c r="F16" s="79">
        <v>230606</v>
      </c>
      <c r="G16" s="79">
        <v>3992313</v>
      </c>
    </row>
    <row r="18" spans="3:7" x14ac:dyDescent="0.35">
      <c r="C18">
        <f>C16/G16</f>
        <v>0.70618210546117</v>
      </c>
      <c r="D18" s="28">
        <f>C16/3780000</f>
        <v>0.74584656084656087</v>
      </c>
      <c r="G18" s="62">
        <f>G16-3780000</f>
        <v>212313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459B7A2F0E043A589985D1BC56630" ma:contentTypeVersion="4" ma:contentTypeDescription="Create a new document." ma:contentTypeScope="" ma:versionID="e7dbefef443718f4c0ad1820533dac5f">
  <xsd:schema xmlns:xsd="http://www.w3.org/2001/XMLSchema" xmlns:xs="http://www.w3.org/2001/XMLSchema" xmlns:p="http://schemas.microsoft.com/office/2006/metadata/properties" xmlns:ns2="dbd8a542-69b5-4db9-a4f8-8442e785d3cb" targetNamespace="http://schemas.microsoft.com/office/2006/metadata/properties" ma:root="true" ma:fieldsID="285c6fa43102e308f54c058c7bac65c2" ns2:_="">
    <xsd:import namespace="dbd8a542-69b5-4db9-a4f8-8442e785d3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8a542-69b5-4db9-a4f8-8442e785d3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2E709D-29AD-406D-9B88-DAFCB87BB7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5E510C-8C2C-447D-83E6-4A3E63F05D84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bd8a542-69b5-4db9-a4f8-8442e785d3c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8BA8D6-06D5-49F4-A04F-50BE287D8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d8a542-69b5-4db9-a4f8-8442e785d3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EO Calc Sheet 1</vt:lpstr>
      <vt:lpstr>Commercial Budget</vt:lpstr>
      <vt:lpstr>Residential Budget</vt:lpstr>
      <vt:lpstr>Residential Participation </vt:lpstr>
      <vt:lpstr>Commercial Participation </vt:lpstr>
      <vt:lpstr>Sheet1</vt:lpstr>
    </vt:vector>
  </TitlesOfParts>
  <Manager/>
  <Company>Liberty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Dragoo</dc:creator>
  <cp:keywords/>
  <dc:description/>
  <cp:lastModifiedBy>Kimberly Dragoo</cp:lastModifiedBy>
  <cp:revision/>
  <dcterms:created xsi:type="dcterms:W3CDTF">2021-07-01T11:17:57Z</dcterms:created>
  <dcterms:modified xsi:type="dcterms:W3CDTF">2021-08-30T21:34:14Z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0x010100283459B7A2F0E043A589985D1BC56630</vt:lpwstr>
  </property>
</Properties>
</file>