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0\11 November Report\"/>
    </mc:Choice>
  </mc:AlternateContent>
  <bookViews>
    <workbookView xWindow="0" yWindow="0" windowWidth="28800" windowHeight="11700" activeTab="3"/>
  </bookViews>
  <sheets>
    <sheet name="Monthly Cost Tracker AP1" sheetId="11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0" i="12" l="1"/>
  <c r="C29" i="4"/>
  <c r="C29" i="11"/>
  <c r="C26" i="12" l="1"/>
  <c r="C4" i="12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6" i="11"/>
  <c r="C27" i="11" s="1"/>
  <c r="C20" i="11" l="1"/>
  <c r="C30" i="11" l="1"/>
  <c r="C32" i="11" s="1"/>
  <c r="C26" i="4" l="1"/>
  <c r="A4" i="10" l="1"/>
  <c r="A4" i="9"/>
  <c r="A5" i="8"/>
  <c r="A4" i="7"/>
  <c r="A5" i="6"/>
  <c r="C20" i="4" l="1"/>
  <c r="C27" i="4" l="1"/>
  <c r="C30" i="4" s="1"/>
  <c r="C32" i="4" s="1"/>
</calcChain>
</file>

<file path=xl/sharedStrings.xml><?xml version="1.0" encoding="utf-8"?>
<sst xmlns="http://schemas.openxmlformats.org/spreadsheetml/2006/main" count="156" uniqueCount="73">
  <si>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</si>
  <si>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</si>
  <si>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</si>
  <si>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</si>
  <si>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</si>
  <si>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</si>
  <si>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</si>
  <si>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</si>
  <si>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</si>
  <si>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</si>
  <si>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</si>
  <si>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</si>
  <si>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</si>
  <si>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</si>
  <si>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</si>
  <si>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</si>
  <si>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</si>
  <si>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</si>
  <si>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</si>
  <si>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</si>
  <si>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</si>
  <si>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</si>
  <si>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</si>
  <si>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</si>
  <si>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</si>
  <si>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</si>
  <si>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</si>
  <si>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</si>
  <si>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</si>
  <si>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</si>
  <si>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</si>
  <si>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</si>
  <si>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</si>
  <si>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</si>
  <si>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</si>
  <si>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</si>
  <si>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</si>
  <si>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</si>
  <si>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</si>
  <si>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</si>
  <si>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</si>
  <si>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</si>
  <si>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</si>
  <si>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</si>
  <si>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</si>
  <si>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</si>
  <si>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</si>
  <si>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</si>
  <si>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</si>
  <si>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</si>
  <si>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</si>
  <si>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</si>
  <si>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</si>
  <si>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</si>
  <si>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</si>
  <si>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</si>
  <si>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</si>
  <si>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</si>
  <si>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</si>
  <si>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</si>
  <si>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</si>
  <si>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</si>
  <si>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</si>
  <si>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</si>
  <si>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</si>
  <si>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</si>
  <si>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</si>
  <si>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</si>
  <si>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</si>
  <si>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</si>
  <si>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</si>
  <si>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</si>
  <si>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Nov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</si>
</sst>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zoomScaleNormal="100" workbookViewId="0">
      <pane ySplit="4" topLeftCell="A5" activePane="bottomLeft" state="frozen"/>
      <selection pane="bottomLeft" activeCell="C33" sqref="C3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44165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A21" s="3"/>
      <c r="B21" s="31"/>
      <c r="C21" s="55"/>
    </row>
    <row r="22" spans="1:3" x14ac:dyDescent="0.25">
      <c r="A22" s="3" t="s">
        <v>38</v>
      </c>
      <c r="B22" s="30"/>
      <c r="C22" s="55">
        <v>-476876.05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>+C24+C25+C22</f>
        <v>-476876.05</v>
      </c>
    </row>
    <row r="27" spans="1:3" ht="15.75" thickBot="1" x14ac:dyDescent="0.3">
      <c r="A27" s="13" t="s">
        <v>18</v>
      </c>
      <c r="B27" s="25"/>
      <c r="C27" s="59">
        <f>C26+C20</f>
        <v>-476876.05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f>(0.252444/12)/100</f>
        <v>2.1037000000000001E-4</v>
      </c>
    </row>
    <row r="30" spans="1:3" x14ac:dyDescent="0.25">
      <c r="A30" s="16" t="s">
        <v>20</v>
      </c>
      <c r="B30" s="53"/>
      <c r="C30" s="53">
        <f>(C27+B32)*C29</f>
        <v>393.77234721573234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2348684.5170615218</v>
      </c>
      <c r="C32" s="61">
        <f t="shared" ref="C32" si="1">C27+C30+B32</f>
        <v>1872202.2394087375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C33" sqref="C3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44165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B21" s="10"/>
      <c r="C21" s="56"/>
    </row>
    <row r="22" spans="1:3" x14ac:dyDescent="0.25">
      <c r="A22" s="3" t="s">
        <v>38</v>
      </c>
      <c r="B22" s="10"/>
      <c r="C22" s="56">
        <v>0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 t="shared" ref="C26" si="1">+C24+C25</f>
        <v>0</v>
      </c>
    </row>
    <row r="27" spans="1:3" ht="15.75" thickBot="1" x14ac:dyDescent="0.3">
      <c r="A27" s="13" t="s">
        <v>18</v>
      </c>
      <c r="B27" s="25"/>
      <c r="C27" s="59">
        <f t="shared" ref="C27" si="2">-C26+C20</f>
        <v>0</v>
      </c>
    </row>
    <row r="28" spans="1:3" x14ac:dyDescent="0.25">
      <c r="A28" s="3"/>
      <c r="B28" s="4"/>
      <c r="C28" s="62"/>
    </row>
    <row r="29" spans="1:3" x14ac:dyDescent="0.25">
      <c r="A29" s="14" t="s">
        <v>19</v>
      </c>
      <c r="B29" s="15"/>
      <c r="C29" s="15">
        <f>(0.252444/12)/100</f>
        <v>2.1037000000000001E-4</v>
      </c>
    </row>
    <row r="30" spans="1:3" x14ac:dyDescent="0.25">
      <c r="A30" s="16" t="s">
        <v>20</v>
      </c>
      <c r="B30" s="53"/>
      <c r="C30" s="53">
        <f>(C27+B32)*C29</f>
        <v>102.23971638170113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485999.50744736003</v>
      </c>
      <c r="C32" s="61">
        <f t="shared" ref="C32" si="3">C27+C30+B32</f>
        <v>486101.74716374173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C33" sqref="C3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65</v>
      </c>
    </row>
    <row r="4" spans="1:14" x14ac:dyDescent="0.25">
      <c r="A4" s="1"/>
      <c r="B4" s="2" t="s">
        <v>32</v>
      </c>
      <c r="C4" s="2">
        <f>'Monthly Cost Tracker AP1'!C4</f>
        <v>44165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144553.57</v>
      </c>
    </row>
    <row r="7" spans="1:14" x14ac:dyDescent="0.25">
      <c r="A7" s="5" t="s">
        <v>4</v>
      </c>
      <c r="B7" s="6"/>
      <c r="C7" s="53">
        <v>447.88000000000102</v>
      </c>
    </row>
    <row r="8" spans="1:14" x14ac:dyDescent="0.25">
      <c r="A8" s="5" t="s">
        <v>5</v>
      </c>
      <c r="B8" s="6"/>
      <c r="C8" s="53">
        <v>160250.34000000003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292322.5</v>
      </c>
    </row>
    <row r="14" spans="1:14" x14ac:dyDescent="0.25">
      <c r="A14" s="5" t="s">
        <v>11</v>
      </c>
      <c r="B14" s="6"/>
      <c r="C14" s="53">
        <v>3333267.0383590809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924</v>
      </c>
    </row>
    <row r="17" spans="1:3" x14ac:dyDescent="0.25">
      <c r="A17" s="5" t="s">
        <v>14</v>
      </c>
      <c r="B17" s="6"/>
      <c r="C17" s="53">
        <v>218</v>
      </c>
    </row>
    <row r="18" spans="1:3" x14ac:dyDescent="0.25">
      <c r="A18" s="5" t="s">
        <v>15</v>
      </c>
      <c r="B18" s="6"/>
      <c r="C18" s="53">
        <v>19932.310000000001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>SUM(C6:C19)</f>
        <v>3951915.638359081</v>
      </c>
    </row>
    <row r="21" spans="1:3" x14ac:dyDescent="0.25">
      <c r="B21" s="10"/>
      <c r="C21" s="56"/>
    </row>
    <row r="22" spans="1:3" x14ac:dyDescent="0.25">
      <c r="A22" s="3" t="s">
        <v>38</v>
      </c>
      <c r="B22" s="10"/>
      <c r="C22" s="56"/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602903.54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 t="shared" ref="C26" si="0">+C24+C25</f>
        <v>602903.54</v>
      </c>
    </row>
    <row r="27" spans="1:3" ht="15.75" thickBot="1" x14ac:dyDescent="0.3">
      <c r="A27" s="13" t="s">
        <v>18</v>
      </c>
      <c r="B27" s="25"/>
      <c r="C27" s="59">
        <f t="shared" ref="C27" si="1">-C26+C20</f>
        <v>3349012.098359081</v>
      </c>
    </row>
    <row r="28" spans="1:3" x14ac:dyDescent="0.25">
      <c r="A28" s="3"/>
      <c r="B28" s="4"/>
      <c r="C28" s="62"/>
    </row>
    <row r="29" spans="1:3" x14ac:dyDescent="0.25">
      <c r="A29" s="14" t="s">
        <v>19</v>
      </c>
      <c r="B29" s="15"/>
      <c r="C29" s="15">
        <v>2.1037000000000001E-4</v>
      </c>
    </row>
    <row r="30" spans="1:3" x14ac:dyDescent="0.25">
      <c r="A30" s="16" t="s">
        <v>20</v>
      </c>
      <c r="B30" s="53"/>
      <c r="C30" s="53">
        <f>(C27+B32)*C29</f>
        <v>-861.31859603007547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-7443315.44974034</v>
      </c>
      <c r="C32" s="61">
        <f t="shared" ref="C32" si="2">C27+C30+B32</f>
        <v>-4095164.6699772892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tabSelected="1" zoomScaleNormal="100" workbookViewId="0">
      <selection activeCell="C20" sqref="C20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72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377144.73</v>
      </c>
    </row>
    <row r="10" spans="1:4" x14ac:dyDescent="0.25">
      <c r="A10" s="45" t="s">
        <v>43</v>
      </c>
      <c r="B10" s="36" t="s">
        <v>42</v>
      </c>
      <c r="C10" s="46">
        <v>96595.22</v>
      </c>
      <c r="D10" s="8"/>
    </row>
    <row r="11" spans="1:4" x14ac:dyDescent="0.25">
      <c r="A11" s="45" t="s">
        <v>44</v>
      </c>
      <c r="B11" s="36" t="s">
        <v>42</v>
      </c>
      <c r="C11" s="46">
        <v>240534.61</v>
      </c>
      <c r="D11" s="8"/>
    </row>
    <row r="12" spans="1:4" x14ac:dyDescent="0.25">
      <c r="A12" s="45" t="s">
        <v>45</v>
      </c>
      <c r="B12" s="36" t="s">
        <v>46</v>
      </c>
      <c r="C12" s="46">
        <v>127594.88</v>
      </c>
      <c r="D12" s="8"/>
    </row>
    <row r="13" spans="1:4" x14ac:dyDescent="0.25">
      <c r="A13" s="45" t="s">
        <v>47</v>
      </c>
      <c r="B13" s="36" t="s">
        <v>42</v>
      </c>
      <c r="C13" s="46">
        <f>4198.79+96.58+2093.58</f>
        <v>6388.95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7562.79</v>
      </c>
      <c r="D15" s="32"/>
    </row>
    <row r="16" spans="1:4" x14ac:dyDescent="0.25">
      <c r="A16" s="47" t="s">
        <v>50</v>
      </c>
      <c r="B16" s="36" t="s">
        <v>46</v>
      </c>
      <c r="C16" s="46">
        <v>71427.539999999994</v>
      </c>
      <c r="D16" s="32"/>
    </row>
    <row r="17" spans="1:4" x14ac:dyDescent="0.25">
      <c r="A17" s="47" t="s">
        <v>51</v>
      </c>
      <c r="B17" s="36" t="s">
        <v>46</v>
      </c>
      <c r="C17" s="46">
        <f>1072.54+48588.83</f>
        <v>49661.37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976910.09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Nov 2020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Nov 2020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19" sqref="G19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Nov 2020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377144.73</v>
      </c>
      <c r="D8" s="49">
        <v>966449166.66666663</v>
      </c>
      <c r="E8" s="41">
        <v>4.4383892792511826E-4</v>
      </c>
      <c r="F8" s="46">
        <f>D8*E8</f>
        <v>428947.76202745724</v>
      </c>
      <c r="G8" s="46">
        <f>F8-C8</f>
        <v>51803.032027457259</v>
      </c>
    </row>
    <row r="9" spans="1:7" x14ac:dyDescent="0.25">
      <c r="A9" s="36" t="s">
        <v>43</v>
      </c>
      <c r="B9" s="36" t="s">
        <v>42</v>
      </c>
      <c r="C9" s="46">
        <f>'18A'!C10</f>
        <v>96595.22</v>
      </c>
      <c r="D9" s="49">
        <v>258802942.5</v>
      </c>
      <c r="E9" s="41">
        <v>4.4383892792511826E-4</v>
      </c>
      <c r="F9" s="46">
        <f t="shared" ref="F9:F16" si="0">D9*E9</f>
        <v>114866.82054306603</v>
      </c>
      <c r="G9" s="46">
        <f t="shared" ref="G9:G16" si="1">F9-C9</f>
        <v>18271.60054306603</v>
      </c>
    </row>
    <row r="10" spans="1:7" x14ac:dyDescent="0.25">
      <c r="A10" s="36" t="s">
        <v>44</v>
      </c>
      <c r="B10" s="36" t="s">
        <v>42</v>
      </c>
      <c r="C10" s="46">
        <f>'18A'!C11</f>
        <v>240534.61</v>
      </c>
      <c r="D10" s="49">
        <v>603203232.49999988</v>
      </c>
      <c r="E10" s="41">
        <v>4.4383892792511826E-4</v>
      </c>
      <c r="F10" s="46">
        <f t="shared" si="0"/>
        <v>267725.0760337658</v>
      </c>
      <c r="G10" s="46">
        <f t="shared" si="1"/>
        <v>27190.466033765813</v>
      </c>
    </row>
    <row r="11" spans="1:7" x14ac:dyDescent="0.25">
      <c r="A11" s="36" t="s">
        <v>45</v>
      </c>
      <c r="B11" s="36" t="s">
        <v>46</v>
      </c>
      <c r="C11" s="46">
        <f>'18A'!C12</f>
        <v>127594.88</v>
      </c>
      <c r="D11" s="49">
        <v>291879572.5</v>
      </c>
      <c r="E11" s="41">
        <v>4.4383892792511826E-4</v>
      </c>
      <c r="F11" s="46">
        <f t="shared" si="0"/>
        <v>129547.51654164183</v>
      </c>
      <c r="G11" s="46">
        <f t="shared" si="1"/>
        <v>1952.6365416418266</v>
      </c>
    </row>
    <row r="12" spans="1:7" x14ac:dyDescent="0.25">
      <c r="A12" s="36" t="s">
        <v>55</v>
      </c>
      <c r="B12" s="36" t="s">
        <v>42</v>
      </c>
      <c r="C12" s="46">
        <f>'18A'!C13</f>
        <v>6388.95</v>
      </c>
      <c r="D12" s="49">
        <v>17986970</v>
      </c>
      <c r="E12" s="41">
        <v>4.4383892792511826E-4</v>
      </c>
      <c r="F12" s="46">
        <f t="shared" si="0"/>
        <v>7983.3174814212643</v>
      </c>
      <c r="G12" s="46">
        <f t="shared" si="1"/>
        <v>1594.3674814212645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7562.79</v>
      </c>
      <c r="D14" s="49">
        <v>15435839.748018779</v>
      </c>
      <c r="E14" s="41">
        <v>4.4383892792511826E-4</v>
      </c>
      <c r="F14" s="46">
        <f t="shared" si="0"/>
        <v>6851.0265653845827</v>
      </c>
      <c r="G14" s="46">
        <f t="shared" si="1"/>
        <v>-711.76343461541728</v>
      </c>
    </row>
    <row r="15" spans="1:7" x14ac:dyDescent="0.25">
      <c r="A15" s="37" t="s">
        <v>50</v>
      </c>
      <c r="B15" s="36" t="s">
        <v>46</v>
      </c>
      <c r="C15" s="46">
        <f>'18A'!C16</f>
        <v>71427.539999999994</v>
      </c>
      <c r="D15" s="49">
        <v>174016880.46980745</v>
      </c>
      <c r="E15" s="41">
        <v>4.4383892792511826E-4</v>
      </c>
      <c r="F15" s="46">
        <f t="shared" si="0"/>
        <v>77235.465668592791</v>
      </c>
      <c r="G15" s="46">
        <f t="shared" si="1"/>
        <v>5807.9256685927976</v>
      </c>
    </row>
    <row r="16" spans="1:7" x14ac:dyDescent="0.25">
      <c r="A16" s="37" t="s">
        <v>51</v>
      </c>
      <c r="B16" s="36" t="s">
        <v>46</v>
      </c>
      <c r="C16" s="46">
        <f>'18A'!C17</f>
        <v>49661.37</v>
      </c>
      <c r="D16" s="49">
        <v>126467442.28217372</v>
      </c>
      <c r="E16" s="41">
        <v>4.4383892792511826E-4</v>
      </c>
      <c r="F16" s="46">
        <f t="shared" si="0"/>
        <v>56131.173999951759</v>
      </c>
      <c r="G16" s="46">
        <f t="shared" si="1"/>
        <v>6469.8039999517569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976910.09</v>
      </c>
      <c r="D18" s="51">
        <f>SUM(D8:D17)</f>
        <v>2454242046.6666665</v>
      </c>
      <c r="E18" s="39"/>
      <c r="F18" s="44">
        <f>SUM(F8:F17)</f>
        <v>1089288.1588612814</v>
      </c>
      <c r="G18" s="44">
        <f>SUM(G8:G17)</f>
        <v>112378.06886128132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Nov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Nov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 </cp:lastModifiedBy>
  <dcterms:created xsi:type="dcterms:W3CDTF">2019-08-15T19:17:26Z</dcterms:created>
  <dcterms:modified xsi:type="dcterms:W3CDTF">2021-01-29T16:30:14Z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