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0\"/>
    </mc:Choice>
  </mc:AlternateContent>
  <bookViews>
    <workbookView xWindow="0" yWindow="0" windowWidth="28800" windowHeight="11700"/>
  </bookViews>
  <sheets>
    <sheet name="Monthly Cost Tracker AP1" sheetId="11" r:id="rId1"/>
    <sheet name="Monthly Cost Tracker AP2" sheetId="4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[6]_pcSlicerSheet5!$A$2:$A$7</definedName>
    <definedName name="p" localSheetId="2">[9]ACCOUNTING!#REF!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0">[9]ACCOUNTING!#REF!</definedName>
    <definedName name="p" localSheetId="1">[9]ACCOUNTING!#REF!</definedName>
    <definedName name="p">[9]ACCOUNTING!#REF!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[10]ACCOUNTING!#REF!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0">[10]ACCOUNTING!#REF!</definedName>
    <definedName name="q" localSheetId="1">[10]ACCOUNTING!#REF!</definedName>
    <definedName name="q">[10]ACCOUNTING!#REF!</definedName>
    <definedName name="rr" localSheetId="2">[9]ACCOUNTING!#REF!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0">[9]ACCOUNTING!#REF!</definedName>
    <definedName name="rr" localSheetId="1">[9]ACCOUNTING!#REF!</definedName>
    <definedName name="rr">[9]ACCOUNTING!#REF!</definedName>
    <definedName name="rrr">[9]Purchase!$A$1:$E$120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[9]ACCOUNTING!#REF!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0" hidden="1">[9]ACCOUNTING!#REF!</definedName>
    <definedName name="z" localSheetId="1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7" i="4" l="1"/>
  <c r="C29" i="1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4" i="4"/>
  <c r="C26" i="11"/>
  <c r="C27" i="11" s="1"/>
  <c r="C20" i="11" l="1"/>
  <c r="C30" i="11" l="1"/>
  <c r="C32" i="11" s="1"/>
  <c r="C24" i="4" l="1"/>
  <c r="A4" i="10" l="1"/>
  <c r="A4" i="9"/>
  <c r="A5" i="8"/>
  <c r="A4" i="7"/>
  <c r="A5" i="6"/>
  <c r="C20" i="4" l="1"/>
  <c r="C25" i="4" l="1"/>
  <c r="C28" i="4" s="1"/>
  <c r="C30" i="4" s="1"/>
</calcChain>
</file>

<file path=xl/sharedStrings.xml><?xml version="1.0" encoding="utf-8"?>
<sst xmlns="http://schemas.openxmlformats.org/spreadsheetml/2006/main" count="127" uniqueCount="66">
  <si>
    <t>Ameren Missouri</t>
  </si>
  <si>
    <t>RESRAM Monthly Accounting</t>
  </si>
  <si>
    <t>Accumulation Period 1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</si>
  <si>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</si>
  <si>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</si>
  <si>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</si>
  <si>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</si>
  <si>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</si>
  <si>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</si>
  <si>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</si>
  <si>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</si>
  <si>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</si>
  <si>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</si>
  <si>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</si>
  <si>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</si>
  <si>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</si>
  <si>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</si>
  <si>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</si>
  <si>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</si>
  <si>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</si>
  <si>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</si>
  <si>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</si>
  <si>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</si>
  <si>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</si>
  <si>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</si>
  <si>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</si>
  <si>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</si>
  <si>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</si>
  <si>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</si>
  <si>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</si>
  <si>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</si>
  <si>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</si>
  <si>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</si>
  <si>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</si>
  <si>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</si>
  <si>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</si>
  <si>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</si>
  <si>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</si>
  <si>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</si>
  <si>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</si>
  <si>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</si>
  <si>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</si>
  <si>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</si>
  <si>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</si>
  <si>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</si>
  <si>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</si>
  <si>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</si>
  <si>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</si>
  <si>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</si>
  <si>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</si>
  <si>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</si>
  <si>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</si>
  <si>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</si>
  <si>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</si>
  <si>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</si>
  <si>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</si>
  <si>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</si>
  <si>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</si>
  <si>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</si>
  <si>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</si>
  <si>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</si>
  <si>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</si>
  <si>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</si>
  <si>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Report 18(E)</t>
  </si>
  <si>
    <t>Report 18(F)</t>
  </si>
  <si>
    <t>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</si>
</sst>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2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s="1"/>
      <c r="B4" s="2" t="s">
        <v>32</v>
      </c>
      <c r="C4" s="2">
        <v>44012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3</v>
      </c>
      <c r="B6" s="6"/>
      <c r="C6" s="53">
        <v>0</v>
      </c>
    </row>
    <row r="7" spans="1:14" x14ac:dyDescent="0.25">
      <c r="A7" s="5" t="s">
        <v>4</v>
      </c>
      <c r="B7" s="6"/>
      <c r="C7" s="53">
        <v>0</v>
      </c>
    </row>
    <row r="8" spans="1:14" x14ac:dyDescent="0.25">
      <c r="A8" s="5" t="s">
        <v>5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7</v>
      </c>
      <c r="B10" s="6"/>
      <c r="C10" s="53">
        <v>0</v>
      </c>
    </row>
    <row r="11" spans="1:14" x14ac:dyDescent="0.25">
      <c r="A11" s="5" t="s">
        <v>8</v>
      </c>
      <c r="B11" s="6"/>
      <c r="C11" s="53">
        <v>0</v>
      </c>
    </row>
    <row r="12" spans="1:14" x14ac:dyDescent="0.25">
      <c r="A12" s="5" t="s">
        <v>9</v>
      </c>
      <c r="B12" s="6"/>
      <c r="C12" s="53">
        <v>0</v>
      </c>
    </row>
    <row r="13" spans="1:14" x14ac:dyDescent="0.25">
      <c r="A13" s="5" t="s">
        <v>10</v>
      </c>
      <c r="B13" s="7"/>
      <c r="C13" s="50">
        <v>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16</v>
      </c>
      <c r="B19" s="6"/>
      <c r="C19" s="53">
        <v>0</v>
      </c>
    </row>
    <row r="20" spans="1:3" ht="15.75" thickBot="1" x14ac:dyDescent="0.3">
      <c r="A20" s="3" t="s">
        <v>17</v>
      </c>
      <c r="B20" s="9"/>
      <c r="C20" s="54">
        <f t="shared" ref="C20" si="0">SUM(C6:C15)</f>
        <v>0</v>
      </c>
    </row>
    <row r="21" spans="1:3" x14ac:dyDescent="0.25">
      <c r="A21" s="3"/>
      <c r="B21" s="31"/>
      <c r="C21" s="55"/>
    </row>
    <row r="22" spans="1:3" x14ac:dyDescent="0.25">
      <c r="A22" s="3" t="s">
        <v>38</v>
      </c>
      <c r="B22" s="30"/>
      <c r="C22" s="55">
        <v>-528066.30000000005</v>
      </c>
    </row>
    <row r="23" spans="1:3" x14ac:dyDescent="0.25">
      <c r="B23" s="10"/>
      <c r="C23" s="56"/>
    </row>
    <row r="24" spans="1:3" x14ac:dyDescent="0.25">
      <c r="A24" s="11" t="s">
        <v>34</v>
      </c>
      <c r="B24" s="12"/>
      <c r="C24" s="57">
        <v>0</v>
      </c>
    </row>
    <row r="25" spans="1:3" x14ac:dyDescent="0.25">
      <c r="A25" s="5" t="s">
        <v>35</v>
      </c>
      <c r="B25" s="24"/>
      <c r="C25" s="57">
        <v>0</v>
      </c>
    </row>
    <row r="26" spans="1:3" x14ac:dyDescent="0.25">
      <c r="A26" s="3" t="s">
        <v>36</v>
      </c>
      <c r="B26" s="6"/>
      <c r="C26" s="58">
        <f>+C24+C25+C22</f>
        <v>-528066.30000000005</v>
      </c>
    </row>
    <row r="27" spans="1:3" ht="15.75" thickBot="1" x14ac:dyDescent="0.3">
      <c r="A27" s="13" t="s">
        <v>18</v>
      </c>
      <c r="B27" s="25"/>
      <c r="C27" s="59">
        <f>C26+C20</f>
        <v>-528066.30000000005</v>
      </c>
    </row>
    <row r="28" spans="1:3" x14ac:dyDescent="0.25">
      <c r="A28" s="3"/>
      <c r="B28" s="4"/>
      <c r="C28" s="4"/>
    </row>
    <row r="29" spans="1:3" x14ac:dyDescent="0.25">
      <c r="A29" s="14" t="s">
        <v>19</v>
      </c>
      <c r="B29" s="15"/>
      <c r="C29" s="15">
        <f>(0.125631/12)/100</f>
        <v>1.0469249999999999E-4</v>
      </c>
    </row>
    <row r="30" spans="1:3" x14ac:dyDescent="0.25">
      <c r="A30" s="16" t="s">
        <v>20</v>
      </c>
      <c r="B30" s="53"/>
      <c r="C30" s="53">
        <f>(C27+B32)*C29</f>
        <v>491.51973258877496</v>
      </c>
    </row>
    <row r="31" spans="1:3" x14ac:dyDescent="0.25">
      <c r="A31" s="3"/>
      <c r="B31" s="60"/>
      <c r="C31" s="60"/>
    </row>
    <row r="32" spans="1:3" ht="15.75" thickBot="1" x14ac:dyDescent="0.3">
      <c r="A32" s="13" t="s">
        <v>21</v>
      </c>
      <c r="B32" s="61">
        <v>5222955.93</v>
      </c>
      <c r="C32" s="61">
        <f t="shared" ref="C32" si="1">C27+C30+B32</f>
        <v>4695381.1497325888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0"/>
  <sheetViews>
    <sheetView zoomScaleNormal="100" workbookViewId="0">
      <pane ySplit="4" topLeftCell="A5" activePane="bottomLeft" state="frozen"/>
      <selection pane="bottomLeft" activeCell="C13" sqref="C13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37</v>
      </c>
    </row>
    <row r="4" spans="1:14" x14ac:dyDescent="0.25">
      <c r="A4" s="1"/>
      <c r="B4" s="2" t="s">
        <v>32</v>
      </c>
      <c r="C4" s="2">
        <f>'Monthly Cost Tracker AP1'!C4</f>
        <v>44012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3</v>
      </c>
      <c r="B6" s="6"/>
      <c r="C6" s="53">
        <v>-106105.15</v>
      </c>
    </row>
    <row r="7" spans="1:14" x14ac:dyDescent="0.25">
      <c r="A7" s="5" t="s">
        <v>4</v>
      </c>
      <c r="B7" s="6"/>
      <c r="C7" s="53">
        <v>505.22999999999956</v>
      </c>
    </row>
    <row r="8" spans="1:14" x14ac:dyDescent="0.25">
      <c r="A8" s="5" t="s">
        <v>5</v>
      </c>
      <c r="B8" s="6"/>
      <c r="C8" s="53">
        <v>20050.559999999998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7</v>
      </c>
      <c r="B10" s="6"/>
      <c r="C10" s="53">
        <v>-246776.19</v>
      </c>
    </row>
    <row r="11" spans="1:14" x14ac:dyDescent="0.25">
      <c r="A11" s="5" t="s">
        <v>8</v>
      </c>
      <c r="B11" s="6"/>
      <c r="C11" s="53">
        <v>0</v>
      </c>
    </row>
    <row r="12" spans="1:14" x14ac:dyDescent="0.25">
      <c r="A12" s="5" t="s">
        <v>9</v>
      </c>
      <c r="B12" s="6"/>
      <c r="C12" s="53">
        <v>0</v>
      </c>
    </row>
    <row r="13" spans="1:14" x14ac:dyDescent="0.25">
      <c r="A13" s="5" t="s">
        <v>10</v>
      </c>
      <c r="B13" s="7"/>
      <c r="C13" s="50">
        <v>171327.5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16</v>
      </c>
      <c r="B19" s="6"/>
      <c r="C19" s="53">
        <v>0</v>
      </c>
    </row>
    <row r="20" spans="1:3" ht="15.75" thickBot="1" x14ac:dyDescent="0.3">
      <c r="A20" s="3" t="s">
        <v>17</v>
      </c>
      <c r="B20" s="9"/>
      <c r="C20" s="54">
        <f t="shared" ref="C20" si="0">SUM(C6:C15)</f>
        <v>-160998.04999999999</v>
      </c>
    </row>
    <row r="21" spans="1:3" x14ac:dyDescent="0.25">
      <c r="B21" s="10"/>
      <c r="C21" s="56"/>
    </row>
    <row r="22" spans="1:3" x14ac:dyDescent="0.25">
      <c r="A22" s="11" t="s">
        <v>34</v>
      </c>
      <c r="B22" s="12"/>
      <c r="C22" s="57">
        <v>602903.54</v>
      </c>
    </row>
    <row r="23" spans="1:3" x14ac:dyDescent="0.25">
      <c r="A23" s="5" t="s">
        <v>35</v>
      </c>
      <c r="B23" s="24"/>
      <c r="C23" s="57">
        <v>0</v>
      </c>
    </row>
    <row r="24" spans="1:3" x14ac:dyDescent="0.25">
      <c r="A24" s="3" t="s">
        <v>36</v>
      </c>
      <c r="B24" s="6"/>
      <c r="C24" s="58">
        <f t="shared" ref="C24" si="1">+C22+C23</f>
        <v>602903.54</v>
      </c>
    </row>
    <row r="25" spans="1:3" ht="15.75" thickBot="1" x14ac:dyDescent="0.3">
      <c r="A25" s="13" t="s">
        <v>18</v>
      </c>
      <c r="B25" s="25"/>
      <c r="C25" s="59">
        <f t="shared" ref="C25" si="2">-C24+C20</f>
        <v>-763901.59000000008</v>
      </c>
    </row>
    <row r="26" spans="1:3" x14ac:dyDescent="0.25">
      <c r="A26" s="3"/>
      <c r="B26" s="4"/>
      <c r="C26" s="62"/>
    </row>
    <row r="27" spans="1:3" x14ac:dyDescent="0.25">
      <c r="A27" s="14" t="s">
        <v>19</v>
      </c>
      <c r="B27" s="15"/>
      <c r="C27" s="15">
        <f>(0.125631/12)/100</f>
        <v>1.0469249999999999E-4</v>
      </c>
    </row>
    <row r="28" spans="1:3" x14ac:dyDescent="0.25">
      <c r="A28" s="16" t="s">
        <v>20</v>
      </c>
      <c r="B28" s="53"/>
      <c r="C28" s="53">
        <f>(C25+B30)*C27</f>
        <v>93.490325234518863</v>
      </c>
    </row>
    <row r="29" spans="1:3" x14ac:dyDescent="0.25">
      <c r="A29" s="3"/>
      <c r="B29" s="60"/>
      <c r="C29" s="60"/>
    </row>
    <row r="30" spans="1:3" ht="15.75" thickBot="1" x14ac:dyDescent="0.3">
      <c r="A30" s="13" t="s">
        <v>21</v>
      </c>
      <c r="B30" s="61">
        <v>1656900.8519769218</v>
      </c>
      <c r="C30" s="61">
        <f t="shared" ref="C30" si="3">C25+C28+B30</f>
        <v>893092.75230215618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18" sqref="C18"/>
    </sheetView>
  </sheetViews>
  <sheetFormatPr defaultRowHeight="15" x14ac:dyDescent="0.25"/>
  <cols>
    <col min="1" max="1" width="32" customWidth="1"/>
    <col min="2" max="2" width="16.28515625" customWidth="1"/>
    <col min="3" max="3" width="19.5703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20" t="s">
        <v>0</v>
      </c>
    </row>
    <row r="2" spans="1:4" x14ac:dyDescent="0.25">
      <c r="A2" s="20" t="s">
        <v>25</v>
      </c>
    </row>
    <row r="3" spans="1:4" x14ac:dyDescent="0.25">
      <c r="A3" s="20" t="s">
        <v>59</v>
      </c>
    </row>
    <row r="4" spans="1:4" x14ac:dyDescent="0.25">
      <c r="A4" s="20" t="s">
        <v>22</v>
      </c>
    </row>
    <row r="5" spans="1:4" x14ac:dyDescent="0.25">
      <c r="A5" s="21" t="s">
        <v>65</v>
      </c>
    </row>
    <row r="7" spans="1:4" ht="15.75" thickBot="1" x14ac:dyDescent="0.3">
      <c r="A7" s="19"/>
      <c r="D7" s="8"/>
    </row>
    <row r="8" spans="1:4" ht="23.25" x14ac:dyDescent="0.25">
      <c r="A8" s="52" t="s">
        <v>52</v>
      </c>
      <c r="B8" s="52" t="s">
        <v>40</v>
      </c>
      <c r="C8" s="48" t="s">
        <v>25</v>
      </c>
      <c r="D8" s="8"/>
    </row>
    <row r="9" spans="1:4" x14ac:dyDescent="0.25">
      <c r="A9" s="45" t="s">
        <v>41</v>
      </c>
      <c r="B9" s="36" t="s">
        <v>42</v>
      </c>
      <c r="C9" s="46">
        <v>458057.3</v>
      </c>
    </row>
    <row r="10" spans="1:4" x14ac:dyDescent="0.25">
      <c r="A10" s="45" t="s">
        <v>43</v>
      </c>
      <c r="B10" s="36" t="s">
        <v>42</v>
      </c>
      <c r="C10" s="46">
        <v>102629.79</v>
      </c>
      <c r="D10" s="8"/>
    </row>
    <row r="11" spans="1:4" x14ac:dyDescent="0.25">
      <c r="A11" s="45" t="s">
        <v>44</v>
      </c>
      <c r="B11" s="36" t="s">
        <v>42</v>
      </c>
      <c r="C11" s="46">
        <v>251641.9</v>
      </c>
      <c r="D11" s="8"/>
    </row>
    <row r="12" spans="1:4" x14ac:dyDescent="0.25">
      <c r="A12" s="45" t="s">
        <v>45</v>
      </c>
      <c r="B12" s="36" t="s">
        <v>46</v>
      </c>
      <c r="C12" s="46">
        <v>134028.20000000001</v>
      </c>
      <c r="D12" s="8"/>
    </row>
    <row r="13" spans="1:4" x14ac:dyDescent="0.25">
      <c r="A13" s="45" t="s">
        <v>47</v>
      </c>
      <c r="B13" s="36" t="s">
        <v>42</v>
      </c>
      <c r="C13" s="46">
        <f>3209.31+71.49+1630.24</f>
        <v>4911.04</v>
      </c>
      <c r="D13" s="32"/>
    </row>
    <row r="14" spans="1:4" x14ac:dyDescent="0.25">
      <c r="A14" s="45" t="s">
        <v>48</v>
      </c>
      <c r="B14" s="36"/>
      <c r="C14" s="46"/>
      <c r="D14" s="32"/>
    </row>
    <row r="15" spans="1:4" x14ac:dyDescent="0.25">
      <c r="A15" s="47" t="s">
        <v>49</v>
      </c>
      <c r="B15" s="36" t="s">
        <v>46</v>
      </c>
      <c r="C15" s="46">
        <v>6686.97</v>
      </c>
      <c r="D15" s="32"/>
    </row>
    <row r="16" spans="1:4" x14ac:dyDescent="0.25">
      <c r="A16" s="47" t="s">
        <v>50</v>
      </c>
      <c r="B16" s="36" t="s">
        <v>46</v>
      </c>
      <c r="C16" s="46">
        <v>68369.179999999993</v>
      </c>
      <c r="D16" s="32"/>
    </row>
    <row r="17" spans="1:4" x14ac:dyDescent="0.25">
      <c r="A17" s="47" t="s">
        <v>51</v>
      </c>
      <c r="B17" s="36" t="s">
        <v>46</v>
      </c>
      <c r="C17" s="46">
        <f>1254.16+54197.95</f>
        <v>55452.11</v>
      </c>
      <c r="D17" s="32"/>
    </row>
    <row r="18" spans="1:4" x14ac:dyDescent="0.25">
      <c r="D18" s="32"/>
    </row>
    <row r="19" spans="1:4" ht="15.75" thickBot="1" x14ac:dyDescent="0.3">
      <c r="A19" s="43" t="s">
        <v>39</v>
      </c>
      <c r="B19" s="42"/>
      <c r="C19" s="44">
        <f>SUM(C9:C18)</f>
        <v>1081776.49</v>
      </c>
      <c r="D19" s="32"/>
    </row>
    <row r="20" spans="1:4" ht="15.75" thickTop="1" x14ac:dyDescent="0.25">
      <c r="D20" s="32"/>
    </row>
    <row r="21" spans="1:4" x14ac:dyDescent="0.25">
      <c r="D21" s="32"/>
    </row>
    <row r="22" spans="1:4" x14ac:dyDescent="0.25">
      <c r="D22" s="32"/>
    </row>
    <row r="23" spans="1:4" x14ac:dyDescent="0.25">
      <c r="A23" s="34"/>
      <c r="B23" s="35"/>
      <c r="C23" s="35"/>
    </row>
    <row r="24" spans="1:4" x14ac:dyDescent="0.25">
      <c r="A24" s="34"/>
      <c r="B24" s="35"/>
      <c r="C24" s="35"/>
    </row>
    <row r="25" spans="1:4" x14ac:dyDescent="0.25">
      <c r="A25" s="34"/>
      <c r="B25" s="35"/>
      <c r="C25" s="35"/>
    </row>
    <row r="26" spans="1:4" x14ac:dyDescent="0.25">
      <c r="A26" s="34"/>
      <c r="B26" s="35"/>
      <c r="C26" s="35"/>
    </row>
    <row r="27" spans="1:4" x14ac:dyDescent="0.25">
      <c r="A27" s="33"/>
      <c r="B27" s="33"/>
      <c r="C27" s="33"/>
    </row>
    <row r="28" spans="1:4" x14ac:dyDescent="0.25">
      <c r="A28" s="33"/>
      <c r="B28" s="33"/>
    </row>
    <row r="29" spans="1:4" x14ac:dyDescent="0.25">
      <c r="A29" s="33"/>
      <c r="B29" s="33"/>
    </row>
    <row r="30" spans="1:4" x14ac:dyDescent="0.25">
      <c r="A30" s="33"/>
      <c r="B30" s="33"/>
    </row>
    <row r="31" spans="1:4" x14ac:dyDescent="0.25">
      <c r="A31" s="33"/>
      <c r="B31" s="33"/>
    </row>
    <row r="32" spans="1:4" x14ac:dyDescent="0.25">
      <c r="A32" s="33"/>
      <c r="B32" s="33"/>
    </row>
    <row r="33" spans="1:2" x14ac:dyDescent="0.25">
      <c r="A33" s="33"/>
      <c r="B33" s="33"/>
    </row>
    <row r="34" spans="1:2" x14ac:dyDescent="0.25">
      <c r="A34" s="33"/>
      <c r="B34" s="33"/>
    </row>
    <row r="35" spans="1:2" x14ac:dyDescent="0.25">
      <c r="A35" s="33"/>
      <c r="B35" s="33"/>
    </row>
    <row r="36" spans="1:2" x14ac:dyDescent="0.25">
      <c r="A36" s="33"/>
      <c r="B36" s="33"/>
    </row>
    <row r="37" spans="1:2" x14ac:dyDescent="0.25">
      <c r="A37" s="33"/>
      <c r="B37" s="33"/>
    </row>
    <row r="38" spans="1:2" x14ac:dyDescent="0.25">
      <c r="A38" s="33"/>
      <c r="B38" s="33"/>
    </row>
    <row r="39" spans="1:2" x14ac:dyDescent="0.25">
      <c r="A39" s="33"/>
      <c r="B39" s="33"/>
    </row>
    <row r="40" spans="1:2" x14ac:dyDescent="0.25">
      <c r="A40" s="33"/>
      <c r="B40" s="33"/>
    </row>
    <row r="41" spans="1:2" x14ac:dyDescent="0.25">
      <c r="A41" s="33"/>
      <c r="B41" s="33"/>
    </row>
    <row r="42" spans="1:2" x14ac:dyDescent="0.25">
      <c r="A42" s="33"/>
      <c r="B42" s="33"/>
    </row>
    <row r="43" spans="1:2" x14ac:dyDescent="0.25">
      <c r="A43" s="33"/>
      <c r="B43" s="33"/>
    </row>
    <row r="44" spans="1:2" x14ac:dyDescent="0.25">
      <c r="A44" s="33"/>
      <c r="B44" s="33"/>
    </row>
    <row r="45" spans="1:2" x14ac:dyDescent="0.25">
      <c r="A45" s="33"/>
      <c r="B45" s="33"/>
    </row>
    <row r="46" spans="1:2" x14ac:dyDescent="0.25">
      <c r="A46" s="33"/>
      <c r="B46" s="33"/>
    </row>
    <row r="47" spans="1:2" x14ac:dyDescent="0.25">
      <c r="B47" s="3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>
      <selection activeCell="A7" sqref="A7"/>
    </sheetView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61</v>
      </c>
    </row>
    <row r="3" spans="1:4" x14ac:dyDescent="0.25">
      <c r="A3" s="20" t="s">
        <v>59</v>
      </c>
    </row>
    <row r="4" spans="1:4" x14ac:dyDescent="0.25">
      <c r="A4" s="20" t="s">
        <v>23</v>
      </c>
    </row>
    <row r="5" spans="1:4" x14ac:dyDescent="0.25">
      <c r="A5" s="22" t="str">
        <f>+'18A'!A5</f>
        <v>June 2020</v>
      </c>
    </row>
    <row r="7" spans="1:4" x14ac:dyDescent="0.25">
      <c r="A7" s="18" t="s">
        <v>62</v>
      </c>
      <c r="B7" s="17"/>
      <c r="D7" s="8"/>
    </row>
    <row r="8" spans="1:4" x14ac:dyDescent="0.25">
      <c r="A8" s="2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8" sqref="A8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27</v>
      </c>
    </row>
    <row r="3" spans="1:4" x14ac:dyDescent="0.25">
      <c r="A3" s="20" t="s">
        <v>60</v>
      </c>
    </row>
    <row r="4" spans="1:4" x14ac:dyDescent="0.25">
      <c r="A4" s="22" t="str">
        <f>+'18A'!A5</f>
        <v>June 2020</v>
      </c>
    </row>
    <row r="6" spans="1:4" x14ac:dyDescent="0.25">
      <c r="A6" s="18"/>
      <c r="B6" s="17"/>
      <c r="D6" s="8"/>
    </row>
    <row r="7" spans="1:4" x14ac:dyDescent="0.25">
      <c r="A7" t="s">
        <v>53</v>
      </c>
    </row>
    <row r="9" spans="1:4" s="33" customFormat="1" x14ac:dyDescent="0.25"/>
    <row r="10" spans="1:4" s="33" customFormat="1" x14ac:dyDescent="0.25"/>
    <row r="11" spans="1:4" s="33" customFormat="1" x14ac:dyDescent="0.25"/>
    <row r="12" spans="1:4" s="33" customFormat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F16" sqref="F16"/>
    </sheetView>
  </sheetViews>
  <sheetFormatPr defaultRowHeight="15" x14ac:dyDescent="0.25"/>
  <cols>
    <col min="1" max="1" width="20.28515625" customWidth="1"/>
    <col min="2" max="2" width="21.855468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20" t="s">
        <v>0</v>
      </c>
    </row>
    <row r="2" spans="1:7" x14ac:dyDescent="0.25">
      <c r="A2" s="20" t="s">
        <v>26</v>
      </c>
    </row>
    <row r="3" spans="1:7" x14ac:dyDescent="0.25">
      <c r="A3" s="20" t="s">
        <v>59</v>
      </c>
    </row>
    <row r="4" spans="1:7" x14ac:dyDescent="0.25">
      <c r="A4" s="20" t="s">
        <v>24</v>
      </c>
    </row>
    <row r="5" spans="1:7" x14ac:dyDescent="0.25">
      <c r="A5" s="22" t="str">
        <f>+'18A'!A5</f>
        <v>June 2020</v>
      </c>
    </row>
    <row r="6" spans="1:7" ht="15.75" thickBot="1" x14ac:dyDescent="0.3"/>
    <row r="7" spans="1:7" ht="42.75" customHeight="1" x14ac:dyDescent="0.25">
      <c r="A7" s="48" t="s">
        <v>52</v>
      </c>
      <c r="B7" s="48" t="s">
        <v>40</v>
      </c>
      <c r="C7" s="48" t="s">
        <v>25</v>
      </c>
      <c r="D7" s="48" t="s">
        <v>58</v>
      </c>
      <c r="E7" s="48" t="s">
        <v>56</v>
      </c>
      <c r="F7" s="48" t="s">
        <v>57</v>
      </c>
      <c r="G7" s="48" t="s">
        <v>54</v>
      </c>
    </row>
    <row r="8" spans="1:7" x14ac:dyDescent="0.25">
      <c r="A8" s="36" t="s">
        <v>41</v>
      </c>
      <c r="B8" s="36" t="s">
        <v>42</v>
      </c>
      <c r="C8" s="46">
        <f>'18A'!C9</f>
        <v>458057.3</v>
      </c>
      <c r="D8" s="49">
        <v>1060883166.6666667</v>
      </c>
      <c r="E8" s="41">
        <v>4.4383892792511826E-4</v>
      </c>
      <c r="F8" s="46">
        <f>D8*E8</f>
        <v>470861.24734713795</v>
      </c>
      <c r="G8" s="46">
        <f>F8-C8</f>
        <v>12803.947347137961</v>
      </c>
    </row>
    <row r="9" spans="1:7" x14ac:dyDescent="0.25">
      <c r="A9" s="36" t="s">
        <v>43</v>
      </c>
      <c r="B9" s="36" t="s">
        <v>42</v>
      </c>
      <c r="C9" s="46">
        <f>'18A'!C10</f>
        <v>102629.79</v>
      </c>
      <c r="D9" s="49">
        <v>279931562.5</v>
      </c>
      <c r="E9" s="41">
        <v>4.4383892792511826E-4</v>
      </c>
      <c r="F9" s="46">
        <f t="shared" ref="F9:F16" si="0">D9*E9</f>
        <v>124244.52459240324</v>
      </c>
      <c r="G9" s="46">
        <f t="shared" ref="G9:G16" si="1">F9-C9</f>
        <v>21614.734592403242</v>
      </c>
    </row>
    <row r="10" spans="1:7" x14ac:dyDescent="0.25">
      <c r="A10" s="36" t="s">
        <v>44</v>
      </c>
      <c r="B10" s="36" t="s">
        <v>42</v>
      </c>
      <c r="C10" s="46">
        <f>'18A'!C11</f>
        <v>251641.9</v>
      </c>
      <c r="D10" s="49">
        <v>696471942.49999988</v>
      </c>
      <c r="E10" s="41">
        <v>4.4383892792511826E-4</v>
      </c>
      <c r="F10" s="46">
        <f t="shared" si="0"/>
        <v>309121.36028912454</v>
      </c>
      <c r="G10" s="46">
        <f t="shared" si="1"/>
        <v>57479.460289124545</v>
      </c>
    </row>
    <row r="11" spans="1:7" x14ac:dyDescent="0.25">
      <c r="A11" s="36" t="s">
        <v>45</v>
      </c>
      <c r="B11" s="36" t="s">
        <v>46</v>
      </c>
      <c r="C11" s="46">
        <f>'18A'!C12</f>
        <v>134028.20000000001</v>
      </c>
      <c r="D11" s="49">
        <v>327331382.5</v>
      </c>
      <c r="E11" s="41">
        <v>4.4383892792511826E-4</v>
      </c>
      <c r="F11" s="46">
        <f t="shared" si="0"/>
        <v>145282.40988504683</v>
      </c>
      <c r="G11" s="46">
        <f t="shared" si="1"/>
        <v>11254.209885046817</v>
      </c>
    </row>
    <row r="12" spans="1:7" x14ac:dyDescent="0.25">
      <c r="A12" s="36" t="s">
        <v>55</v>
      </c>
      <c r="B12" s="36" t="s">
        <v>42</v>
      </c>
      <c r="C12" s="46">
        <f>'18A'!C13</f>
        <v>4911.04</v>
      </c>
      <c r="D12" s="49">
        <v>12914340</v>
      </c>
      <c r="E12" s="41">
        <v>4.4383892792511826E-4</v>
      </c>
      <c r="F12" s="46">
        <f t="shared" si="0"/>
        <v>5731.8868204604714</v>
      </c>
      <c r="G12" s="46">
        <f t="shared" si="1"/>
        <v>820.84682046047146</v>
      </c>
    </row>
    <row r="13" spans="1:7" x14ac:dyDescent="0.25">
      <c r="A13" s="36" t="s">
        <v>48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25">
      <c r="A14" s="37" t="s">
        <v>49</v>
      </c>
      <c r="B14" s="36" t="s">
        <v>46</v>
      </c>
      <c r="C14" s="46">
        <f>'18A'!C15</f>
        <v>6686.97</v>
      </c>
      <c r="D14" s="49">
        <v>16699862.972452138</v>
      </c>
      <c r="E14" s="41">
        <v>4.4383892792511826E-4</v>
      </c>
      <c r="F14" s="46">
        <f t="shared" si="0"/>
        <v>7412.0492781895355</v>
      </c>
      <c r="G14" s="46">
        <f t="shared" si="1"/>
        <v>725.07927818953522</v>
      </c>
    </row>
    <row r="15" spans="1:7" x14ac:dyDescent="0.25">
      <c r="A15" s="37" t="s">
        <v>50</v>
      </c>
      <c r="B15" s="36" t="s">
        <v>46</v>
      </c>
      <c r="C15" s="46">
        <f>'18A'!C16</f>
        <v>68369.179999999993</v>
      </c>
      <c r="D15" s="49">
        <v>188266923.35364294</v>
      </c>
      <c r="E15" s="41">
        <v>4.4383892792511826E-4</v>
      </c>
      <c r="F15" s="46">
        <f t="shared" si="0"/>
        <v>83560.189425041288</v>
      </c>
      <c r="G15" s="46">
        <f t="shared" si="1"/>
        <v>15191.009425041295</v>
      </c>
    </row>
    <row r="16" spans="1:7" x14ac:dyDescent="0.25">
      <c r="A16" s="37" t="s">
        <v>51</v>
      </c>
      <c r="B16" s="36" t="s">
        <v>46</v>
      </c>
      <c r="C16" s="46">
        <f>'18A'!C17</f>
        <v>55452.11</v>
      </c>
      <c r="D16" s="49">
        <v>136823716.17390487</v>
      </c>
      <c r="E16" s="41">
        <v>4.4383892792511826E-4</v>
      </c>
      <c r="F16" s="46">
        <f t="shared" si="0"/>
        <v>60727.691501356596</v>
      </c>
      <c r="G16" s="46">
        <f t="shared" si="1"/>
        <v>5275.5815013565953</v>
      </c>
    </row>
    <row r="17" spans="1:7" x14ac:dyDescent="0.25">
      <c r="C17" s="50"/>
      <c r="D17" s="49"/>
      <c r="E17" s="38"/>
      <c r="F17" s="46"/>
      <c r="G17" s="46"/>
    </row>
    <row r="18" spans="1:7" ht="15.75" thickBot="1" x14ac:dyDescent="0.3">
      <c r="A18" s="43" t="s">
        <v>39</v>
      </c>
      <c r="B18" s="42"/>
      <c r="C18" s="44">
        <f>SUM(C8:C17)</f>
        <v>1081776.49</v>
      </c>
      <c r="D18" s="51">
        <f>SUM(D8:D17)</f>
        <v>2719322896.6666665</v>
      </c>
      <c r="E18" s="39"/>
      <c r="F18" s="44">
        <f>SUM(F8:F17)</f>
        <v>1206941.3591387603</v>
      </c>
      <c r="G18" s="44">
        <f>SUM(G8:G17)</f>
        <v>125164.86913876046</v>
      </c>
    </row>
    <row r="19" spans="1:7" ht="15.75" thickTop="1" x14ac:dyDescent="0.25">
      <c r="G19" s="40"/>
    </row>
    <row r="20" spans="1:7" x14ac:dyDescent="0.25">
      <c r="D20" s="4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28</v>
      </c>
    </row>
    <row r="3" spans="1:1" x14ac:dyDescent="0.25">
      <c r="A3" s="20" t="s">
        <v>63</v>
      </c>
    </row>
    <row r="4" spans="1:1" x14ac:dyDescent="0.25">
      <c r="A4" s="22" t="str">
        <f>+'18A'!A5</f>
        <v>June 2020</v>
      </c>
    </row>
    <row r="7" spans="1:1" x14ac:dyDescent="0.25">
      <c r="A7" t="s">
        <v>29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30</v>
      </c>
    </row>
    <row r="3" spans="1:1" x14ac:dyDescent="0.25">
      <c r="A3" s="20" t="s">
        <v>64</v>
      </c>
    </row>
    <row r="4" spans="1:1" x14ac:dyDescent="0.25">
      <c r="A4" s="22" t="str">
        <f>+'18A'!A5</f>
        <v>June 2020</v>
      </c>
    </row>
    <row r="7" spans="1:1" x14ac:dyDescent="0.25">
      <c r="A7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AP1</vt:lpstr>
      <vt:lpstr>Monthly Cost Tracker AP2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2020-08-12T18:23:09Z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