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2\"/>
    </mc:Choice>
  </mc:AlternateContent>
  <bookViews>
    <workbookView xWindow="0" yWindow="0" windowWidth="28800" windowHeight="11700" firstSheet="1" activeTab="1"/>
  </bookViews>
  <sheets>
    <sheet name="Monthly Cost Tracker AP1" sheetId="11" state="hidden" r:id="rId1"/>
    <sheet name="Monthly Cost Tracker AP3" sheetId="12" r:id="rId2"/>
    <sheet name="Monthly Cost Tracker AP4" sheetId="13" r:id="rId3"/>
    <sheet name="Monthly Cost Tracker AP5" sheetId="14" r:id="rId4"/>
    <sheet name="18A" sheetId="5" r:id="rId5"/>
    <sheet name="18B" sheetId="6" r:id="rId6"/>
    <sheet name="18C" sheetId="7" r:id="rId7"/>
    <sheet name="18D" sheetId="8" r:id="rId8"/>
    <sheet name="18E" sheetId="9" r:id="rId9"/>
    <sheet name="18F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9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9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9">#REF!</definedName>
    <definedName name="_pg1" localSheetId="0">#REF!</definedName>
    <definedName name="_pg1" localSheetId="1">#REF!</definedName>
    <definedName name="_pg1" localSheetId="2">#REF!</definedName>
    <definedName name="_pg1" localSheetId="3">#REF!</definedName>
    <definedName name="_pg1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9">#REF!</definedName>
    <definedName name="_PG2" localSheetId="0">#REF!</definedName>
    <definedName name="_PG2" localSheetId="1">#REF!</definedName>
    <definedName name="_PG2" localSheetId="2">#REF!</definedName>
    <definedName name="_PG2" localSheetId="3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9">#REF!</definedName>
    <definedName name="cosales" localSheetId="0">#REF!</definedName>
    <definedName name="cosales" localSheetId="1">#REF!</definedName>
    <definedName name="cosales" localSheetId="2">#REF!</definedName>
    <definedName name="cosales" localSheetId="3">#REF!</definedName>
    <definedName name="cosales">#REF!</definedName>
    <definedName name="d" hidden="1">[6]_pcSlicerSheet5!$A$2:$A$7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9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 localSheetId="3">[9]ACCOUNTING!#REF!</definedName>
    <definedName name="p">[9]ACCOUNTING!#REF!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9">#REF!</definedName>
    <definedName name="POOL" localSheetId="0">#REF!</definedName>
    <definedName name="POOL" localSheetId="1">#REF!</definedName>
    <definedName name="POOL" localSheetId="2">#REF!</definedName>
    <definedName name="POOL" localSheetId="3">#REF!</definedName>
    <definedName name="POOL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9">#REF!</definedName>
    <definedName name="PUR" localSheetId="0">#REF!</definedName>
    <definedName name="PUR" localSheetId="1">#REF!</definedName>
    <definedName name="PUR" localSheetId="2">#REF!</definedName>
    <definedName name="PUR" localSheetId="3">#REF!</definedName>
    <definedName name="PUR">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9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 localSheetId="3">[10]ACCOUNTING!#REF!</definedName>
    <definedName name="q">[10]ACCOUNTING!#REF!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9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>[9]ACCOUNTING!#REF!</definedName>
    <definedName name="rrr">[9]Purchase!$A$1:$E$120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9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9">#REF!</definedName>
    <definedName name="SPA" localSheetId="0">#REF!</definedName>
    <definedName name="SPA" localSheetId="1">#REF!</definedName>
    <definedName name="SPA" localSheetId="2">#REF!</definedName>
    <definedName name="SPA" localSheetId="3">#REF!</definedName>
    <definedName name="SPA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9">#REF!</definedName>
    <definedName name="UL" localSheetId="0">#REF!</definedName>
    <definedName name="UL" localSheetId="1">#REF!</definedName>
    <definedName name="UL" localSheetId="2">#REF!</definedName>
    <definedName name="UL" localSheetId="3">#REF!</definedName>
    <definedName name="UL">#REF!</definedName>
    <definedName name="ULOAD">#N/A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9">#REF!</definedName>
    <definedName name="upload" localSheetId="0">#REF!</definedName>
    <definedName name="upload" localSheetId="1">#REF!</definedName>
    <definedName name="upload" localSheetId="2">#REF!</definedName>
    <definedName name="upload" localSheetId="3">#REF!</definedName>
    <definedName name="upload">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9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9" i="14" l="1"/>
  <c r="C29" i="13"/>
  <c r="C29" i="12"/>
  <c r="C26" i="14"/>
  <c r="C20" i="14"/>
  <c r="C4" i="14"/>
  <c r="C27" i="14" l="1"/>
  <c r="C30" i="14"/>
  <c r="C32" i="14" s="1"/>
  <c r="C21" i="6" l="1"/>
  <c r="D12" i="6"/>
  <c r="D13" i="6"/>
  <c r="D14" i="6"/>
  <c r="D15" i="6"/>
  <c r="D17" i="6"/>
  <c r="D18" i="6"/>
  <c r="D19" i="6"/>
  <c r="D11" i="6"/>
  <c r="E64" i="6"/>
  <c r="E12" i="6" l="1"/>
  <c r="E13" i="6"/>
  <c r="E14" i="6"/>
  <c r="E15" i="6"/>
  <c r="E17" i="6"/>
  <c r="E18" i="6"/>
  <c r="E19" i="6"/>
  <c r="E11" i="6"/>
  <c r="E21" i="6" l="1"/>
  <c r="C26" i="12" l="1"/>
  <c r="C27" i="12" s="1"/>
  <c r="C4" i="13"/>
  <c r="C26" i="13" l="1"/>
  <c r="C20" i="13"/>
  <c r="C27" i="13" l="1"/>
  <c r="C30" i="13" s="1"/>
  <c r="C32" i="13" s="1"/>
  <c r="C37" i="11" l="1"/>
  <c r="C35" i="11"/>
  <c r="C30" i="11"/>
  <c r="C20" i="12" l="1"/>
  <c r="C30" i="12" l="1"/>
  <c r="C34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8" i="11" s="1"/>
  <c r="C21" i="11" l="1"/>
  <c r="C31" i="11" l="1"/>
  <c r="C33" i="11" s="1"/>
  <c r="A4" i="10" l="1"/>
  <c r="A4" i="9"/>
  <c r="A5" i="8"/>
  <c r="A4" i="7"/>
  <c r="A5" i="6"/>
  <c r="C10" i="6" l="1"/>
  <c r="C9" i="6"/>
</calcChain>
</file>

<file path=xl/sharedStrings.xml><?xml version="1.0" encoding="utf-8"?>
<sst xmlns="http://schemas.openxmlformats.org/spreadsheetml/2006/main" count="212" uniqueCount="83">
  <si>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</si>
  <si>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</si>
  <si>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</si>
  <si>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</si>
  <si>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</si>
  <si>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</si>
  <si>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</si>
  <si>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</si>
  <si>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</si>
  <si>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</si>
  <si>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</si>
  <si>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</si>
  <si>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</si>
  <si>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</si>
  <si>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</si>
  <si>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</si>
  <si>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</si>
  <si>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</si>
  <si>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</si>
  <si>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</si>
  <si>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</si>
  <si>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</si>
  <si>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</si>
  <si>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</si>
  <si>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</si>
  <si>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</si>
  <si>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</si>
  <si>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</si>
  <si>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</si>
  <si>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</si>
  <si>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</si>
  <si>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</si>
  <si>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</si>
  <si>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</si>
  <si>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</si>
  <si>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</si>
  <si>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</si>
  <si>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</si>
  <si>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</si>
  <si>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</si>
  <si>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</si>
  <si>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</si>
  <si>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</si>
  <si>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</si>
  <si>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</si>
  <si>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</si>
  <si>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</si>
  <si>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</si>
  <si>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</si>
  <si>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</si>
  <si>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</si>
  <si>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</si>
  <si>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</si>
  <si>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</si>
  <si>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</si>
  <si>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</si>
  <si>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</si>
  <si>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</si>
  <si>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</si>
  <si>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</si>
  <si>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</si>
  <si>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</si>
  <si>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</si>
  <si>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</si>
  <si>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</si>
  <si>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</si>
  <si>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</si>
  <si>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</si>
  <si>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</si>
  <si>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</si>
  <si>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</si>
  <si>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</si>
  <si>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</si>
  <si>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t>Reclass AP2 to AP3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</si>
  <si>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</si>
  <si>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RESRAM Amt in Base Rates/Test Year kWh</t>
  </si>
  <si>
    <t>Calculated Rate Allocation by Rate Class</t>
  </si>
  <si>
    <t>RESRAM Rebasing excerpt from File No. ER-2021-0240 Unanimous Stipulation and Agreement</t>
  </si>
  <si>
    <t>Billed kWh used to set rates in ER-2021-0240 rate case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</si>
  <si>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</si>
  <si>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</si>
  <si>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</si>
  <si>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Aug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</si>
</sst>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166" fontId="9" fillId="3" borderId="5" xfId="6" applyNumberFormat="1" applyFont="1" applyFill="1" applyBorder="1" applyAlignment="1">
      <alignment horizontal="center"/>
    </xf>
    <xf numFmtId="0" fontId="11" fillId="0" borderId="0" xfId="0" applyFont="1" applyFill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170" fontId="14" fillId="0" borderId="0" xfId="0" applyNumberFormat="1" applyFont="1"/>
    <xf numFmtId="0" fontId="5" fillId="4" borderId="0" xfId="0" applyFont="1" applyFill="1"/>
    <xf numFmtId="169" fontId="0" fillId="0" borderId="0" xfId="5" applyNumberFormat="1" applyFont="1"/>
    <xf numFmtId="169" fontId="0" fillId="0" borderId="4" xfId="0" applyNumberFormat="1" applyBorder="1"/>
    <xf numFmtId="0" fontId="15" fillId="0" borderId="0" xfId="0" applyFont="1"/>
    <xf numFmtId="43" fontId="16" fillId="0" borderId="0" xfId="0" applyNumberFormat="1" applyFont="1"/>
    <xf numFmtId="0" fontId="14" fillId="0" borderId="0" xfId="0" applyFont="1" applyFill="1"/>
    <xf numFmtId="169" fontId="14" fillId="0" borderId="0" xfId="5" applyNumberFormat="1" applyFont="1" applyFill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30</xdr:row>
      <xdr:rowOff>127000</xdr:rowOff>
    </xdr:from>
    <xdr:to>
      <xdr:col>4</xdr:col>
      <xdr:colOff>1338886</xdr:colOff>
      <xdr:row>37</xdr:row>
      <xdr:rowOff>56998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5715000"/>
          <a:ext cx="7714286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273051</xdr:colOff>
      <xdr:row>42</xdr:row>
      <xdr:rowOff>163907</xdr:rowOff>
    </xdr:from>
    <xdr:to>
      <xdr:col>4</xdr:col>
      <xdr:colOff>473833</xdr:colOff>
      <xdr:row>70</xdr:row>
      <xdr:rowOff>6351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1" y="7987107"/>
          <a:ext cx="6715882" cy="5011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3</v>
      </c>
      <c r="B9" s="6"/>
      <c r="C9" s="52">
        <v>0</v>
      </c>
    </row>
    <row r="10" spans="1:14" x14ac:dyDescent="0.35">
      <c r="A10" s="5" t="s">
        <v>60</v>
      </c>
      <c r="B10" s="6"/>
      <c r="C10" s="52">
        <v>0</v>
      </c>
    </row>
    <row r="11" spans="1:14" x14ac:dyDescent="0.35">
      <c r="A11" s="5" t="s">
        <v>61</v>
      </c>
      <c r="B11" s="6"/>
      <c r="C11" s="52">
        <v>0</v>
      </c>
    </row>
    <row r="12" spans="1:14" x14ac:dyDescent="0.35">
      <c r="A12" s="5" t="s">
        <v>62</v>
      </c>
      <c r="B12" s="6"/>
      <c r="C12" s="52">
        <v>0</v>
      </c>
    </row>
    <row r="13" spans="1:14" x14ac:dyDescent="0.35">
      <c r="A13" s="5" t="s">
        <v>4</v>
      </c>
      <c r="B13" s="7"/>
      <c r="C13" s="49">
        <v>0</v>
      </c>
    </row>
    <row r="14" spans="1:14" x14ac:dyDescent="0.35">
      <c r="A14" s="5" t="s">
        <v>5</v>
      </c>
      <c r="B14" s="6"/>
      <c r="C14" s="52">
        <v>0</v>
      </c>
    </row>
    <row r="15" spans="1:14" x14ac:dyDescent="0.35">
      <c r="A15" s="5" t="s">
        <v>6</v>
      </c>
      <c r="B15" s="6"/>
      <c r="C15" s="52">
        <v>0</v>
      </c>
    </row>
    <row r="16" spans="1:14" x14ac:dyDescent="0.35">
      <c r="A16" s="5" t="s">
        <v>7</v>
      </c>
      <c r="B16" s="6"/>
      <c r="C16" s="52">
        <v>0</v>
      </c>
    </row>
    <row r="17" spans="1:3" x14ac:dyDescent="0.35">
      <c r="A17" s="5" t="s">
        <v>8</v>
      </c>
      <c r="B17" s="6"/>
      <c r="C17" s="52">
        <v>0</v>
      </c>
    </row>
    <row r="18" spans="1:3" x14ac:dyDescent="0.35">
      <c r="A18" s="5" t="s">
        <v>9</v>
      </c>
      <c r="B18" s="6"/>
      <c r="C18" s="52">
        <v>0</v>
      </c>
    </row>
    <row r="19" spans="1:3" x14ac:dyDescent="0.35">
      <c r="A19" s="5" t="s">
        <v>63</v>
      </c>
      <c r="B19" s="6"/>
      <c r="C19" s="52">
        <v>0</v>
      </c>
    </row>
    <row r="20" spans="1:3" x14ac:dyDescent="0.35">
      <c r="A20" s="5" t="s">
        <v>10</v>
      </c>
      <c r="B20" s="6"/>
      <c r="C20" s="52">
        <v>0</v>
      </c>
    </row>
    <row r="21" spans="1:3" ht="15" thickBot="1" x14ac:dyDescent="0.4">
      <c r="A21" s="3" t="s">
        <v>11</v>
      </c>
      <c r="B21" s="9"/>
      <c r="C21" s="53">
        <f t="shared" ref="C21" si="0">SUM(C6:C15)</f>
        <v>0</v>
      </c>
    </row>
    <row r="22" spans="1:3" x14ac:dyDescent="0.35">
      <c r="A22" s="3"/>
      <c r="B22" s="30"/>
      <c r="C22" s="54"/>
    </row>
    <row r="23" spans="1:3" x14ac:dyDescent="0.35">
      <c r="A23" s="3" t="s">
        <v>31</v>
      </c>
      <c r="B23" s="29"/>
      <c r="C23" s="54">
        <v>-641855.02</v>
      </c>
    </row>
    <row r="24" spans="1:3" x14ac:dyDescent="0.35">
      <c r="B24" s="10"/>
      <c r="C24" s="55"/>
    </row>
    <row r="25" spans="1:3" x14ac:dyDescent="0.35">
      <c r="A25" s="11" t="s">
        <v>28</v>
      </c>
      <c r="B25" s="12"/>
      <c r="C25" s="56">
        <v>0</v>
      </c>
    </row>
    <row r="26" spans="1:3" x14ac:dyDescent="0.35">
      <c r="A26" s="5" t="s">
        <v>29</v>
      </c>
      <c r="B26" s="23"/>
      <c r="C26" s="56">
        <v>0</v>
      </c>
    </row>
    <row r="27" spans="1:3" x14ac:dyDescent="0.35">
      <c r="A27" s="3" t="s">
        <v>30</v>
      </c>
      <c r="B27" s="6"/>
      <c r="C27" s="57">
        <f>+C25+C26+C23</f>
        <v>-641855.02</v>
      </c>
    </row>
    <row r="28" spans="1:3" ht="15" thickBot="1" x14ac:dyDescent="0.4">
      <c r="A28" s="13" t="s">
        <v>12</v>
      </c>
      <c r="B28" s="24"/>
      <c r="C28" s="58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2"/>
      <c r="C31" s="52">
        <f>(C28+B33)*C30</f>
        <v>115.52313370376734</v>
      </c>
    </row>
    <row r="32" spans="1:3" x14ac:dyDescent="0.35">
      <c r="A32" s="3"/>
      <c r="B32" s="59"/>
      <c r="C32" s="59"/>
    </row>
    <row r="33" spans="1:3" ht="15" thickBot="1" x14ac:dyDescent="0.4">
      <c r="A33" s="13" t="s">
        <v>15</v>
      </c>
      <c r="B33" s="60">
        <v>1314351.5414953057</v>
      </c>
      <c r="C33" s="60">
        <f t="shared" ref="C33" si="1">C28+C31+B33</f>
        <v>672612.04462900944</v>
      </c>
    </row>
    <row r="35" spans="1:3" x14ac:dyDescent="0.35">
      <c r="A35" s="3" t="s">
        <v>64</v>
      </c>
      <c r="C35" s="59">
        <f>-C33</f>
        <v>-672612.04462900944</v>
      </c>
    </row>
    <row r="37" spans="1:3" ht="15" thickBot="1" x14ac:dyDescent="0.4">
      <c r="A37" s="13" t="s">
        <v>65</v>
      </c>
      <c r="B37" s="60"/>
      <c r="C37" s="60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55</v>
      </c>
    </row>
    <row r="4" spans="1:1" x14ac:dyDescent="0.35">
      <c r="A4" s="22" t="str">
        <f>+'18A'!A5</f>
        <v>Aug 2022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C35" sqref="C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56</v>
      </c>
    </row>
    <row r="4" spans="1:14" x14ac:dyDescent="0.35">
      <c r="A4" s="1"/>
      <c r="B4" s="2" t="s">
        <v>26</v>
      </c>
      <c r="C4" s="2">
        <v>44804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60</v>
      </c>
      <c r="B9" s="6"/>
      <c r="C9" s="52">
        <v>0</v>
      </c>
    </row>
    <row r="10" spans="1:14" x14ac:dyDescent="0.35">
      <c r="A10" s="5" t="s">
        <v>61</v>
      </c>
      <c r="B10" s="6"/>
      <c r="C10" s="52">
        <v>0</v>
      </c>
    </row>
    <row r="11" spans="1:14" x14ac:dyDescent="0.35">
      <c r="A11" s="5" t="s">
        <v>62</v>
      </c>
      <c r="B11" s="6"/>
      <c r="C11" s="52">
        <v>0</v>
      </c>
    </row>
    <row r="12" spans="1:14" x14ac:dyDescent="0.35">
      <c r="A12" s="5" t="s">
        <v>4</v>
      </c>
      <c r="B12" s="7"/>
      <c r="C12" s="49">
        <v>0</v>
      </c>
    </row>
    <row r="13" spans="1:14" x14ac:dyDescent="0.35">
      <c r="A13" s="5" t="s">
        <v>5</v>
      </c>
      <c r="B13" s="6"/>
      <c r="C13" s="49">
        <v>0</v>
      </c>
      <c r="F13" s="62"/>
      <c r="G13" s="63"/>
    </row>
    <row r="14" spans="1:14" x14ac:dyDescent="0.35">
      <c r="A14" s="5" t="s">
        <v>6</v>
      </c>
      <c r="B14" s="6"/>
      <c r="C14" s="52">
        <v>0</v>
      </c>
    </row>
    <row r="15" spans="1:14" x14ac:dyDescent="0.35">
      <c r="A15" s="5" t="s">
        <v>7</v>
      </c>
      <c r="B15" s="6"/>
      <c r="C15" s="52">
        <v>0</v>
      </c>
    </row>
    <row r="16" spans="1:14" x14ac:dyDescent="0.35">
      <c r="A16" s="5" t="s">
        <v>8</v>
      </c>
      <c r="B16" s="6"/>
      <c r="C16" s="52">
        <v>0</v>
      </c>
    </row>
    <row r="17" spans="1:4" x14ac:dyDescent="0.35">
      <c r="A17" s="5" t="s">
        <v>9</v>
      </c>
      <c r="B17" s="6"/>
      <c r="C17" s="52">
        <v>0</v>
      </c>
    </row>
    <row r="18" spans="1:4" x14ac:dyDescent="0.35">
      <c r="A18" s="5" t="s">
        <v>63</v>
      </c>
      <c r="B18" s="6"/>
      <c r="C18" s="52">
        <v>0</v>
      </c>
    </row>
    <row r="19" spans="1:4" x14ac:dyDescent="0.35">
      <c r="A19" s="5" t="s">
        <v>10</v>
      </c>
      <c r="B19" s="6"/>
      <c r="C19" s="52">
        <v>0</v>
      </c>
    </row>
    <row r="20" spans="1:4" ht="15" thickBot="1" x14ac:dyDescent="0.4">
      <c r="A20" s="3" t="s">
        <v>11</v>
      </c>
      <c r="B20" s="9"/>
      <c r="C20" s="53">
        <f>SUM(C6:C19)</f>
        <v>0</v>
      </c>
    </row>
    <row r="21" spans="1:4" x14ac:dyDescent="0.35">
      <c r="B21" s="10"/>
      <c r="C21" s="55"/>
    </row>
    <row r="22" spans="1:4" x14ac:dyDescent="0.35">
      <c r="A22" s="3" t="s">
        <v>31</v>
      </c>
      <c r="B22" s="10"/>
      <c r="C22" s="12">
        <v>1534101.4179822865</v>
      </c>
      <c r="D22" s="76"/>
    </row>
    <row r="23" spans="1:4" x14ac:dyDescent="0.35">
      <c r="B23" s="10"/>
      <c r="C23" s="55"/>
    </row>
    <row r="24" spans="1:4" x14ac:dyDescent="0.35">
      <c r="A24" s="11" t="s">
        <v>28</v>
      </c>
      <c r="B24" s="12"/>
      <c r="C24" s="56">
        <v>0</v>
      </c>
    </row>
    <row r="25" spans="1:4" x14ac:dyDescent="0.35">
      <c r="A25" s="5" t="s">
        <v>29</v>
      </c>
      <c r="B25" s="23"/>
      <c r="C25" s="56">
        <v>0</v>
      </c>
    </row>
    <row r="26" spans="1:4" x14ac:dyDescent="0.35">
      <c r="A26" s="3" t="s">
        <v>30</v>
      </c>
      <c r="B26" s="6"/>
      <c r="C26" s="57">
        <f>SUM(C22:C25)</f>
        <v>1534101.4179822865</v>
      </c>
    </row>
    <row r="27" spans="1:4" ht="15" thickBot="1" x14ac:dyDescent="0.4">
      <c r="A27" s="13" t="s">
        <v>12</v>
      </c>
      <c r="B27" s="24"/>
      <c r="C27" s="58">
        <f>C26+C20</f>
        <v>1534101.4179822865</v>
      </c>
    </row>
    <row r="28" spans="1:4" x14ac:dyDescent="0.35">
      <c r="A28" s="3"/>
      <c r="B28" s="4"/>
      <c r="C28" s="61"/>
    </row>
    <row r="29" spans="1:4" x14ac:dyDescent="0.35">
      <c r="A29" s="14" t="s">
        <v>13</v>
      </c>
      <c r="B29" s="15"/>
      <c r="C29" s="15">
        <f>(2.564054/12)/100</f>
        <v>2.1367116666666667E-3</v>
      </c>
    </row>
    <row r="30" spans="1:4" x14ac:dyDescent="0.35">
      <c r="A30" s="16" t="s">
        <v>14</v>
      </c>
      <c r="B30" s="52"/>
      <c r="C30" s="52">
        <f>(C27+B34)*C29</f>
        <v>-13365.98994765544</v>
      </c>
    </row>
    <row r="31" spans="1:4" x14ac:dyDescent="0.35">
      <c r="A31" s="16"/>
      <c r="B31" s="52"/>
      <c r="C31" s="52"/>
    </row>
    <row r="32" spans="1:4" x14ac:dyDescent="0.35">
      <c r="A32" s="3" t="s">
        <v>73</v>
      </c>
      <c r="B32" s="52"/>
      <c r="C32" s="52"/>
    </row>
    <row r="33" spans="1:3" x14ac:dyDescent="0.35">
      <c r="A33" s="3"/>
      <c r="B33" s="59"/>
      <c r="C33" s="59"/>
    </row>
    <row r="34" spans="1:3" ht="15" thickBot="1" x14ac:dyDescent="0.4">
      <c r="A34" s="13" t="s">
        <v>15</v>
      </c>
      <c r="B34" s="60">
        <v>-7789503.1907946095</v>
      </c>
      <c r="C34" s="60">
        <f>C27+C30+B34+C32</f>
        <v>-6268767.762759978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"/>
  <sheetViews>
    <sheetView zoomScaleNormal="100" workbookViewId="0">
      <pane ySplit="4" topLeftCell="A5" activePane="bottomLeft" state="frozen"/>
      <selection pane="bottomLeft" activeCell="C33" sqref="C33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66</v>
      </c>
    </row>
    <row r="4" spans="1:14" x14ac:dyDescent="0.35">
      <c r="A4" s="1"/>
      <c r="B4" s="2" t="s">
        <v>26</v>
      </c>
      <c r="C4" s="2">
        <f>'Monthly Cost Tracker AP3'!C4</f>
        <v>44804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67</v>
      </c>
      <c r="B6" s="6"/>
      <c r="C6" s="52"/>
    </row>
    <row r="7" spans="1:14" x14ac:dyDescent="0.35">
      <c r="A7" s="5" t="s">
        <v>68</v>
      </c>
      <c r="B7" s="6"/>
      <c r="C7" s="52"/>
    </row>
    <row r="8" spans="1:14" x14ac:dyDescent="0.35">
      <c r="A8" s="5" t="s">
        <v>69</v>
      </c>
      <c r="B8" s="6"/>
      <c r="C8" s="52"/>
    </row>
    <row r="9" spans="1:14" x14ac:dyDescent="0.35">
      <c r="A9" s="5" t="s">
        <v>70</v>
      </c>
      <c r="B9" s="6"/>
      <c r="C9" s="52"/>
    </row>
    <row r="10" spans="1:14" x14ac:dyDescent="0.35">
      <c r="A10" s="5" t="s">
        <v>71</v>
      </c>
      <c r="B10" s="6"/>
      <c r="C10" s="52"/>
    </row>
    <row r="11" spans="1:14" x14ac:dyDescent="0.35">
      <c r="A11" s="5" t="s">
        <v>72</v>
      </c>
      <c r="B11" s="6"/>
      <c r="C11" s="52"/>
    </row>
    <row r="12" spans="1:14" x14ac:dyDescent="0.35">
      <c r="A12" s="5" t="s">
        <v>4</v>
      </c>
      <c r="B12" s="7"/>
      <c r="C12" s="49"/>
    </row>
    <row r="13" spans="1:14" x14ac:dyDescent="0.35">
      <c r="A13" s="5" t="s">
        <v>5</v>
      </c>
      <c r="B13" s="6"/>
      <c r="C13" s="49"/>
      <c r="F13" s="62"/>
      <c r="G13" s="63"/>
    </row>
    <row r="14" spans="1:14" x14ac:dyDescent="0.35">
      <c r="A14" s="5" t="s">
        <v>79</v>
      </c>
      <c r="B14" s="6"/>
      <c r="C14" s="52"/>
    </row>
    <row r="15" spans="1:14" x14ac:dyDescent="0.35">
      <c r="A15" s="5" t="s">
        <v>7</v>
      </c>
      <c r="B15" s="6"/>
      <c r="C15" s="52"/>
    </row>
    <row r="16" spans="1:14" x14ac:dyDescent="0.35">
      <c r="A16" s="5" t="s">
        <v>8</v>
      </c>
      <c r="B16" s="6"/>
      <c r="C16" s="52"/>
    </row>
    <row r="17" spans="1:3" x14ac:dyDescent="0.35">
      <c r="A17" s="5" t="s">
        <v>9</v>
      </c>
      <c r="B17" s="6"/>
      <c r="C17" s="52"/>
    </row>
    <row r="18" spans="1:3" x14ac:dyDescent="0.35">
      <c r="A18" s="5" t="s">
        <v>63</v>
      </c>
      <c r="B18" s="6"/>
      <c r="C18" s="52"/>
    </row>
    <row r="19" spans="1:3" x14ac:dyDescent="0.35">
      <c r="A19" s="5" t="s">
        <v>10</v>
      </c>
      <c r="B19" s="6"/>
      <c r="C19" s="52"/>
    </row>
    <row r="20" spans="1:3" ht="15" thickBot="1" x14ac:dyDescent="0.4">
      <c r="A20" s="3" t="s">
        <v>11</v>
      </c>
      <c r="B20" s="9"/>
      <c r="C20" s="53">
        <f>SUM(C6:C19)</f>
        <v>0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55"/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/>
    </row>
    <row r="26" spans="1:3" x14ac:dyDescent="0.35">
      <c r="A26" s="3" t="s">
        <v>30</v>
      </c>
      <c r="B26" s="6"/>
      <c r="C26" s="57">
        <f t="shared" ref="C26" si="0">+C24+C25</f>
        <v>0</v>
      </c>
    </row>
    <row r="27" spans="1:3" ht="15" thickBot="1" x14ac:dyDescent="0.4">
      <c r="A27" s="13" t="s">
        <v>12</v>
      </c>
      <c r="B27" s="24"/>
      <c r="C27" s="58">
        <f t="shared" ref="C27" si="1">-C26+C20</f>
        <v>0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(2.564054/12)/100</f>
        <v>2.1367116666666667E-3</v>
      </c>
    </row>
    <row r="30" spans="1:3" x14ac:dyDescent="0.35">
      <c r="A30" s="16" t="s">
        <v>14</v>
      </c>
      <c r="B30" s="52"/>
      <c r="C30" s="52">
        <f>(C27+B32)*C29</f>
        <v>21297.378904302968</v>
      </c>
    </row>
    <row r="31" spans="1:3" x14ac:dyDescent="0.35">
      <c r="A31" s="3"/>
      <c r="B31" s="59"/>
      <c r="C31" s="59"/>
    </row>
    <row r="32" spans="1:3" ht="15" thickBot="1" x14ac:dyDescent="0.4">
      <c r="A32" s="13" t="s">
        <v>15</v>
      </c>
      <c r="B32" s="60">
        <v>9967362.1090521347</v>
      </c>
      <c r="C32" s="60">
        <f t="shared" ref="C32" si="2">C27+C30+B32</f>
        <v>9988659.4879564382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32"/>
  <sheetViews>
    <sheetView zoomScaleNormal="100" workbookViewId="0">
      <pane ySplit="4" topLeftCell="A5" activePane="bottomLeft" state="frozen"/>
      <selection pane="bottomLeft" activeCell="C33" sqref="C33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81</v>
      </c>
    </row>
    <row r="4" spans="1:14" x14ac:dyDescent="0.35">
      <c r="A4" s="1"/>
      <c r="B4" s="2" t="s">
        <v>26</v>
      </c>
      <c r="C4" s="2">
        <f>'Monthly Cost Tracker AP3'!C4</f>
        <v>44804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67</v>
      </c>
      <c r="B6" s="6"/>
      <c r="C6" s="52">
        <v>159069.12999999989</v>
      </c>
    </row>
    <row r="7" spans="1:14" x14ac:dyDescent="0.35">
      <c r="A7" s="5" t="s">
        <v>68</v>
      </c>
      <c r="B7" s="6"/>
      <c r="C7" s="52">
        <v>3.54</v>
      </c>
    </row>
    <row r="8" spans="1:14" x14ac:dyDescent="0.35">
      <c r="A8" s="5" t="s">
        <v>69</v>
      </c>
      <c r="B8" s="6"/>
      <c r="C8" s="52">
        <v>0</v>
      </c>
    </row>
    <row r="9" spans="1:14" x14ac:dyDescent="0.35">
      <c r="A9" s="5" t="s">
        <v>70</v>
      </c>
      <c r="B9" s="6"/>
      <c r="C9" s="52">
        <v>0</v>
      </c>
    </row>
    <row r="10" spans="1:14" x14ac:dyDescent="0.35">
      <c r="A10" s="5" t="s">
        <v>71</v>
      </c>
      <c r="B10" s="6"/>
      <c r="C10" s="52">
        <v>0</v>
      </c>
    </row>
    <row r="11" spans="1:14" x14ac:dyDescent="0.35">
      <c r="A11" s="5" t="s">
        <v>72</v>
      </c>
      <c r="B11" s="6"/>
      <c r="C11" s="52">
        <v>0</v>
      </c>
    </row>
    <row r="12" spans="1:14" x14ac:dyDescent="0.35">
      <c r="A12" s="5" t="s">
        <v>4</v>
      </c>
      <c r="B12" s="7"/>
      <c r="C12" s="49">
        <v>272022.5</v>
      </c>
    </row>
    <row r="13" spans="1:14" x14ac:dyDescent="0.35">
      <c r="A13" s="5" t="s">
        <v>5</v>
      </c>
      <c r="B13" s="6"/>
      <c r="C13" s="49">
        <v>-16804283.793107495</v>
      </c>
      <c r="F13" s="62"/>
      <c r="G13" s="63"/>
    </row>
    <row r="14" spans="1:14" x14ac:dyDescent="0.35">
      <c r="A14" s="5" t="s">
        <v>79</v>
      </c>
      <c r="B14" s="6"/>
      <c r="C14" s="52">
        <v>-4899134.2100000028</v>
      </c>
    </row>
    <row r="15" spans="1:14" x14ac:dyDescent="0.35">
      <c r="A15" s="5" t="s">
        <v>7</v>
      </c>
      <c r="B15" s="6"/>
      <c r="C15" s="52">
        <v>6962636.3088195166</v>
      </c>
    </row>
    <row r="16" spans="1:14" x14ac:dyDescent="0.35">
      <c r="A16" s="5" t="s">
        <v>8</v>
      </c>
      <c r="B16" s="6"/>
      <c r="C16" s="52">
        <v>3478833.25</v>
      </c>
    </row>
    <row r="17" spans="1:3" x14ac:dyDescent="0.35">
      <c r="A17" s="5" t="s">
        <v>9</v>
      </c>
      <c r="B17" s="6"/>
      <c r="C17" s="52">
        <v>978333.5</v>
      </c>
    </row>
    <row r="18" spans="1:3" x14ac:dyDescent="0.35">
      <c r="A18" s="5" t="s">
        <v>63</v>
      </c>
      <c r="B18" s="6"/>
      <c r="C18" s="52">
        <v>163839</v>
      </c>
    </row>
    <row r="19" spans="1:3" x14ac:dyDescent="0.35">
      <c r="A19" s="5" t="s">
        <v>10</v>
      </c>
      <c r="B19" s="6"/>
      <c r="C19" s="52">
        <v>754166.66666666663</v>
      </c>
    </row>
    <row r="20" spans="1:3" ht="15" thickBot="1" x14ac:dyDescent="0.4">
      <c r="A20" s="3" t="s">
        <v>11</v>
      </c>
      <c r="B20" s="9"/>
      <c r="C20" s="53">
        <f>SUM(C6:C19)</f>
        <v>-8934514.107621314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55"/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>
        <v>1866911.624236092</v>
      </c>
    </row>
    <row r="26" spans="1:3" x14ac:dyDescent="0.35">
      <c r="A26" s="3" t="s">
        <v>30</v>
      </c>
      <c r="B26" s="6"/>
      <c r="C26" s="57">
        <f t="shared" ref="C26" si="0">+C24+C25</f>
        <v>1866911.624236092</v>
      </c>
    </row>
    <row r="27" spans="1:3" ht="15" thickBot="1" x14ac:dyDescent="0.4">
      <c r="A27" s="13" t="s">
        <v>12</v>
      </c>
      <c r="B27" s="24"/>
      <c r="C27" s="58">
        <f t="shared" ref="C27" si="1">-C26+C20</f>
        <v>-10801425.731857406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(2.564054/12)/100</f>
        <v>2.1367116666666667E-3</v>
      </c>
    </row>
    <row r="30" spans="1:3" x14ac:dyDescent="0.35">
      <c r="A30" s="16" t="s">
        <v>14</v>
      </c>
      <c r="B30" s="52"/>
      <c r="C30" s="52">
        <f>(C27+B32)*C29</f>
        <v>-23079.532377893258</v>
      </c>
    </row>
    <row r="31" spans="1:3" x14ac:dyDescent="0.35">
      <c r="A31" s="3"/>
      <c r="B31" s="59"/>
      <c r="C31" s="59"/>
    </row>
    <row r="32" spans="1:3" ht="15" thickBot="1" x14ac:dyDescent="0.4">
      <c r="A32" s="13" t="s">
        <v>15</v>
      </c>
      <c r="B32" s="60"/>
      <c r="C32" s="60">
        <f t="shared" ref="C32" si="2">C27+C30+B32</f>
        <v>-10824505.264235299</v>
      </c>
    </row>
  </sheetData>
  <pageMargins left="0.7" right="0.7" top="0.75" bottom="0.75" header="0.3" footer="0.3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A5" sqref="A5"/>
    </sheetView>
  </sheetViews>
  <sheetFormatPr defaultRowHeight="14.5" x14ac:dyDescent="0.35"/>
  <cols>
    <col min="1" max="1" width="32" customWidth="1"/>
    <col min="2" max="2" width="16.26953125" customWidth="1"/>
    <col min="3" max="3" width="19.5429687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52</v>
      </c>
    </row>
    <row r="4" spans="1:4" x14ac:dyDescent="0.35">
      <c r="A4" s="20" t="s">
        <v>16</v>
      </c>
    </row>
    <row r="5" spans="1:4" x14ac:dyDescent="0.35">
      <c r="A5" s="21" t="s">
        <v>82</v>
      </c>
    </row>
    <row r="7" spans="1:4" ht="15" thickBot="1" x14ac:dyDescent="0.4">
      <c r="A7" s="19"/>
      <c r="D7" s="8"/>
    </row>
    <row r="8" spans="1:4" x14ac:dyDescent="0.35">
      <c r="A8" s="51" t="s">
        <v>45</v>
      </c>
      <c r="B8" s="51" t="s">
        <v>33</v>
      </c>
      <c r="C8" s="47" t="s">
        <v>19</v>
      </c>
      <c r="D8" s="8"/>
    </row>
    <row r="9" spans="1:4" x14ac:dyDescent="0.35">
      <c r="A9" s="44" t="s">
        <v>34</v>
      </c>
      <c r="B9" s="35" t="s">
        <v>35</v>
      </c>
      <c r="C9" s="45">
        <v>-695678.89</v>
      </c>
    </row>
    <row r="10" spans="1:4" x14ac:dyDescent="0.35">
      <c r="A10" s="44" t="s">
        <v>36</v>
      </c>
      <c r="B10" s="35" t="s">
        <v>35</v>
      </c>
      <c r="C10" s="45">
        <v>-153153.21</v>
      </c>
      <c r="D10" s="8"/>
    </row>
    <row r="11" spans="1:4" x14ac:dyDescent="0.35">
      <c r="A11" s="44" t="s">
        <v>37</v>
      </c>
      <c r="B11" s="35" t="s">
        <v>35</v>
      </c>
      <c r="C11" s="45">
        <v>-349720.28</v>
      </c>
      <c r="D11" s="8"/>
    </row>
    <row r="12" spans="1:4" x14ac:dyDescent="0.35">
      <c r="A12" s="44" t="s">
        <v>38</v>
      </c>
      <c r="B12" s="35" t="s">
        <v>39</v>
      </c>
      <c r="C12" s="45">
        <v>-163790.59</v>
      </c>
      <c r="D12" s="8"/>
    </row>
    <row r="13" spans="1:4" x14ac:dyDescent="0.35">
      <c r="A13" s="44" t="s">
        <v>40</v>
      </c>
      <c r="B13" s="35" t="s">
        <v>35</v>
      </c>
      <c r="C13" s="45">
        <f>-(3172.86+73.28+1605.68)</f>
        <v>-4851.8200000000006</v>
      </c>
      <c r="D13" s="31"/>
    </row>
    <row r="14" spans="1:4" x14ac:dyDescent="0.35">
      <c r="A14" s="44" t="s">
        <v>41</v>
      </c>
      <c r="B14" s="35"/>
      <c r="C14" s="45"/>
      <c r="D14" s="31"/>
    </row>
    <row r="15" spans="1:4" x14ac:dyDescent="0.35">
      <c r="A15" s="46" t="s">
        <v>42</v>
      </c>
      <c r="B15" s="35" t="s">
        <v>39</v>
      </c>
      <c r="C15" s="45">
        <v>-7816.09</v>
      </c>
      <c r="D15" s="31"/>
    </row>
    <row r="16" spans="1:4" x14ac:dyDescent="0.35">
      <c r="A16" s="46" t="s">
        <v>43</v>
      </c>
      <c r="B16" s="35" t="s">
        <v>39</v>
      </c>
      <c r="C16" s="45">
        <v>-89267.57</v>
      </c>
      <c r="D16" s="31"/>
    </row>
    <row r="17" spans="1:4" x14ac:dyDescent="0.35">
      <c r="A17" s="46" t="s">
        <v>44</v>
      </c>
      <c r="B17" s="35" t="s">
        <v>39</v>
      </c>
      <c r="C17" s="45">
        <f>-(1399.19+68423.78)</f>
        <v>-69822.97</v>
      </c>
      <c r="D17" s="31"/>
    </row>
    <row r="18" spans="1:4" x14ac:dyDescent="0.35">
      <c r="D18" s="31"/>
    </row>
    <row r="19" spans="1:4" ht="15" thickBot="1" x14ac:dyDescent="0.4">
      <c r="A19" s="42" t="s">
        <v>32</v>
      </c>
      <c r="B19" s="41"/>
      <c r="C19" s="43">
        <f>SUM(C9:C18)</f>
        <v>-1534101.4200000002</v>
      </c>
      <c r="D19" s="31"/>
    </row>
    <row r="20" spans="1:4" ht="15" thickTop="1" x14ac:dyDescent="0.35">
      <c r="D20" s="31"/>
    </row>
    <row r="21" spans="1:4" x14ac:dyDescent="0.35">
      <c r="D21" s="31"/>
    </row>
    <row r="22" spans="1:4" x14ac:dyDescent="0.35">
      <c r="D22" s="31"/>
    </row>
    <row r="23" spans="1:4" x14ac:dyDescent="0.35">
      <c r="A23" s="33"/>
      <c r="B23" s="34"/>
      <c r="C23" s="34"/>
    </row>
    <row r="24" spans="1:4" x14ac:dyDescent="0.35">
      <c r="A24" s="33"/>
      <c r="B24" s="34"/>
      <c r="C24" s="34"/>
    </row>
    <row r="25" spans="1:4" x14ac:dyDescent="0.35">
      <c r="A25" s="33"/>
      <c r="B25" s="34"/>
      <c r="C25" s="34"/>
    </row>
    <row r="26" spans="1:4" x14ac:dyDescent="0.35">
      <c r="A26" s="33"/>
      <c r="B26" s="34"/>
      <c r="C26" s="34"/>
    </row>
    <row r="27" spans="1:4" x14ac:dyDescent="0.35">
      <c r="A27" s="32"/>
      <c r="B27" s="32"/>
      <c r="C27" s="32"/>
    </row>
    <row r="28" spans="1:4" x14ac:dyDescent="0.35">
      <c r="A28" s="32"/>
      <c r="B28" s="32"/>
    </row>
    <row r="29" spans="1:4" x14ac:dyDescent="0.35">
      <c r="A29" s="32"/>
      <c r="B29" s="32"/>
    </row>
    <row r="30" spans="1:4" x14ac:dyDescent="0.35">
      <c r="A30" s="32"/>
      <c r="B30" s="32"/>
    </row>
    <row r="31" spans="1:4" x14ac:dyDescent="0.35">
      <c r="A31" s="32"/>
      <c r="B31" s="32"/>
    </row>
    <row r="32" spans="1:4" x14ac:dyDescent="0.35">
      <c r="A32" s="32"/>
      <c r="B32" s="32"/>
    </row>
    <row r="33" spans="1:2" x14ac:dyDescent="0.35">
      <c r="A33" s="32"/>
      <c r="B33" s="32"/>
    </row>
    <row r="34" spans="1:2" x14ac:dyDescent="0.35">
      <c r="A34" s="32"/>
      <c r="B34" s="32"/>
    </row>
    <row r="35" spans="1:2" x14ac:dyDescent="0.35">
      <c r="A35" s="32"/>
      <c r="B35" s="32"/>
    </row>
    <row r="36" spans="1:2" x14ac:dyDescent="0.35">
      <c r="A36" s="32"/>
      <c r="B36" s="32"/>
    </row>
    <row r="37" spans="1:2" x14ac:dyDescent="0.35">
      <c r="A37" s="32"/>
      <c r="B37" s="32"/>
    </row>
    <row r="38" spans="1:2" x14ac:dyDescent="0.35">
      <c r="A38" s="32"/>
      <c r="B38" s="32"/>
    </row>
    <row r="39" spans="1:2" x14ac:dyDescent="0.35">
      <c r="A39" s="32"/>
      <c r="B39" s="32"/>
    </row>
    <row r="40" spans="1:2" x14ac:dyDescent="0.35">
      <c r="A40" s="32"/>
      <c r="B40" s="32"/>
    </row>
    <row r="41" spans="1:2" x14ac:dyDescent="0.35">
      <c r="A41" s="32"/>
      <c r="B41" s="32"/>
    </row>
    <row r="42" spans="1:2" x14ac:dyDescent="0.35">
      <c r="A42" s="32"/>
      <c r="B42" s="32"/>
    </row>
    <row r="43" spans="1:2" x14ac:dyDescent="0.35">
      <c r="A43" s="32"/>
      <c r="B43" s="32"/>
    </row>
    <row r="44" spans="1:2" x14ac:dyDescent="0.35">
      <c r="A44" s="32"/>
      <c r="B44" s="32"/>
    </row>
    <row r="45" spans="1:2" x14ac:dyDescent="0.35">
      <c r="A45" s="32"/>
      <c r="B45" s="32"/>
    </row>
    <row r="46" spans="1:2" x14ac:dyDescent="0.35">
      <c r="A46" s="32"/>
      <c r="B46" s="32"/>
    </row>
    <row r="47" spans="1:2" x14ac:dyDescent="0.35">
      <c r="B47" s="3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5"/>
  <sheetViews>
    <sheetView workbookViewId="0">
      <selection activeCell="A5" sqref="A5"/>
    </sheetView>
  </sheetViews>
  <sheetFormatPr defaultRowHeight="14.5" x14ac:dyDescent="0.35"/>
  <cols>
    <col min="1" max="1" width="18.81640625" customWidth="1"/>
    <col min="2" max="2" width="22.1796875" customWidth="1"/>
    <col min="3" max="3" width="17.7265625" customWidth="1"/>
    <col min="4" max="4" width="34.54296875" customWidth="1"/>
    <col min="5" max="5" width="29.453125" bestFit="1" customWidth="1"/>
  </cols>
  <sheetData>
    <row r="1" spans="1:5" x14ac:dyDescent="0.35">
      <c r="A1" s="20" t="s">
        <v>0</v>
      </c>
    </row>
    <row r="2" spans="1:5" ht="15.5" x14ac:dyDescent="0.35">
      <c r="A2" s="20" t="s">
        <v>74</v>
      </c>
    </row>
    <row r="3" spans="1:5" x14ac:dyDescent="0.35">
      <c r="A3" s="20" t="s">
        <v>52</v>
      </c>
    </row>
    <row r="4" spans="1:5" x14ac:dyDescent="0.35">
      <c r="A4" s="20" t="s">
        <v>17</v>
      </c>
    </row>
    <row r="5" spans="1:5" x14ac:dyDescent="0.35">
      <c r="A5" s="22" t="str">
        <f>+'18A'!A5</f>
        <v>Aug 2022</v>
      </c>
    </row>
    <row r="7" spans="1:5" x14ac:dyDescent="0.35">
      <c r="A7" s="18"/>
      <c r="B7" s="17"/>
      <c r="D7" s="8"/>
    </row>
    <row r="8" spans="1:5" x14ac:dyDescent="0.35">
      <c r="A8" s="64"/>
    </row>
    <row r="9" spans="1:5" ht="15" thickBot="1" x14ac:dyDescent="0.4">
      <c r="C9" s="75" t="str">
        <f>CONCATENATE(TEXT($A$5,"MMM-YYYY")," kWh")</f>
        <v>Aug-2022 kWh</v>
      </c>
    </row>
    <row r="10" spans="1:5" ht="15" customHeight="1" x14ac:dyDescent="0.35">
      <c r="A10" s="51" t="s">
        <v>45</v>
      </c>
      <c r="B10" s="51" t="s">
        <v>33</v>
      </c>
      <c r="C10" s="51" t="str">
        <f>CONCATENATE(TEXT($A$5,"MMM-YYYY")," kWh")</f>
        <v>Aug-2022 kWh</v>
      </c>
      <c r="D10" s="66" t="s">
        <v>75</v>
      </c>
      <c r="E10" s="66" t="s">
        <v>76</v>
      </c>
    </row>
    <row r="11" spans="1:5" x14ac:dyDescent="0.35">
      <c r="A11" s="44" t="s">
        <v>34</v>
      </c>
      <c r="B11" s="35" t="s">
        <v>35</v>
      </c>
      <c r="C11" s="78">
        <v>1333765387.668108</v>
      </c>
      <c r="D11" s="71">
        <f>$E$39/$E$64</f>
        <v>7.2300270579695619E-4</v>
      </c>
      <c r="E11" s="68">
        <f>C11*D11</f>
        <v>964315.98418236827</v>
      </c>
    </row>
    <row r="12" spans="1:5" x14ac:dyDescent="0.35">
      <c r="A12" s="44" t="s">
        <v>36</v>
      </c>
      <c r="B12" s="35" t="s">
        <v>35</v>
      </c>
      <c r="C12" s="78">
        <v>305100206.31294268</v>
      </c>
      <c r="D12" s="71">
        <f t="shared" ref="D12:D19" si="0">$E$39/$E$64</f>
        <v>7.2300270579695619E-4</v>
      </c>
      <c r="E12" s="68">
        <f t="shared" ref="E12:E19" si="1">C12*D12</f>
        <v>220588.27470346712</v>
      </c>
    </row>
    <row r="13" spans="1:5" x14ac:dyDescent="0.35">
      <c r="A13" s="44" t="s">
        <v>37</v>
      </c>
      <c r="B13" s="35" t="s">
        <v>35</v>
      </c>
      <c r="C13" s="78">
        <v>710870250.71898377</v>
      </c>
      <c r="D13" s="71">
        <f t="shared" si="0"/>
        <v>7.2300270579695619E-4</v>
      </c>
      <c r="E13" s="68">
        <f t="shared" si="1"/>
        <v>513961.11474038591</v>
      </c>
    </row>
    <row r="14" spans="1:5" x14ac:dyDescent="0.35">
      <c r="A14" s="44" t="s">
        <v>38</v>
      </c>
      <c r="B14" s="35" t="s">
        <v>39</v>
      </c>
      <c r="C14" s="78">
        <v>332411894.4169268</v>
      </c>
      <c r="D14" s="71">
        <f t="shared" si="0"/>
        <v>7.2300270579695619E-4</v>
      </c>
      <c r="E14" s="68">
        <f t="shared" si="1"/>
        <v>240334.6991025302</v>
      </c>
    </row>
    <row r="15" spans="1:5" x14ac:dyDescent="0.35">
      <c r="A15" s="44" t="s">
        <v>40</v>
      </c>
      <c r="B15" s="35" t="s">
        <v>35</v>
      </c>
      <c r="C15" s="78">
        <v>10671535.635584872</v>
      </c>
      <c r="D15" s="71">
        <f t="shared" si="0"/>
        <v>7.2300270579695619E-4</v>
      </c>
      <c r="E15" s="68">
        <f t="shared" si="1"/>
        <v>7715.5491395365034</v>
      </c>
    </row>
    <row r="16" spans="1:5" x14ac:dyDescent="0.35">
      <c r="A16" s="44" t="s">
        <v>41</v>
      </c>
      <c r="B16" s="35"/>
      <c r="C16" s="78"/>
      <c r="D16" s="71"/>
      <c r="E16" s="68"/>
    </row>
    <row r="17" spans="1:5" x14ac:dyDescent="0.35">
      <c r="A17" s="46" t="s">
        <v>42</v>
      </c>
      <c r="B17" s="35" t="s">
        <v>39</v>
      </c>
      <c r="C17" s="78">
        <v>15387086.231835002</v>
      </c>
      <c r="D17" s="71">
        <f t="shared" si="0"/>
        <v>7.2300270579695619E-4</v>
      </c>
      <c r="E17" s="68">
        <f t="shared" si="1"/>
        <v>11124.904979947798</v>
      </c>
    </row>
    <row r="18" spans="1:5" x14ac:dyDescent="0.35">
      <c r="A18" s="46" t="s">
        <v>43</v>
      </c>
      <c r="B18" s="35" t="s">
        <v>39</v>
      </c>
      <c r="C18" s="78">
        <v>175735771.36463803</v>
      </c>
      <c r="D18" s="71">
        <f t="shared" si="0"/>
        <v>7.2300270579695619E-4</v>
      </c>
      <c r="E18" s="68">
        <f t="shared" si="1"/>
        <v>127057.43820194855</v>
      </c>
    </row>
    <row r="19" spans="1:5" x14ac:dyDescent="0.35">
      <c r="A19" s="46" t="s">
        <v>44</v>
      </c>
      <c r="B19" s="35" t="s">
        <v>39</v>
      </c>
      <c r="C19" s="78">
        <v>137456368.65098083</v>
      </c>
      <c r="D19" s="71">
        <f t="shared" si="0"/>
        <v>7.2300270579695619E-4</v>
      </c>
      <c r="E19" s="68">
        <f t="shared" si="1"/>
        <v>99381.326463683043</v>
      </c>
    </row>
    <row r="20" spans="1:5" x14ac:dyDescent="0.35">
      <c r="C20" s="77"/>
      <c r="D20" s="69"/>
      <c r="E20" s="69"/>
    </row>
    <row r="21" spans="1:5" ht="15" thickBot="1" x14ac:dyDescent="0.4">
      <c r="A21" s="42" t="s">
        <v>32</v>
      </c>
      <c r="B21" s="41"/>
      <c r="C21" s="70">
        <f>SUM(C11:C20)</f>
        <v>3021398501</v>
      </c>
      <c r="D21" s="70"/>
      <c r="E21" s="70">
        <f t="shared" ref="E21" si="2">SUM(E11:E20)</f>
        <v>2184479.2915138672</v>
      </c>
    </row>
    <row r="22" spans="1:5" ht="15" thickTop="1" x14ac:dyDescent="0.35"/>
    <row r="24" spans="1:5" ht="16.5" x14ac:dyDescent="0.35">
      <c r="A24" t="s">
        <v>80</v>
      </c>
    </row>
    <row r="30" spans="1:5" x14ac:dyDescent="0.35">
      <c r="A30" s="72" t="s">
        <v>77</v>
      </c>
      <c r="B30" s="72"/>
      <c r="C30" s="72"/>
      <c r="D30" s="72"/>
      <c r="E30" s="72"/>
    </row>
    <row r="39" spans="1:5" x14ac:dyDescent="0.35">
      <c r="E39" s="6">
        <v>22402939</v>
      </c>
    </row>
    <row r="42" spans="1:5" x14ac:dyDescent="0.35">
      <c r="A42" s="72" t="s">
        <v>78</v>
      </c>
      <c r="B42" s="72"/>
      <c r="C42" s="72"/>
      <c r="D42" s="72"/>
      <c r="E42" s="72"/>
    </row>
    <row r="56" spans="5:5" x14ac:dyDescent="0.35">
      <c r="E56" s="73">
        <v>13386011261</v>
      </c>
    </row>
    <row r="57" spans="5:5" x14ac:dyDescent="0.35">
      <c r="E57" s="73">
        <v>3086396782</v>
      </c>
    </row>
    <row r="58" spans="5:5" x14ac:dyDescent="0.35">
      <c r="E58" s="73">
        <v>7147886407</v>
      </c>
    </row>
    <row r="59" spans="5:5" x14ac:dyDescent="0.35">
      <c r="E59" s="73">
        <v>3544455219</v>
      </c>
    </row>
    <row r="60" spans="5:5" x14ac:dyDescent="0.35">
      <c r="E60" s="73">
        <v>3671663829</v>
      </c>
    </row>
    <row r="61" spans="5:5" x14ac:dyDescent="0.35">
      <c r="E61" s="73">
        <v>97975860</v>
      </c>
    </row>
    <row r="62" spans="5:5" x14ac:dyDescent="0.35">
      <c r="E62" s="73">
        <v>51579049</v>
      </c>
    </row>
    <row r="64" spans="5:5" ht="15" thickBot="1" x14ac:dyDescent="0.4">
      <c r="E64" s="74">
        <f>SUM(E56:E62)</f>
        <v>30985968407</v>
      </c>
    </row>
    <row r="6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4" sqref="A4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4" x14ac:dyDescent="0.35">
      <c r="A1" s="20" t="s">
        <v>0</v>
      </c>
    </row>
    <row r="2" spans="1:4" x14ac:dyDescent="0.35">
      <c r="A2" s="20" t="s">
        <v>21</v>
      </c>
    </row>
    <row r="3" spans="1:4" x14ac:dyDescent="0.35">
      <c r="A3" s="20" t="s">
        <v>53</v>
      </c>
    </row>
    <row r="4" spans="1:4" x14ac:dyDescent="0.35">
      <c r="A4" s="22" t="str">
        <f>+'18A'!A5</f>
        <v>Aug 2022</v>
      </c>
    </row>
    <row r="6" spans="1:4" x14ac:dyDescent="0.35">
      <c r="A6" s="18"/>
      <c r="B6" s="17"/>
      <c r="D6" s="8"/>
    </row>
    <row r="7" spans="1:4" x14ac:dyDescent="0.35">
      <c r="A7" t="s">
        <v>46</v>
      </c>
    </row>
    <row r="8" spans="1:4" x14ac:dyDescent="0.35">
      <c r="A8" s="65"/>
    </row>
    <row r="9" spans="1:4" s="32" customFormat="1" x14ac:dyDescent="0.35">
      <c r="A9" s="67"/>
    </row>
    <row r="10" spans="1:4" s="32" customFormat="1" x14ac:dyDescent="0.35"/>
    <row r="11" spans="1:4" s="32" customFormat="1" x14ac:dyDescent="0.35"/>
    <row r="12" spans="1:4" s="32" customFormat="1" x14ac:dyDescent="0.3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A5" sqref="A5"/>
    </sheetView>
  </sheetViews>
  <sheetFormatPr defaultRowHeight="14.5" x14ac:dyDescent="0.35"/>
  <cols>
    <col min="1" max="1" width="20.26953125" customWidth="1"/>
    <col min="2" max="2" width="21.81640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52</v>
      </c>
    </row>
    <row r="4" spans="1:7" x14ac:dyDescent="0.35">
      <c r="A4" s="20" t="s">
        <v>18</v>
      </c>
    </row>
    <row r="5" spans="1:7" x14ac:dyDescent="0.35">
      <c r="A5" s="22" t="str">
        <f>+'18A'!A5</f>
        <v>Aug 2022</v>
      </c>
    </row>
    <row r="6" spans="1:7" ht="15" thickBot="1" x14ac:dyDescent="0.4"/>
    <row r="7" spans="1:7" ht="42.75" customHeight="1" x14ac:dyDescent="0.35">
      <c r="A7" s="47" t="s">
        <v>45</v>
      </c>
      <c r="B7" s="47" t="s">
        <v>33</v>
      </c>
      <c r="C7" s="47" t="s">
        <v>19</v>
      </c>
      <c r="D7" s="47" t="s">
        <v>51</v>
      </c>
      <c r="E7" s="47" t="s">
        <v>49</v>
      </c>
      <c r="F7" s="47" t="s">
        <v>50</v>
      </c>
      <c r="G7" s="47" t="s">
        <v>47</v>
      </c>
    </row>
    <row r="8" spans="1:7" x14ac:dyDescent="0.35">
      <c r="A8" s="35" t="s">
        <v>34</v>
      </c>
      <c r="B8" s="35" t="s">
        <v>35</v>
      </c>
      <c r="C8" s="45">
        <f>'18A'!C9</f>
        <v>-695678.89</v>
      </c>
      <c r="D8" s="48">
        <v>1280523000</v>
      </c>
      <c r="E8" s="40">
        <v>-4.9617039894535992E-4</v>
      </c>
      <c r="F8" s="45">
        <f>D8*E8</f>
        <v>-635357.60776870907</v>
      </c>
      <c r="G8" s="45">
        <f>F8-C8</f>
        <v>60321.282231290941</v>
      </c>
    </row>
    <row r="9" spans="1:7" x14ac:dyDescent="0.35">
      <c r="A9" s="35" t="s">
        <v>36</v>
      </c>
      <c r="B9" s="35" t="s">
        <v>35</v>
      </c>
      <c r="C9" s="45">
        <f>'18A'!C10</f>
        <v>-153153.21</v>
      </c>
      <c r="D9" s="48">
        <v>292357000</v>
      </c>
      <c r="E9" s="40">
        <v>-4.9617039894535992E-4</v>
      </c>
      <c r="F9" s="45">
        <f t="shared" ref="F9:F16" si="0">D9*E9</f>
        <v>-145058.88932446859</v>
      </c>
      <c r="G9" s="45">
        <f t="shared" ref="G9:G16" si="1">F9-C9</f>
        <v>8094.3206755314022</v>
      </c>
    </row>
    <row r="10" spans="1:7" x14ac:dyDescent="0.35">
      <c r="A10" s="35" t="s">
        <v>37</v>
      </c>
      <c r="B10" s="35" t="s">
        <v>35</v>
      </c>
      <c r="C10" s="45">
        <f>'18A'!C11</f>
        <v>-349720.28</v>
      </c>
      <c r="D10" s="48">
        <v>705600000</v>
      </c>
      <c r="E10" s="40">
        <v>-4.9617039894535992E-4</v>
      </c>
      <c r="F10" s="45">
        <f t="shared" si="0"/>
        <v>-350097.83349584596</v>
      </c>
      <c r="G10" s="45">
        <f t="shared" si="1"/>
        <v>-377.55349584593205</v>
      </c>
    </row>
    <row r="11" spans="1:7" x14ac:dyDescent="0.35">
      <c r="A11" s="35" t="s">
        <v>38</v>
      </c>
      <c r="B11" s="35" t="s">
        <v>39</v>
      </c>
      <c r="C11" s="45">
        <f>'18A'!C12</f>
        <v>-163790.59</v>
      </c>
      <c r="D11" s="48">
        <v>338763000</v>
      </c>
      <c r="E11" s="40">
        <v>-4.9617039894535992E-4</v>
      </c>
      <c r="F11" s="45">
        <f t="shared" si="0"/>
        <v>-168084.17285792695</v>
      </c>
      <c r="G11" s="45">
        <f t="shared" si="1"/>
        <v>-4293.5828579269582</v>
      </c>
    </row>
    <row r="12" spans="1:7" x14ac:dyDescent="0.35">
      <c r="A12" s="35" t="s">
        <v>48</v>
      </c>
      <c r="B12" s="35" t="s">
        <v>35</v>
      </c>
      <c r="C12" s="45">
        <f>'18A'!C13</f>
        <v>-4851.8200000000006</v>
      </c>
      <c r="D12" s="48">
        <v>10557000</v>
      </c>
      <c r="E12" s="40">
        <v>-4.9617039894535992E-4</v>
      </c>
      <c r="F12" s="45">
        <f t="shared" si="0"/>
        <v>-5238.0709016661649</v>
      </c>
      <c r="G12" s="45">
        <f t="shared" si="1"/>
        <v>-386.25090166616428</v>
      </c>
    </row>
    <row r="13" spans="1:7" x14ac:dyDescent="0.35">
      <c r="A13" s="35" t="s">
        <v>41</v>
      </c>
      <c r="B13" s="35"/>
      <c r="C13" s="45">
        <f>'18A'!C14</f>
        <v>0</v>
      </c>
      <c r="D13" s="48"/>
      <c r="E13" s="40"/>
      <c r="F13" s="45"/>
      <c r="G13" s="45"/>
    </row>
    <row r="14" spans="1:7" x14ac:dyDescent="0.35">
      <c r="A14" s="36" t="s">
        <v>42</v>
      </c>
      <c r="B14" s="35" t="s">
        <v>39</v>
      </c>
      <c r="C14" s="45">
        <f>'18A'!C15</f>
        <v>-7816.09</v>
      </c>
      <c r="D14" s="48">
        <v>15638474.155038396</v>
      </c>
      <c r="E14" s="40">
        <v>-4.9617039894535992E-4</v>
      </c>
      <c r="F14" s="45">
        <f t="shared" si="0"/>
        <v>-7759.3479604021013</v>
      </c>
      <c r="G14" s="45">
        <f t="shared" si="1"/>
        <v>56.742039597898838</v>
      </c>
    </row>
    <row r="15" spans="1:7" x14ac:dyDescent="0.35">
      <c r="A15" s="36" t="s">
        <v>43</v>
      </c>
      <c r="B15" s="35" t="s">
        <v>39</v>
      </c>
      <c r="C15" s="45">
        <f>'18A'!C16</f>
        <v>-89267.57</v>
      </c>
      <c r="D15" s="48">
        <v>194064311.39136389</v>
      </c>
      <c r="E15" s="40">
        <v>-4.9617039894535992E-4</v>
      </c>
      <c r="F15" s="45">
        <f t="shared" si="0"/>
        <v>-96288.966804109572</v>
      </c>
      <c r="G15" s="45">
        <f t="shared" si="1"/>
        <v>-7021.396804109565</v>
      </c>
    </row>
    <row r="16" spans="1:7" x14ac:dyDescent="0.35">
      <c r="A16" s="36" t="s">
        <v>44</v>
      </c>
      <c r="B16" s="35" t="s">
        <v>39</v>
      </c>
      <c r="C16" s="45">
        <f>'18A'!C17</f>
        <v>-69822.97</v>
      </c>
      <c r="D16" s="48">
        <v>151412714.45359766</v>
      </c>
      <c r="E16" s="40">
        <v>-4.9617039894535992E-4</v>
      </c>
      <c r="F16" s="45">
        <f t="shared" si="0"/>
        <v>-75126.506935841418</v>
      </c>
      <c r="G16" s="45">
        <f t="shared" si="1"/>
        <v>-5303.5369358414173</v>
      </c>
    </row>
    <row r="17" spans="1:7" x14ac:dyDescent="0.35">
      <c r="C17" s="49"/>
      <c r="D17" s="48"/>
      <c r="E17" s="37"/>
      <c r="F17" s="45"/>
      <c r="G17" s="45"/>
    </row>
    <row r="18" spans="1:7" ht="15" thickBot="1" x14ac:dyDescent="0.4">
      <c r="A18" s="42" t="s">
        <v>32</v>
      </c>
      <c r="B18" s="41"/>
      <c r="C18" s="43">
        <f>SUM(C8:C17)</f>
        <v>-1534101.4200000002</v>
      </c>
      <c r="D18" s="50">
        <f>SUM(D8:D17)</f>
        <v>2988915500</v>
      </c>
      <c r="E18" s="38"/>
      <c r="F18" s="43">
        <f>SUM(F8:F17)</f>
        <v>-1483011.3960489696</v>
      </c>
      <c r="G18" s="43">
        <f>SUM(G8:G17)</f>
        <v>51090.023951030205</v>
      </c>
    </row>
    <row r="19" spans="1:7" ht="15" thickTop="1" x14ac:dyDescent="0.35">
      <c r="G19" s="39"/>
    </row>
    <row r="20" spans="1:7" x14ac:dyDescent="0.35">
      <c r="D20" s="3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54</v>
      </c>
    </row>
    <row r="4" spans="1:1" x14ac:dyDescent="0.35">
      <c r="A4" s="22" t="str">
        <f>+'18A'!A5</f>
        <v>Aug 2022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Cost Tracker AP1</vt:lpstr>
      <vt:lpstr>Monthly Cost Tracker AP3</vt:lpstr>
      <vt:lpstr>Monthly Cost Tracker AP4</vt:lpstr>
      <vt:lpstr>Monthly Cost Tracker AP5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2022-10-13T13:43:23Z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