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O:\MPSC Cases\RESRAM Monthly FIling\2021\11 November\"/>
    </mc:Choice>
  </mc:AlternateContent>
  <xr:revisionPtr revIDLastSave="0" documentId="8_{44917B02-F12B-4F13-B8A7-458BD82B95F2}" xr6:coauthVersionLast="46" xr6:coauthVersionMax="46" xr10:uidLastSave="{00000000-0000-0000-0000-000000000000}"/>
  <bookViews>
    <workbookView xWindow="-108" yWindow="-108" windowWidth="27288" windowHeight="17664" firstSheet="1" activeTab="1" xr2:uid="{00000000-000D-0000-FFFF-FFFF00000000}"/>
  </bookViews>
  <sheets>
    <sheet name="Monthly Cost Tracker AP1" sheetId="11" state="hidden" r:id="rId1"/>
    <sheet name="Monthly Cost Tracker AP2" sheetId="4" r:id="rId2"/>
    <sheet name="Monthly Cost Tracker AP3" sheetId="12" r:id="rId3"/>
    <sheet name="Monthly Cost Tracker AP4" sheetId="13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3" i="5"/>
  <c r="C29" i="13" l="1"/>
  <c r="C29" i="12"/>
  <c r="C29" i="4"/>
  <c r="C26" i="13" l="1"/>
  <c r="C20" i="13"/>
  <c r="C4" i="13"/>
  <c r="C27" i="13" l="1"/>
  <c r="C30" i="13" s="1"/>
  <c r="C32" i="13" s="1"/>
  <c r="C4" i="12" l="1"/>
  <c r="C26" i="4"/>
  <c r="C30" i="11" l="1"/>
  <c r="C20" i="12" l="1"/>
  <c r="C26" i="12" l="1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1" i="11" l="1"/>
  <c r="C28" i="11" s="1"/>
  <c r="C31" i="11" l="1"/>
  <c r="C33" i="11" s="1"/>
  <c r="C35" i="11" l="1"/>
  <c r="C37" i="11" s="1"/>
  <c r="A4" i="10"/>
  <c r="A4" i="9"/>
  <c r="A5" i="8"/>
  <c r="A4" i="7"/>
  <c r="A5" i="6"/>
  <c r="C20" i="4" l="1"/>
  <c r="C27" i="4" s="1"/>
  <c r="C30" i="4" l="1"/>
  <c r="C34" i="4" s="1"/>
</calcChain>
</file>

<file path=xl/sharedStrings.xml><?xml version="1.0" encoding="utf-8"?>
<sst xmlns="http://schemas.openxmlformats.org/spreadsheetml/2006/main" count="187" uniqueCount="78">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</sst>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4140625" defaultRowHeight="14.4" x14ac:dyDescent="0.3"/>
  <cols>
    <col min="1" max="1" width="49.21875" customWidth="1"/>
    <col min="2" max="3" width="21.109375" customWidth="1"/>
    <col min="4" max="11" width="17.21875" customWidth="1"/>
    <col min="12" max="12" width="18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2</v>
      </c>
    </row>
    <row r="4" spans="1:14" x14ac:dyDescent="0.3">
      <c r="A4" s="1"/>
      <c r="B4" s="2" t="s">
        <v>26</v>
      </c>
      <c r="C4" s="2">
        <v>44227</v>
      </c>
    </row>
    <row r="5" spans="1:14" s="29" customFormat="1" x14ac:dyDescent="0.3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">
      <c r="A6" s="5" t="s">
        <v>60</v>
      </c>
      <c r="B6" s="6"/>
      <c r="C6" s="53">
        <v>0</v>
      </c>
    </row>
    <row r="7" spans="1:14" x14ac:dyDescent="0.3">
      <c r="A7" s="5" t="s">
        <v>61</v>
      </c>
      <c r="B7" s="6"/>
      <c r="C7" s="53">
        <v>0</v>
      </c>
    </row>
    <row r="8" spans="1:14" x14ac:dyDescent="0.3">
      <c r="A8" s="5" t="s">
        <v>62</v>
      </c>
      <c r="B8" s="6"/>
      <c r="C8" s="53">
        <v>0</v>
      </c>
    </row>
    <row r="9" spans="1:14" x14ac:dyDescent="0.3">
      <c r="A9" s="5" t="s">
        <v>3</v>
      </c>
      <c r="B9" s="6"/>
      <c r="C9" s="53">
        <v>0</v>
      </c>
    </row>
    <row r="10" spans="1:14" x14ac:dyDescent="0.3">
      <c r="A10" s="5" t="s">
        <v>63</v>
      </c>
      <c r="B10" s="6"/>
      <c r="C10" s="53">
        <v>0</v>
      </c>
    </row>
    <row r="11" spans="1:14" x14ac:dyDescent="0.3">
      <c r="A11" s="5" t="s">
        <v>64</v>
      </c>
      <c r="B11" s="6"/>
      <c r="C11" s="53">
        <v>0</v>
      </c>
    </row>
    <row r="12" spans="1:14" x14ac:dyDescent="0.3">
      <c r="A12" s="5" t="s">
        <v>65</v>
      </c>
      <c r="B12" s="6"/>
      <c r="C12" s="53">
        <v>0</v>
      </c>
    </row>
    <row r="13" spans="1:14" x14ac:dyDescent="0.3">
      <c r="A13" s="5" t="s">
        <v>4</v>
      </c>
      <c r="B13" s="7"/>
      <c r="C13" s="50">
        <v>0</v>
      </c>
    </row>
    <row r="14" spans="1:14" x14ac:dyDescent="0.3">
      <c r="A14" s="5" t="s">
        <v>5</v>
      </c>
      <c r="B14" s="6"/>
      <c r="C14" s="53">
        <v>0</v>
      </c>
    </row>
    <row r="15" spans="1:14" x14ac:dyDescent="0.3">
      <c r="A15" s="5" t="s">
        <v>6</v>
      </c>
      <c r="B15" s="6"/>
      <c r="C15" s="53">
        <v>0</v>
      </c>
    </row>
    <row r="16" spans="1:14" x14ac:dyDescent="0.3">
      <c r="A16" s="5" t="s">
        <v>7</v>
      </c>
      <c r="B16" s="6"/>
      <c r="C16" s="53">
        <v>0</v>
      </c>
    </row>
    <row r="17" spans="1:3" x14ac:dyDescent="0.3">
      <c r="A17" s="5" t="s">
        <v>8</v>
      </c>
      <c r="B17" s="6"/>
      <c r="C17" s="53">
        <v>0</v>
      </c>
    </row>
    <row r="18" spans="1:3" x14ac:dyDescent="0.3">
      <c r="A18" s="5" t="s">
        <v>9</v>
      </c>
      <c r="B18" s="6"/>
      <c r="C18" s="53">
        <v>0</v>
      </c>
    </row>
    <row r="19" spans="1:3" x14ac:dyDescent="0.3">
      <c r="A19" s="5" t="s">
        <v>66</v>
      </c>
      <c r="B19" s="6"/>
      <c r="C19" s="53">
        <v>0</v>
      </c>
    </row>
    <row r="20" spans="1:3" x14ac:dyDescent="0.3">
      <c r="A20" s="5" t="s">
        <v>10</v>
      </c>
      <c r="B20" s="6"/>
      <c r="C20" s="53">
        <v>0</v>
      </c>
    </row>
    <row r="21" spans="1:3" ht="15" thickBot="1" x14ac:dyDescent="0.35">
      <c r="A21" s="3" t="s">
        <v>11</v>
      </c>
      <c r="B21" s="9"/>
      <c r="C21" s="54">
        <f t="shared" ref="C21" si="0">SUM(C6:C15)</f>
        <v>0</v>
      </c>
    </row>
    <row r="22" spans="1:3" x14ac:dyDescent="0.3">
      <c r="A22" s="3"/>
      <c r="B22" s="31"/>
      <c r="C22" s="55"/>
    </row>
    <row r="23" spans="1:3" x14ac:dyDescent="0.3">
      <c r="A23" s="3" t="s">
        <v>32</v>
      </c>
      <c r="B23" s="30"/>
      <c r="C23" s="55">
        <v>-641855.02</v>
      </c>
    </row>
    <row r="24" spans="1:3" x14ac:dyDescent="0.3">
      <c r="B24" s="10"/>
      <c r="C24" s="56"/>
    </row>
    <row r="25" spans="1:3" x14ac:dyDescent="0.3">
      <c r="A25" s="11" t="s">
        <v>28</v>
      </c>
      <c r="B25" s="12"/>
      <c r="C25" s="57">
        <v>0</v>
      </c>
    </row>
    <row r="26" spans="1:3" x14ac:dyDescent="0.3">
      <c r="A26" s="5" t="s">
        <v>29</v>
      </c>
      <c r="B26" s="24"/>
      <c r="C26" s="57">
        <v>0</v>
      </c>
    </row>
    <row r="27" spans="1:3" x14ac:dyDescent="0.3">
      <c r="A27" s="3" t="s">
        <v>30</v>
      </c>
      <c r="B27" s="6"/>
      <c r="C27" s="58">
        <f>+C25+C26+C23</f>
        <v>-641855.02</v>
      </c>
    </row>
    <row r="28" spans="1:3" ht="15" thickBot="1" x14ac:dyDescent="0.35">
      <c r="A28" s="13" t="s">
        <v>12</v>
      </c>
      <c r="B28" s="25"/>
      <c r="C28" s="59">
        <f>C27+C21</f>
        <v>-641855.02</v>
      </c>
    </row>
    <row r="29" spans="1:3" x14ac:dyDescent="0.3">
      <c r="A29" s="3"/>
      <c r="B29" s="4"/>
      <c r="C29" s="4"/>
    </row>
    <row r="30" spans="1:3" x14ac:dyDescent="0.3">
      <c r="A30" s="14" t="s">
        <v>13</v>
      </c>
      <c r="B30" s="15"/>
      <c r="C30" s="15">
        <f>(0.206139/12)/100</f>
        <v>1.717825E-4</v>
      </c>
    </row>
    <row r="31" spans="1:3" x14ac:dyDescent="0.3">
      <c r="A31" s="16" t="s">
        <v>14</v>
      </c>
      <c r="B31" s="53"/>
      <c r="C31" s="53">
        <f>(C28+B33)*C30</f>
        <v>115.52313370376734</v>
      </c>
    </row>
    <row r="32" spans="1:3" x14ac:dyDescent="0.3">
      <c r="A32" s="3"/>
      <c r="B32" s="60"/>
      <c r="C32" s="60"/>
    </row>
    <row r="33" spans="1:3" ht="15" thickBot="1" x14ac:dyDescent="0.35">
      <c r="A33" s="13" t="s">
        <v>15</v>
      </c>
      <c r="B33" s="61">
        <v>1314351.5414953057</v>
      </c>
      <c r="C33" s="61">
        <f t="shared" ref="C33" si="1">C28+C31+B33</f>
        <v>672612.04462900944</v>
      </c>
    </row>
    <row r="35" spans="1:3" x14ac:dyDescent="0.3">
      <c r="A35" s="3" t="s">
        <v>67</v>
      </c>
      <c r="C35" s="60">
        <f>-C33</f>
        <v>-672612.04462900944</v>
      </c>
    </row>
    <row r="37" spans="1:3" ht="15" thickBot="1" x14ac:dyDescent="0.35">
      <c r="A37" s="13" t="s">
        <v>68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A4" sqref="A4"/>
    </sheetView>
  </sheetViews>
  <sheetFormatPr defaultRowHeight="14.4" x14ac:dyDescent="0.3"/>
  <cols>
    <col min="1" max="1" width="14.44140625" customWidth="1"/>
    <col min="2" max="2" width="50.5546875" customWidth="1"/>
    <col min="3" max="3" width="3.44140625" customWidth="1"/>
    <col min="4" max="4" width="21.5546875" customWidth="1"/>
  </cols>
  <sheetData>
    <row r="1" spans="1:1" x14ac:dyDescent="0.3">
      <c r="A1" s="20" t="s">
        <v>0</v>
      </c>
    </row>
    <row r="2" spans="1:1" x14ac:dyDescent="0.3">
      <c r="A2" s="20" t="s">
        <v>24</v>
      </c>
    </row>
    <row r="3" spans="1:1" x14ac:dyDescent="0.3">
      <c r="A3" s="20" t="s">
        <v>58</v>
      </c>
    </row>
    <row r="4" spans="1:1" x14ac:dyDescent="0.3">
      <c r="A4" s="22" t="str">
        <f>+'18A'!A5</f>
        <v>November 2021</v>
      </c>
    </row>
    <row r="7" spans="1:1" x14ac:dyDescent="0.3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F7" sqref="F7"/>
    </sheetView>
  </sheetViews>
  <sheetFormatPr defaultColWidth="13.44140625" defaultRowHeight="14.4" x14ac:dyDescent="0.3"/>
  <cols>
    <col min="1" max="1" width="49.21875" customWidth="1"/>
    <col min="2" max="3" width="21.109375" customWidth="1"/>
    <col min="4" max="11" width="17.21875" customWidth="1"/>
    <col min="12" max="12" width="18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31</v>
      </c>
    </row>
    <row r="4" spans="1:14" x14ac:dyDescent="0.3">
      <c r="A4" s="1"/>
      <c r="B4" s="2" t="s">
        <v>26</v>
      </c>
      <c r="C4" s="2">
        <v>44530</v>
      </c>
    </row>
    <row r="5" spans="1:14" s="29" customFormat="1" x14ac:dyDescent="0.3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">
      <c r="A6" s="5" t="s">
        <v>60</v>
      </c>
      <c r="B6" s="6"/>
      <c r="C6" s="53">
        <v>0</v>
      </c>
    </row>
    <row r="7" spans="1:14" x14ac:dyDescent="0.3">
      <c r="A7" s="5" t="s">
        <v>61</v>
      </c>
      <c r="B7" s="6"/>
      <c r="C7" s="53">
        <v>0</v>
      </c>
    </row>
    <row r="8" spans="1:14" x14ac:dyDescent="0.3">
      <c r="A8" s="5" t="s">
        <v>62</v>
      </c>
      <c r="B8" s="6"/>
      <c r="C8" s="53">
        <v>0</v>
      </c>
    </row>
    <row r="9" spans="1:14" x14ac:dyDescent="0.3">
      <c r="A9" s="5" t="s">
        <v>63</v>
      </c>
      <c r="B9" s="6"/>
      <c r="C9" s="53">
        <v>0</v>
      </c>
    </row>
    <row r="10" spans="1:14" x14ac:dyDescent="0.3">
      <c r="A10" s="5" t="s">
        <v>64</v>
      </c>
      <c r="B10" s="6"/>
      <c r="C10" s="53">
        <v>0</v>
      </c>
    </row>
    <row r="11" spans="1:14" x14ac:dyDescent="0.3">
      <c r="A11" s="5" t="s">
        <v>65</v>
      </c>
      <c r="B11" s="6"/>
      <c r="C11" s="53">
        <v>0</v>
      </c>
    </row>
    <row r="12" spans="1:14" x14ac:dyDescent="0.3">
      <c r="A12" s="5" t="s">
        <v>4</v>
      </c>
      <c r="B12" s="7"/>
      <c r="C12" s="50">
        <v>0</v>
      </c>
    </row>
    <row r="13" spans="1:14" x14ac:dyDescent="0.3">
      <c r="A13" s="5" t="s">
        <v>5</v>
      </c>
      <c r="B13" s="6"/>
      <c r="C13" s="53">
        <v>0</v>
      </c>
    </row>
    <row r="14" spans="1:14" x14ac:dyDescent="0.3">
      <c r="A14" s="5" t="s">
        <v>6</v>
      </c>
      <c r="B14" s="6"/>
      <c r="C14" s="53">
        <v>0</v>
      </c>
    </row>
    <row r="15" spans="1:14" x14ac:dyDescent="0.3">
      <c r="A15" s="5" t="s">
        <v>7</v>
      </c>
      <c r="B15" s="6"/>
      <c r="C15" s="53">
        <v>0</v>
      </c>
    </row>
    <row r="16" spans="1:14" x14ac:dyDescent="0.3">
      <c r="A16" s="5" t="s">
        <v>8</v>
      </c>
      <c r="B16" s="6"/>
      <c r="C16" s="53">
        <v>0</v>
      </c>
    </row>
    <row r="17" spans="1:3" x14ac:dyDescent="0.3">
      <c r="A17" s="5" t="s">
        <v>9</v>
      </c>
      <c r="B17" s="6"/>
      <c r="C17" s="53">
        <v>0</v>
      </c>
    </row>
    <row r="18" spans="1:3" x14ac:dyDescent="0.3">
      <c r="A18" s="5" t="s">
        <v>66</v>
      </c>
      <c r="B18" s="6"/>
      <c r="C18" s="53">
        <v>0</v>
      </c>
    </row>
    <row r="19" spans="1:3" x14ac:dyDescent="0.3">
      <c r="A19" s="5" t="s">
        <v>10</v>
      </c>
      <c r="B19" s="6"/>
      <c r="C19" s="53">
        <v>0</v>
      </c>
    </row>
    <row r="20" spans="1:3" ht="15" thickBot="1" x14ac:dyDescent="0.35">
      <c r="A20" s="3" t="s">
        <v>11</v>
      </c>
      <c r="B20" s="9"/>
      <c r="C20" s="54">
        <f t="shared" ref="C20" si="0">SUM(C6:C14)</f>
        <v>0</v>
      </c>
    </row>
    <row r="21" spans="1:3" x14ac:dyDescent="0.3">
      <c r="B21" s="10"/>
      <c r="C21" s="56"/>
    </row>
    <row r="22" spans="1:3" x14ac:dyDescent="0.3">
      <c r="A22" s="3" t="s">
        <v>69</v>
      </c>
      <c r="B22" s="10"/>
      <c r="C22" s="56">
        <v>-73598.349999999977</v>
      </c>
    </row>
    <row r="23" spans="1:3" x14ac:dyDescent="0.3">
      <c r="B23" s="10"/>
      <c r="C23" s="56"/>
    </row>
    <row r="24" spans="1:3" x14ac:dyDescent="0.3">
      <c r="A24" s="11" t="s">
        <v>28</v>
      </c>
      <c r="B24" s="12"/>
      <c r="C24" s="57">
        <v>0</v>
      </c>
    </row>
    <row r="25" spans="1:3" x14ac:dyDescent="0.3">
      <c r="A25" s="5" t="s">
        <v>29</v>
      </c>
      <c r="B25" s="24"/>
      <c r="C25" s="57">
        <v>0</v>
      </c>
    </row>
    <row r="26" spans="1:3" x14ac:dyDescent="0.3">
      <c r="A26" s="3" t="s">
        <v>30</v>
      </c>
      <c r="B26" s="6"/>
      <c r="C26" s="58">
        <f>+C24+C25+C22</f>
        <v>-73598.349999999977</v>
      </c>
    </row>
    <row r="27" spans="1:3" ht="15" thickBot="1" x14ac:dyDescent="0.35">
      <c r="A27" s="13" t="s">
        <v>12</v>
      </c>
      <c r="B27" s="25"/>
      <c r="C27" s="59">
        <f>C26+C20</f>
        <v>-73598.349999999977</v>
      </c>
    </row>
    <row r="28" spans="1:3" x14ac:dyDescent="0.3">
      <c r="A28" s="3"/>
      <c r="B28" s="4"/>
      <c r="C28" s="62"/>
    </row>
    <row r="29" spans="1:3" x14ac:dyDescent="0.3">
      <c r="A29" s="14" t="s">
        <v>13</v>
      </c>
      <c r="B29" s="15"/>
      <c r="C29" s="15">
        <f>(0.153209/12)/100</f>
        <v>1.2767416666666667E-4</v>
      </c>
    </row>
    <row r="30" spans="1:3" x14ac:dyDescent="0.3">
      <c r="A30" s="16" t="s">
        <v>14</v>
      </c>
      <c r="B30" s="53"/>
      <c r="C30" s="53">
        <f>(C27+B34)*C29</f>
        <v>23.160737100528628</v>
      </c>
    </row>
    <row r="31" spans="1:3" x14ac:dyDescent="0.3">
      <c r="A31" s="16"/>
      <c r="B31" s="53"/>
      <c r="C31" s="53"/>
    </row>
    <row r="32" spans="1:3" x14ac:dyDescent="0.3">
      <c r="A32" s="3"/>
      <c r="B32" s="53"/>
      <c r="C32" s="53"/>
    </row>
    <row r="33" spans="1:3" x14ac:dyDescent="0.3">
      <c r="A33" s="3"/>
      <c r="B33" s="60"/>
      <c r="C33" s="60"/>
    </row>
    <row r="34" spans="1:3" ht="15" thickBot="1" x14ac:dyDescent="0.35">
      <c r="A34" s="13" t="s">
        <v>15</v>
      </c>
      <c r="B34" s="61">
        <v>255003.38835045166</v>
      </c>
      <c r="C34" s="61">
        <f>C27+C30+B34+C32</f>
        <v>181428.1990875522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4140625" defaultRowHeight="14.4" x14ac:dyDescent="0.3"/>
  <cols>
    <col min="1" max="1" width="49.21875" customWidth="1"/>
    <col min="2" max="3" width="21.109375" customWidth="1"/>
    <col min="4" max="11" width="17.21875" customWidth="1"/>
    <col min="12" max="12" width="18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59</v>
      </c>
    </row>
    <row r="4" spans="1:14" x14ac:dyDescent="0.3">
      <c r="A4" s="1"/>
      <c r="B4" s="2" t="s">
        <v>26</v>
      </c>
      <c r="C4" s="2">
        <f>'Monthly Cost Tracker AP2'!C4</f>
        <v>44530</v>
      </c>
    </row>
    <row r="5" spans="1:14" s="29" customFormat="1" x14ac:dyDescent="0.3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">
      <c r="A6" s="5" t="s">
        <v>60</v>
      </c>
      <c r="B6" s="6"/>
      <c r="C6" s="53">
        <v>0</v>
      </c>
    </row>
    <row r="7" spans="1:14" x14ac:dyDescent="0.3">
      <c r="A7" s="5" t="s">
        <v>61</v>
      </c>
      <c r="B7" s="6"/>
      <c r="C7" s="53">
        <v>0</v>
      </c>
    </row>
    <row r="8" spans="1:14" x14ac:dyDescent="0.3">
      <c r="A8" s="5" t="s">
        <v>62</v>
      </c>
      <c r="B8" s="6"/>
      <c r="C8" s="53">
        <v>0</v>
      </c>
    </row>
    <row r="9" spans="1:14" x14ac:dyDescent="0.3">
      <c r="A9" s="5" t="s">
        <v>63</v>
      </c>
      <c r="B9" s="6"/>
      <c r="C9" s="53">
        <v>0</v>
      </c>
    </row>
    <row r="10" spans="1:14" x14ac:dyDescent="0.3">
      <c r="A10" s="5" t="s">
        <v>64</v>
      </c>
      <c r="B10" s="6"/>
      <c r="C10" s="53">
        <v>0</v>
      </c>
    </row>
    <row r="11" spans="1:14" x14ac:dyDescent="0.3">
      <c r="A11" s="5" t="s">
        <v>65</v>
      </c>
      <c r="B11" s="6"/>
      <c r="C11" s="53">
        <v>0</v>
      </c>
    </row>
    <row r="12" spans="1:14" x14ac:dyDescent="0.3">
      <c r="A12" s="5" t="s">
        <v>4</v>
      </c>
      <c r="B12" s="7"/>
      <c r="C12" s="50">
        <v>0</v>
      </c>
    </row>
    <row r="13" spans="1:14" x14ac:dyDescent="0.3">
      <c r="A13" s="5" t="s">
        <v>5</v>
      </c>
      <c r="B13" s="6"/>
      <c r="C13" s="50">
        <v>0</v>
      </c>
      <c r="F13" s="63"/>
      <c r="G13" s="64"/>
    </row>
    <row r="14" spans="1:14" x14ac:dyDescent="0.3">
      <c r="A14" s="5" t="s">
        <v>6</v>
      </c>
      <c r="B14" s="6"/>
      <c r="C14" s="53">
        <v>0</v>
      </c>
    </row>
    <row r="15" spans="1:14" x14ac:dyDescent="0.3">
      <c r="A15" s="5" t="s">
        <v>7</v>
      </c>
      <c r="B15" s="6"/>
      <c r="C15" s="53">
        <v>0</v>
      </c>
    </row>
    <row r="16" spans="1:14" x14ac:dyDescent="0.3">
      <c r="A16" s="5" t="s">
        <v>8</v>
      </c>
      <c r="B16" s="6"/>
      <c r="C16" s="53">
        <v>0</v>
      </c>
    </row>
    <row r="17" spans="1:3" x14ac:dyDescent="0.3">
      <c r="A17" s="5" t="s">
        <v>9</v>
      </c>
      <c r="B17" s="6"/>
      <c r="C17" s="53">
        <v>0</v>
      </c>
    </row>
    <row r="18" spans="1:3" x14ac:dyDescent="0.3">
      <c r="A18" s="5" t="s">
        <v>66</v>
      </c>
      <c r="B18" s="6"/>
      <c r="C18" s="53">
        <v>0</v>
      </c>
    </row>
    <row r="19" spans="1:3" x14ac:dyDescent="0.3">
      <c r="A19" s="5" t="s">
        <v>10</v>
      </c>
      <c r="B19" s="6"/>
      <c r="C19" s="53">
        <v>0</v>
      </c>
    </row>
    <row r="20" spans="1:3" ht="15" thickBot="1" x14ac:dyDescent="0.35">
      <c r="A20" s="3" t="s">
        <v>11</v>
      </c>
      <c r="B20" s="9"/>
      <c r="C20" s="54">
        <f>SUM(C6:C19)</f>
        <v>0</v>
      </c>
    </row>
    <row r="21" spans="1:3" x14ac:dyDescent="0.3">
      <c r="B21" s="10"/>
      <c r="C21" s="56"/>
    </row>
    <row r="22" spans="1:3" x14ac:dyDescent="0.3">
      <c r="A22" s="3" t="s">
        <v>32</v>
      </c>
      <c r="B22" s="10"/>
      <c r="C22" s="56"/>
    </row>
    <row r="23" spans="1:3" x14ac:dyDescent="0.3">
      <c r="B23" s="10"/>
      <c r="C23" s="56"/>
    </row>
    <row r="24" spans="1:3" x14ac:dyDescent="0.3">
      <c r="A24" s="11" t="s">
        <v>28</v>
      </c>
      <c r="B24" s="12"/>
      <c r="C24" s="57">
        <v>0</v>
      </c>
    </row>
    <row r="25" spans="1:3" x14ac:dyDescent="0.3">
      <c r="A25" s="5" t="s">
        <v>29</v>
      </c>
      <c r="B25" s="24"/>
      <c r="C25" s="57">
        <v>0</v>
      </c>
    </row>
    <row r="26" spans="1:3" x14ac:dyDescent="0.3">
      <c r="A26" s="3" t="s">
        <v>30</v>
      </c>
      <c r="B26" s="6"/>
      <c r="C26" s="58">
        <f t="shared" ref="C26" si="0">+C24+C25</f>
        <v>0</v>
      </c>
    </row>
    <row r="27" spans="1:3" ht="15" thickBot="1" x14ac:dyDescent="0.35">
      <c r="A27" s="13" t="s">
        <v>12</v>
      </c>
      <c r="B27" s="25"/>
      <c r="C27" s="59">
        <f t="shared" ref="C27" si="1">-C26+C20</f>
        <v>0</v>
      </c>
    </row>
    <row r="28" spans="1:3" x14ac:dyDescent="0.3">
      <c r="A28" s="3"/>
      <c r="B28" s="4"/>
      <c r="C28" s="62"/>
    </row>
    <row r="29" spans="1:3" x14ac:dyDescent="0.3">
      <c r="A29" s="14" t="s">
        <v>13</v>
      </c>
      <c r="B29" s="15"/>
      <c r="C29" s="15">
        <f>(0.153209/12)/100</f>
        <v>1.2767416666666667E-4</v>
      </c>
    </row>
    <row r="30" spans="1:3" x14ac:dyDescent="0.3">
      <c r="A30" s="16" t="s">
        <v>14</v>
      </c>
      <c r="B30" s="53"/>
      <c r="C30" s="53">
        <f>(C27+B32)*C29</f>
        <v>-1944.1013611413359</v>
      </c>
    </row>
    <row r="31" spans="1:3" x14ac:dyDescent="0.3">
      <c r="A31" s="3"/>
      <c r="B31" s="60"/>
      <c r="C31" s="60"/>
    </row>
    <row r="32" spans="1:3" ht="15" thickBot="1" x14ac:dyDescent="0.35">
      <c r="A32" s="13" t="s">
        <v>15</v>
      </c>
      <c r="B32" s="61">
        <v>-15227053.458802048</v>
      </c>
      <c r="C32" s="61">
        <f t="shared" ref="C32" si="2">C27+C30+B32</f>
        <v>-15228997.560163189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2"/>
  <sheetViews>
    <sheetView zoomScaleNormal="100" workbookViewId="0">
      <pane ySplit="4" topLeftCell="A8" activePane="bottomLeft" state="frozen"/>
      <selection pane="bottomLeft" activeCell="C34" sqref="C34"/>
    </sheetView>
  </sheetViews>
  <sheetFormatPr defaultColWidth="13.44140625" defaultRowHeight="14.4" x14ac:dyDescent="0.3"/>
  <cols>
    <col min="1" max="1" width="54.5546875" customWidth="1"/>
    <col min="2" max="3" width="21.109375" customWidth="1"/>
    <col min="4" max="11" width="17.21875" customWidth="1"/>
    <col min="12" max="12" width="18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t="s">
        <v>70</v>
      </c>
    </row>
    <row r="4" spans="1:14" x14ac:dyDescent="0.3">
      <c r="A4" s="1"/>
      <c r="B4" s="2" t="s">
        <v>26</v>
      </c>
      <c r="C4" s="2">
        <f>'Monthly Cost Tracker AP2'!C4</f>
        <v>44530</v>
      </c>
    </row>
    <row r="5" spans="1:14" s="29" customFormat="1" x14ac:dyDescent="0.3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">
      <c r="A6" s="5" t="s">
        <v>71</v>
      </c>
      <c r="B6" s="6"/>
      <c r="C6" s="53">
        <v>387221.24000000022</v>
      </c>
    </row>
    <row r="7" spans="1:14" x14ac:dyDescent="0.3">
      <c r="A7" s="5" t="s">
        <v>72</v>
      </c>
      <c r="B7" s="6"/>
      <c r="C7" s="53">
        <v>1851.58</v>
      </c>
    </row>
    <row r="8" spans="1:14" x14ac:dyDescent="0.3">
      <c r="A8" s="5" t="s">
        <v>73</v>
      </c>
      <c r="B8" s="6"/>
      <c r="C8" s="53">
        <v>0</v>
      </c>
    </row>
    <row r="9" spans="1:14" x14ac:dyDescent="0.3">
      <c r="A9" s="5" t="s">
        <v>74</v>
      </c>
      <c r="B9" s="6"/>
      <c r="C9" s="53">
        <v>23693.609999999986</v>
      </c>
    </row>
    <row r="10" spans="1:14" x14ac:dyDescent="0.3">
      <c r="A10" s="5" t="s">
        <v>75</v>
      </c>
      <c r="B10" s="6"/>
      <c r="C10" s="53">
        <v>0</v>
      </c>
    </row>
    <row r="11" spans="1:14" x14ac:dyDescent="0.3">
      <c r="A11" s="5" t="s">
        <v>76</v>
      </c>
      <c r="B11" s="6"/>
      <c r="C11" s="53">
        <v>0</v>
      </c>
    </row>
    <row r="12" spans="1:14" x14ac:dyDescent="0.3">
      <c r="A12" s="5" t="s">
        <v>4</v>
      </c>
      <c r="B12" s="7"/>
      <c r="C12" s="50">
        <v>193163.75</v>
      </c>
    </row>
    <row r="13" spans="1:14" x14ac:dyDescent="0.3">
      <c r="A13" s="5" t="s">
        <v>5</v>
      </c>
      <c r="B13" s="6"/>
      <c r="C13" s="50">
        <v>2479016.2069421858</v>
      </c>
      <c r="F13" s="63"/>
      <c r="G13" s="64"/>
    </row>
    <row r="14" spans="1:14" x14ac:dyDescent="0.3">
      <c r="A14" s="5" t="s">
        <v>6</v>
      </c>
      <c r="B14" s="6"/>
      <c r="C14" s="53">
        <v>-252499.34449999986</v>
      </c>
    </row>
    <row r="15" spans="1:14" x14ac:dyDescent="0.3">
      <c r="A15" s="5" t="s">
        <v>7</v>
      </c>
      <c r="B15" s="6"/>
      <c r="C15" s="53">
        <v>1153252</v>
      </c>
    </row>
    <row r="16" spans="1:14" x14ac:dyDescent="0.3">
      <c r="A16" s="5" t="s">
        <v>8</v>
      </c>
      <c r="B16" s="6"/>
      <c r="C16" s="53">
        <v>529661</v>
      </c>
    </row>
    <row r="17" spans="1:3" x14ac:dyDescent="0.3">
      <c r="A17" s="5" t="s">
        <v>9</v>
      </c>
      <c r="B17" s="6"/>
      <c r="C17" s="53">
        <v>1047564.5899999999</v>
      </c>
    </row>
    <row r="18" spans="1:3" x14ac:dyDescent="0.3">
      <c r="A18" s="5" t="s">
        <v>66</v>
      </c>
      <c r="B18" s="6"/>
      <c r="C18" s="53">
        <v>158638</v>
      </c>
    </row>
    <row r="19" spans="1:3" x14ac:dyDescent="0.3">
      <c r="A19" s="5" t="s">
        <v>10</v>
      </c>
      <c r="B19" s="6"/>
      <c r="C19" s="53">
        <v>530922.56350166665</v>
      </c>
    </row>
    <row r="20" spans="1:3" ht="15" thickBot="1" x14ac:dyDescent="0.35">
      <c r="A20" s="3" t="s">
        <v>11</v>
      </c>
      <c r="B20" s="9"/>
      <c r="C20" s="54">
        <f>SUM(C6:C19)</f>
        <v>6252485.195943852</v>
      </c>
    </row>
    <row r="21" spans="1:3" x14ac:dyDescent="0.3">
      <c r="B21" s="10"/>
      <c r="C21" s="56"/>
    </row>
    <row r="22" spans="1:3" x14ac:dyDescent="0.3">
      <c r="A22" s="3" t="s">
        <v>32</v>
      </c>
      <c r="B22" s="10"/>
      <c r="C22" s="56"/>
    </row>
    <row r="23" spans="1:3" x14ac:dyDescent="0.3">
      <c r="B23" s="10"/>
      <c r="C23" s="56"/>
    </row>
    <row r="24" spans="1:3" x14ac:dyDescent="0.3">
      <c r="A24" s="11" t="s">
        <v>28</v>
      </c>
      <c r="B24" s="12"/>
      <c r="C24" s="57">
        <v>339700.61</v>
      </c>
    </row>
    <row r="25" spans="1:3" x14ac:dyDescent="0.3">
      <c r="A25" s="5" t="s">
        <v>29</v>
      </c>
      <c r="B25" s="24"/>
      <c r="C25" s="57">
        <v>0</v>
      </c>
    </row>
    <row r="26" spans="1:3" x14ac:dyDescent="0.3">
      <c r="A26" s="3" t="s">
        <v>30</v>
      </c>
      <c r="B26" s="6"/>
      <c r="C26" s="58">
        <f t="shared" ref="C26" si="0">+C24+C25</f>
        <v>339700.61</v>
      </c>
    </row>
    <row r="27" spans="1:3" ht="15" thickBot="1" x14ac:dyDescent="0.35">
      <c r="A27" s="13" t="s">
        <v>12</v>
      </c>
      <c r="B27" s="25"/>
      <c r="C27" s="59">
        <f t="shared" ref="C27" si="1">-C26+C20</f>
        <v>5912784.5859438516</v>
      </c>
    </row>
    <row r="28" spans="1:3" x14ac:dyDescent="0.3">
      <c r="A28" s="3"/>
      <c r="B28" s="4"/>
      <c r="C28" s="62"/>
    </row>
    <row r="29" spans="1:3" x14ac:dyDescent="0.3">
      <c r="A29" s="14" t="s">
        <v>13</v>
      </c>
      <c r="B29" s="15"/>
      <c r="C29" s="15">
        <f>(0.153209/12)/100</f>
        <v>1.2767416666666667E-4</v>
      </c>
    </row>
    <row r="30" spans="1:3" x14ac:dyDescent="0.3">
      <c r="A30" s="16" t="s">
        <v>14</v>
      </c>
      <c r="B30" s="53"/>
      <c r="C30" s="53">
        <f>(C27+B32)*C29</f>
        <v>322.19239530101981</v>
      </c>
    </row>
    <row r="31" spans="1:3" x14ac:dyDescent="0.3">
      <c r="A31" s="3"/>
      <c r="B31" s="60"/>
      <c r="C31" s="60"/>
    </row>
    <row r="32" spans="1:3" ht="15" thickBot="1" x14ac:dyDescent="0.35">
      <c r="A32" s="13" t="s">
        <v>15</v>
      </c>
      <c r="B32" s="61">
        <v>-3389232.6120962072</v>
      </c>
      <c r="C32" s="61">
        <f t="shared" ref="C32" si="2">C27+C30+B32</f>
        <v>2523874.166242945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47"/>
  <sheetViews>
    <sheetView zoomScaleNormal="100" workbookViewId="0">
      <selection activeCell="D19" sqref="D19"/>
    </sheetView>
  </sheetViews>
  <sheetFormatPr defaultRowHeight="14.4" x14ac:dyDescent="0.3"/>
  <cols>
    <col min="1" max="1" width="32" customWidth="1"/>
    <col min="2" max="2" width="16.21875" customWidth="1"/>
    <col min="3" max="3" width="19.5546875" customWidth="1"/>
    <col min="4" max="4" width="21.5546875" customWidth="1"/>
    <col min="5" max="5" width="12.21875" bestFit="1" customWidth="1"/>
    <col min="6" max="6" width="14" bestFit="1" customWidth="1"/>
    <col min="7" max="7" width="16" customWidth="1"/>
    <col min="8" max="9" width="14" bestFit="1" customWidth="1"/>
    <col min="10" max="10" width="12.21875" bestFit="1" customWidth="1"/>
  </cols>
  <sheetData>
    <row r="1" spans="1:4" x14ac:dyDescent="0.3">
      <c r="A1" s="20" t="s">
        <v>0</v>
      </c>
    </row>
    <row r="2" spans="1:4" x14ac:dyDescent="0.3">
      <c r="A2" s="20" t="s">
        <v>19</v>
      </c>
    </row>
    <row r="3" spans="1:4" x14ac:dyDescent="0.3">
      <c r="A3" s="20" t="s">
        <v>53</v>
      </c>
    </row>
    <row r="4" spans="1:4" x14ac:dyDescent="0.3">
      <c r="A4" s="20" t="s">
        <v>16</v>
      </c>
    </row>
    <row r="5" spans="1:4" x14ac:dyDescent="0.3">
      <c r="A5" s="21" t="s">
        <v>77</v>
      </c>
    </row>
    <row r="7" spans="1:4" ht="15" thickBot="1" x14ac:dyDescent="0.35">
      <c r="A7" s="19"/>
      <c r="D7" s="8"/>
    </row>
    <row r="8" spans="1:4" x14ac:dyDescent="0.3">
      <c r="A8" s="52" t="s">
        <v>46</v>
      </c>
      <c r="B8" s="52" t="s">
        <v>34</v>
      </c>
      <c r="C8" s="48" t="s">
        <v>19</v>
      </c>
      <c r="D8" s="8"/>
    </row>
    <row r="9" spans="1:4" x14ac:dyDescent="0.3">
      <c r="A9" s="45" t="s">
        <v>35</v>
      </c>
      <c r="B9" s="36" t="s">
        <v>36</v>
      </c>
      <c r="C9" s="46">
        <v>144391.14000000001</v>
      </c>
    </row>
    <row r="10" spans="1:4" x14ac:dyDescent="0.3">
      <c r="A10" s="45" t="s">
        <v>37</v>
      </c>
      <c r="B10" s="36" t="s">
        <v>36</v>
      </c>
      <c r="C10" s="46">
        <v>37547.230000000003</v>
      </c>
      <c r="D10" s="8"/>
    </row>
    <row r="11" spans="1:4" x14ac:dyDescent="0.3">
      <c r="A11" s="45" t="s">
        <v>38</v>
      </c>
      <c r="B11" s="36" t="s">
        <v>36</v>
      </c>
      <c r="C11" s="46">
        <v>92373.66</v>
      </c>
      <c r="D11" s="8"/>
    </row>
    <row r="12" spans="1:4" x14ac:dyDescent="0.3">
      <c r="A12" s="45" t="s">
        <v>39</v>
      </c>
      <c r="B12" s="36" t="s">
        <v>40</v>
      </c>
      <c r="C12" s="46">
        <v>40814.6</v>
      </c>
      <c r="D12" s="8"/>
    </row>
    <row r="13" spans="1:4" x14ac:dyDescent="0.3">
      <c r="A13" s="45" t="s">
        <v>41</v>
      </c>
      <c r="B13" s="36" t="s">
        <v>36</v>
      </c>
      <c r="C13" s="46">
        <f>1441.66+35.29+776.5</f>
        <v>2253.4499999999998</v>
      </c>
      <c r="D13" s="32"/>
    </row>
    <row r="14" spans="1:4" x14ac:dyDescent="0.3">
      <c r="A14" s="45" t="s">
        <v>42</v>
      </c>
      <c r="B14" s="36"/>
      <c r="C14" s="46"/>
      <c r="D14" s="32"/>
    </row>
    <row r="15" spans="1:4" x14ac:dyDescent="0.3">
      <c r="A15" s="47" t="s">
        <v>43</v>
      </c>
      <c r="B15" s="36" t="s">
        <v>40</v>
      </c>
      <c r="C15" s="46">
        <v>2359.17</v>
      </c>
      <c r="D15" s="32"/>
    </row>
    <row r="16" spans="1:4" x14ac:dyDescent="0.3">
      <c r="A16" s="47" t="s">
        <v>44</v>
      </c>
      <c r="B16" s="36" t="s">
        <v>40</v>
      </c>
      <c r="C16" s="46">
        <v>25793.15</v>
      </c>
      <c r="D16" s="32"/>
    </row>
    <row r="17" spans="1:4" x14ac:dyDescent="0.3">
      <c r="A17" s="47" t="s">
        <v>45</v>
      </c>
      <c r="B17" s="36" t="s">
        <v>40</v>
      </c>
      <c r="C17" s="46">
        <f>437.48+17456.98</f>
        <v>17894.46</v>
      </c>
      <c r="D17" s="32"/>
    </row>
    <row r="18" spans="1:4" x14ac:dyDescent="0.3">
      <c r="D18" s="32"/>
    </row>
    <row r="19" spans="1:4" ht="15" thickBot="1" x14ac:dyDescent="0.35">
      <c r="A19" s="43" t="s">
        <v>33</v>
      </c>
      <c r="B19" s="42"/>
      <c r="C19" s="44">
        <f>SUM(C9:C18)</f>
        <v>363426.86000000004</v>
      </c>
      <c r="D19" s="32"/>
    </row>
    <row r="20" spans="1:4" ht="15" thickTop="1" x14ac:dyDescent="0.3">
      <c r="D20" s="32"/>
    </row>
    <row r="21" spans="1:4" x14ac:dyDescent="0.3">
      <c r="D21" s="32"/>
    </row>
    <row r="22" spans="1:4" x14ac:dyDescent="0.3">
      <c r="D22" s="32"/>
    </row>
    <row r="23" spans="1:4" x14ac:dyDescent="0.3">
      <c r="A23" s="34"/>
      <c r="B23" s="35"/>
      <c r="C23" s="35"/>
    </row>
    <row r="24" spans="1:4" x14ac:dyDescent="0.3">
      <c r="A24" s="34"/>
      <c r="B24" s="35"/>
      <c r="C24" s="35"/>
    </row>
    <row r="25" spans="1:4" x14ac:dyDescent="0.3">
      <c r="A25" s="34"/>
      <c r="B25" s="35"/>
      <c r="C25" s="35"/>
    </row>
    <row r="26" spans="1:4" x14ac:dyDescent="0.3">
      <c r="A26" s="34"/>
      <c r="B26" s="35"/>
      <c r="C26" s="35"/>
    </row>
    <row r="27" spans="1:4" x14ac:dyDescent="0.3">
      <c r="A27" s="33"/>
      <c r="B27" s="33"/>
      <c r="C27" s="33"/>
    </row>
    <row r="28" spans="1:4" x14ac:dyDescent="0.3">
      <c r="A28" s="33"/>
      <c r="B28" s="33"/>
    </row>
    <row r="29" spans="1:4" x14ac:dyDescent="0.3">
      <c r="A29" s="33"/>
      <c r="B29" s="33"/>
    </row>
    <row r="30" spans="1:4" x14ac:dyDescent="0.3">
      <c r="A30" s="33"/>
      <c r="B30" s="33"/>
    </row>
    <row r="31" spans="1:4" x14ac:dyDescent="0.3">
      <c r="A31" s="33"/>
      <c r="B31" s="33"/>
    </row>
    <row r="32" spans="1:4" x14ac:dyDescent="0.3">
      <c r="A32" s="33"/>
      <c r="B32" s="33"/>
    </row>
    <row r="33" spans="1:2" x14ac:dyDescent="0.3">
      <c r="A33" s="33"/>
      <c r="B33" s="33"/>
    </row>
    <row r="34" spans="1:2" x14ac:dyDescent="0.3">
      <c r="A34" s="33"/>
      <c r="B34" s="33"/>
    </row>
    <row r="35" spans="1:2" x14ac:dyDescent="0.3">
      <c r="A35" s="33"/>
      <c r="B35" s="33"/>
    </row>
    <row r="36" spans="1:2" x14ac:dyDescent="0.3">
      <c r="A36" s="33"/>
      <c r="B36" s="33"/>
    </row>
    <row r="37" spans="1:2" x14ac:dyDescent="0.3">
      <c r="A37" s="33"/>
      <c r="B37" s="33"/>
    </row>
    <row r="38" spans="1:2" x14ac:dyDescent="0.3">
      <c r="A38" s="33"/>
      <c r="B38" s="33"/>
    </row>
    <row r="39" spans="1:2" x14ac:dyDescent="0.3">
      <c r="A39" s="33"/>
      <c r="B39" s="33"/>
    </row>
    <row r="40" spans="1:2" x14ac:dyDescent="0.3">
      <c r="A40" s="33"/>
      <c r="B40" s="33"/>
    </row>
    <row r="41" spans="1:2" x14ac:dyDescent="0.3">
      <c r="A41" s="33"/>
      <c r="B41" s="33"/>
    </row>
    <row r="42" spans="1:2" x14ac:dyDescent="0.3">
      <c r="A42" s="33"/>
      <c r="B42" s="33"/>
    </row>
    <row r="43" spans="1:2" x14ac:dyDescent="0.3">
      <c r="A43" s="33"/>
      <c r="B43" s="33"/>
    </row>
    <row r="44" spans="1:2" x14ac:dyDescent="0.3">
      <c r="A44" s="33"/>
      <c r="B44" s="33"/>
    </row>
    <row r="45" spans="1:2" x14ac:dyDescent="0.3">
      <c r="A45" s="33"/>
      <c r="B45" s="33"/>
    </row>
    <row r="46" spans="1:2" x14ac:dyDescent="0.3">
      <c r="A46" s="33"/>
      <c r="B46" s="33"/>
    </row>
    <row r="47" spans="1:2" x14ac:dyDescent="0.3">
      <c r="B47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D8"/>
  <sheetViews>
    <sheetView workbookViewId="0">
      <selection activeCell="A7" sqref="A7"/>
    </sheetView>
  </sheetViews>
  <sheetFormatPr defaultRowHeight="14.4" x14ac:dyDescent="0.3"/>
  <cols>
    <col min="1" max="1" width="14" customWidth="1"/>
    <col min="2" max="2" width="50.5546875" customWidth="1"/>
    <col min="3" max="3" width="3.44140625" customWidth="1"/>
    <col min="4" max="4" width="21.5546875" customWidth="1"/>
  </cols>
  <sheetData>
    <row r="1" spans="1:4" x14ac:dyDescent="0.3">
      <c r="A1" s="20" t="s">
        <v>0</v>
      </c>
    </row>
    <row r="2" spans="1:4" x14ac:dyDescent="0.3">
      <c r="A2" s="20" t="s">
        <v>55</v>
      </c>
    </row>
    <row r="3" spans="1:4" x14ac:dyDescent="0.3">
      <c r="A3" s="20" t="s">
        <v>53</v>
      </c>
    </row>
    <row r="4" spans="1:4" x14ac:dyDescent="0.3">
      <c r="A4" s="20" t="s">
        <v>17</v>
      </c>
    </row>
    <row r="5" spans="1:4" x14ac:dyDescent="0.3">
      <c r="A5" s="22" t="str">
        <f>+'18A'!A5</f>
        <v>November 2021</v>
      </c>
    </row>
    <row r="7" spans="1:4" x14ac:dyDescent="0.3">
      <c r="A7" s="18" t="s">
        <v>56</v>
      </c>
      <c r="B7" s="17"/>
      <c r="D7" s="8"/>
    </row>
    <row r="8" spans="1:4" x14ac:dyDescent="0.3">
      <c r="A8" s="2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D12"/>
  <sheetViews>
    <sheetView workbookViewId="0">
      <selection activeCell="A8" sqref="A8"/>
    </sheetView>
  </sheetViews>
  <sheetFormatPr defaultRowHeight="14.4" x14ac:dyDescent="0.3"/>
  <cols>
    <col min="1" max="1" width="14.44140625" customWidth="1"/>
    <col min="2" max="2" width="50.5546875" customWidth="1"/>
    <col min="3" max="3" width="3.44140625" customWidth="1"/>
    <col min="4" max="4" width="21.5546875" customWidth="1"/>
  </cols>
  <sheetData>
    <row r="1" spans="1:4" x14ac:dyDescent="0.3">
      <c r="A1" s="20" t="s">
        <v>0</v>
      </c>
    </row>
    <row r="2" spans="1:4" x14ac:dyDescent="0.3">
      <c r="A2" s="20" t="s">
        <v>21</v>
      </c>
    </row>
    <row r="3" spans="1:4" x14ac:dyDescent="0.3">
      <c r="A3" s="20" t="s">
        <v>54</v>
      </c>
    </row>
    <row r="4" spans="1:4" x14ac:dyDescent="0.3">
      <c r="A4" s="22" t="str">
        <f>+'18A'!A5</f>
        <v>November 2021</v>
      </c>
    </row>
    <row r="6" spans="1:4" x14ac:dyDescent="0.3">
      <c r="A6" s="18"/>
      <c r="B6" s="17"/>
      <c r="D6" s="8"/>
    </row>
    <row r="7" spans="1:4" x14ac:dyDescent="0.3">
      <c r="A7" t="s">
        <v>47</v>
      </c>
    </row>
    <row r="9" spans="1:4" s="33" customFormat="1" x14ac:dyDescent="0.3"/>
    <row r="10" spans="1:4" s="33" customFormat="1" x14ac:dyDescent="0.3"/>
    <row r="11" spans="1:4" s="33" customFormat="1" x14ac:dyDescent="0.3"/>
    <row r="12" spans="1:4" s="33" customFormat="1" x14ac:dyDescent="0.3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0"/>
  <sheetViews>
    <sheetView workbookViewId="0">
      <selection activeCell="D20" sqref="D20"/>
    </sheetView>
  </sheetViews>
  <sheetFormatPr defaultRowHeight="14.4" x14ac:dyDescent="0.3"/>
  <cols>
    <col min="1" max="1" width="20.21875" customWidth="1"/>
    <col min="2" max="2" width="21.88671875" customWidth="1"/>
    <col min="3" max="3" width="14" customWidth="1"/>
    <col min="4" max="4" width="16" customWidth="1"/>
    <col min="5" max="5" width="12" customWidth="1"/>
    <col min="6" max="6" width="17.44140625" customWidth="1"/>
    <col min="7" max="7" width="14.88671875" customWidth="1"/>
    <col min="13" max="13" width="11.5546875" bestFit="1" customWidth="1"/>
  </cols>
  <sheetData>
    <row r="1" spans="1:7" x14ac:dyDescent="0.3">
      <c r="A1" s="20" t="s">
        <v>0</v>
      </c>
    </row>
    <row r="2" spans="1:7" x14ac:dyDescent="0.3">
      <c r="A2" s="20" t="s">
        <v>20</v>
      </c>
    </row>
    <row r="3" spans="1:7" x14ac:dyDescent="0.3">
      <c r="A3" s="20" t="s">
        <v>53</v>
      </c>
    </row>
    <row r="4" spans="1:7" x14ac:dyDescent="0.3">
      <c r="A4" s="20" t="s">
        <v>18</v>
      </c>
    </row>
    <row r="5" spans="1:7" x14ac:dyDescent="0.3">
      <c r="A5" s="22" t="str">
        <f>+'18A'!A5</f>
        <v>November 2021</v>
      </c>
    </row>
    <row r="6" spans="1:7" ht="15" thickBot="1" x14ac:dyDescent="0.35"/>
    <row r="7" spans="1:7" ht="42.75" customHeight="1" x14ac:dyDescent="0.3">
      <c r="A7" s="48" t="s">
        <v>46</v>
      </c>
      <c r="B7" s="48" t="s">
        <v>34</v>
      </c>
      <c r="C7" s="48" t="s">
        <v>19</v>
      </c>
      <c r="D7" s="48" t="s">
        <v>52</v>
      </c>
      <c r="E7" s="48" t="s">
        <v>50</v>
      </c>
      <c r="F7" s="48" t="s">
        <v>51</v>
      </c>
      <c r="G7" s="48" t="s">
        <v>48</v>
      </c>
    </row>
    <row r="8" spans="1:7" x14ac:dyDescent="0.3">
      <c r="A8" s="36" t="s">
        <v>35</v>
      </c>
      <c r="B8" s="36" t="s">
        <v>36</v>
      </c>
      <c r="C8" s="46">
        <f>'18A'!C9</f>
        <v>144391.14000000001</v>
      </c>
      <c r="D8" s="49">
        <v>972380000</v>
      </c>
      <c r="E8" s="41">
        <v>1.663353535602408E-4</v>
      </c>
      <c r="F8" s="46">
        <f>D8*E8</f>
        <v>161741.17109490695</v>
      </c>
      <c r="G8" s="46">
        <f>F8-C8</f>
        <v>17350.031094906939</v>
      </c>
    </row>
    <row r="9" spans="1:7" x14ac:dyDescent="0.3">
      <c r="A9" s="36" t="s">
        <v>37</v>
      </c>
      <c r="B9" s="36" t="s">
        <v>36</v>
      </c>
      <c r="C9" s="46">
        <f>'18A'!C10</f>
        <v>37547.230000000003</v>
      </c>
      <c r="D9" s="49">
        <v>221660370</v>
      </c>
      <c r="E9" s="41">
        <v>1.663353535602408E-4</v>
      </c>
      <c r="F9" s="46">
        <f t="shared" ref="F9:F16" si="0">D9*E9</f>
        <v>36869.956014243791</v>
      </c>
      <c r="G9" s="46">
        <f t="shared" ref="G9:G16" si="1">F9-C9</f>
        <v>-677.27398575621191</v>
      </c>
    </row>
    <row r="10" spans="1:7" x14ac:dyDescent="0.3">
      <c r="A10" s="36" t="s">
        <v>38</v>
      </c>
      <c r="B10" s="36" t="s">
        <v>36</v>
      </c>
      <c r="C10" s="46">
        <f>'18A'!C11</f>
        <v>92373.66</v>
      </c>
      <c r="D10" s="49">
        <v>537996700</v>
      </c>
      <c r="E10" s="41">
        <v>1.663353535602408E-4</v>
      </c>
      <c r="F10" s="46">
        <f t="shared" si="0"/>
        <v>89487.871308742804</v>
      </c>
      <c r="G10" s="46">
        <f t="shared" si="1"/>
        <v>-2885.7886912571994</v>
      </c>
    </row>
    <row r="11" spans="1:7" x14ac:dyDescent="0.3">
      <c r="A11" s="36" t="s">
        <v>39</v>
      </c>
      <c r="B11" s="36" t="s">
        <v>40</v>
      </c>
      <c r="C11" s="46">
        <f>'18A'!C12</f>
        <v>40814.6</v>
      </c>
      <c r="D11" s="49">
        <v>284840850</v>
      </c>
      <c r="E11" s="41">
        <v>1.663353535602408E-4</v>
      </c>
      <c r="F11" s="46">
        <f t="shared" si="0"/>
        <v>47379.103493149516</v>
      </c>
      <c r="G11" s="46">
        <f t="shared" si="1"/>
        <v>6564.5034931495175</v>
      </c>
    </row>
    <row r="12" spans="1:7" x14ac:dyDescent="0.3">
      <c r="A12" s="36" t="s">
        <v>49</v>
      </c>
      <c r="B12" s="36" t="s">
        <v>36</v>
      </c>
      <c r="C12" s="46">
        <f>'18A'!C13</f>
        <v>2253.4499999999998</v>
      </c>
      <c r="D12" s="49">
        <v>15130850</v>
      </c>
      <c r="E12" s="41">
        <v>1.663353535602408E-4</v>
      </c>
      <c r="F12" s="46">
        <f t="shared" si="0"/>
        <v>2516.7952844169695</v>
      </c>
      <c r="G12" s="46">
        <f t="shared" si="1"/>
        <v>263.34528441696966</v>
      </c>
    </row>
    <row r="13" spans="1:7" x14ac:dyDescent="0.3">
      <c r="A13" s="36" t="s">
        <v>42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3">
      <c r="A14" s="37" t="s">
        <v>43</v>
      </c>
      <c r="B14" s="36" t="s">
        <v>40</v>
      </c>
      <c r="C14" s="46">
        <f>'18A'!C15</f>
        <v>2359.17</v>
      </c>
      <c r="D14" s="49">
        <v>35111615.532449797</v>
      </c>
      <c r="E14" s="41">
        <v>1.663353535602408E-4</v>
      </c>
      <c r="F14" s="46">
        <f t="shared" si="0"/>
        <v>5840.3029836612795</v>
      </c>
      <c r="G14" s="46">
        <f t="shared" si="1"/>
        <v>3481.1329836612795</v>
      </c>
    </row>
    <row r="15" spans="1:7" x14ac:dyDescent="0.3">
      <c r="A15" s="37" t="s">
        <v>44</v>
      </c>
      <c r="B15" s="36" t="s">
        <v>40</v>
      </c>
      <c r="C15" s="46">
        <f>'18A'!C16</f>
        <v>25793.15</v>
      </c>
      <c r="D15" s="49">
        <v>168990522.66304109</v>
      </c>
      <c r="E15" s="41">
        <v>1.663353535602408E-4</v>
      </c>
      <c r="F15" s="46">
        <f t="shared" si="0"/>
        <v>28109.098335486826</v>
      </c>
      <c r="G15" s="46">
        <f t="shared" si="1"/>
        <v>2315.9483354868244</v>
      </c>
    </row>
    <row r="16" spans="1:7" x14ac:dyDescent="0.3">
      <c r="A16" s="37" t="s">
        <v>45</v>
      </c>
      <c r="B16" s="36" t="s">
        <v>40</v>
      </c>
      <c r="C16" s="46">
        <f>'18A'!C17</f>
        <v>17894.46</v>
      </c>
      <c r="D16" s="49">
        <v>105315901.80450912</v>
      </c>
      <c r="E16" s="41">
        <v>1.663353535602408E-4</v>
      </c>
      <c r="F16" s="46">
        <f t="shared" si="0"/>
        <v>17517.757762168625</v>
      </c>
      <c r="G16" s="46">
        <f t="shared" si="1"/>
        <v>-376.70223783137408</v>
      </c>
    </row>
    <row r="17" spans="1:7" x14ac:dyDescent="0.3">
      <c r="C17" s="50"/>
      <c r="D17" s="49"/>
      <c r="E17" s="38"/>
      <c r="F17" s="46"/>
      <c r="G17" s="46"/>
    </row>
    <row r="18" spans="1:7" ht="15" thickBot="1" x14ac:dyDescent="0.35">
      <c r="A18" s="43" t="s">
        <v>33</v>
      </c>
      <c r="B18" s="42"/>
      <c r="C18" s="44">
        <f>SUM(C8:C17)</f>
        <v>363426.86000000004</v>
      </c>
      <c r="D18" s="51">
        <f>SUM(D8:D17)</f>
        <v>2341426810</v>
      </c>
      <c r="E18" s="39"/>
      <c r="F18" s="44">
        <f>SUM(F8:F17)</f>
        <v>389462.05627677683</v>
      </c>
      <c r="G18" s="44">
        <f>SUM(G8:G17)</f>
        <v>26035.196276776744</v>
      </c>
    </row>
    <row r="19" spans="1:7" ht="15" thickTop="1" x14ac:dyDescent="0.3">
      <c r="G19" s="40"/>
    </row>
    <row r="20" spans="1:7" x14ac:dyDescent="0.3">
      <c r="D20" s="4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4" sqref="A4"/>
    </sheetView>
  </sheetViews>
  <sheetFormatPr defaultRowHeight="14.4" x14ac:dyDescent="0.3"/>
  <cols>
    <col min="1" max="1" width="14.44140625" customWidth="1"/>
    <col min="2" max="2" width="50.5546875" customWidth="1"/>
    <col min="3" max="3" width="3.44140625" customWidth="1"/>
    <col min="4" max="4" width="21.5546875" customWidth="1"/>
  </cols>
  <sheetData>
    <row r="1" spans="1:1" x14ac:dyDescent="0.3">
      <c r="A1" s="20" t="s">
        <v>0</v>
      </c>
    </row>
    <row r="2" spans="1:1" x14ac:dyDescent="0.3">
      <c r="A2" s="20" t="s">
        <v>22</v>
      </c>
    </row>
    <row r="3" spans="1:1" x14ac:dyDescent="0.3">
      <c r="A3" s="20" t="s">
        <v>57</v>
      </c>
    </row>
    <row r="4" spans="1:1" x14ac:dyDescent="0.3">
      <c r="A4" s="22" t="str">
        <f>+'18A'!A5</f>
        <v>November 2021</v>
      </c>
    </row>
    <row r="7" spans="1:1" x14ac:dyDescent="0.3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AP2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</cp:lastModifiedBy>
  <dcterms:created xsi:type="dcterms:W3CDTF">2019-08-15T19:17:26Z</dcterms:created>
  <dcterms:modified xsi:type="dcterms:W3CDTF">2022-01-24T15:58:32Z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