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bookViews>
    <workbookView xWindow="0" yWindow="0" windowWidth="28800" windowHeight="11700" tabRatio="658" firstSheet="1" activeTab="1"/>
  </bookViews>
  <sheets>
    <sheet name="Monthly Cost Tracker AP1" sheetId="11" state="hidden" r:id="rId1"/>
    <sheet name="Monthly Cost Tracker AP4" sheetId="13" r:id="rId2"/>
    <sheet name="Monthly Cost Tracker AP5" sheetId="14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3" l="1"/>
  <c r="C4" i="14" l="1"/>
  <c r="C26" i="13"/>
  <c r="C27" i="13" s="1"/>
  <c r="C26" i="14" l="1"/>
  <c r="C20" i="14"/>
  <c r="F8" i="8"/>
  <c r="C21" i="6"/>
  <c r="D12" i="6"/>
  <c r="D13" i="6"/>
  <c r="D14" i="6"/>
  <c r="D15" i="6"/>
  <c r="D17" i="6"/>
  <c r="D18" i="6"/>
  <c r="D19" i="6"/>
  <c r="D11" i="6"/>
  <c r="E64" i="6"/>
  <c r="E12" i="6"/>
  <c r="E13" i="6"/>
  <c r="E14" i="6"/>
  <c r="E15" i="6"/>
  <c r="E17" i="6"/>
  <c r="E18" i="6"/>
  <c r="E19" i="6"/>
  <c r="E11" i="6"/>
  <c r="C20" i="13"/>
  <c r="C30" i="13"/>
  <c r="C34" i="13" s="1"/>
  <c r="C37" i="11"/>
  <c r="C35" i="11"/>
  <c r="C30" i="11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C12" i="8"/>
  <c r="C27" i="11"/>
  <c r="C28" i="11"/>
  <c r="C21" i="11"/>
  <c r="C31" i="11"/>
  <c r="C33" i="11"/>
  <c r="A4" i="10"/>
  <c r="A4" i="9"/>
  <c r="A5" i="8"/>
  <c r="A4" i="7"/>
  <c r="A5" i="6"/>
  <c r="C9" i="6" s="1"/>
  <c r="C27" i="14" l="1"/>
  <c r="C30" i="14" s="1"/>
  <c r="E21" i="6"/>
  <c r="G16" i="8"/>
  <c r="G15" i="8"/>
  <c r="G14" i="8"/>
  <c r="G11" i="8"/>
  <c r="F18" i="8"/>
  <c r="D18" i="8"/>
  <c r="G9" i="8"/>
  <c r="G10" i="8"/>
  <c r="G12" i="8"/>
  <c r="C18" i="8"/>
  <c r="G8" i="8"/>
  <c r="C10" i="6"/>
  <c r="C32" i="14" l="1"/>
  <c r="G18" i="8"/>
</calcChain>
</file>

<file path=xl/sharedStrings.xml><?xml version="1.0" encoding="utf-8"?>
<sst xmlns="http://schemas.openxmlformats.org/spreadsheetml/2006/main" count="184" uniqueCount="82">
  <si>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</si>
  <si>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</si>
  <si>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</si>
  <si>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</si>
  <si>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</si>
  <si>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</si>
  <si>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</si>
  <si>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</si>
  <si>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</si>
  <si>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</si>
  <si>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</si>
  <si>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</si>
  <si>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</si>
  <si>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</si>
  <si>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</si>
  <si>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</si>
  <si>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</si>
  <si>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</si>
  <si>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</si>
  <si>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</si>
  <si>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</si>
  <si>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</si>
  <si>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</si>
  <si>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</si>
  <si>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</si>
  <si>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</si>
  <si>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</si>
  <si>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</si>
  <si>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</si>
  <si>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</si>
  <si>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</si>
  <si>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</si>
  <si>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</si>
  <si>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</si>
  <si>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</si>
  <si>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</si>
  <si>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</si>
  <si>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</si>
  <si>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</si>
  <si>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</si>
  <si>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</si>
  <si>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</si>
  <si>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</si>
  <si>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</si>
  <si>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</si>
  <si>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</si>
  <si>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</si>
  <si>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</si>
  <si>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</si>
  <si>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</si>
  <si>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</si>
  <si>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</si>
  <si>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</si>
  <si>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</si>
  <si>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</si>
  <si>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</si>
  <si>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</si>
  <si>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</si>
  <si>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</si>
  <si>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</si>
  <si>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</si>
  <si>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</si>
  <si>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</si>
  <si>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</si>
  <si>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</si>
  <si>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</si>
  <si>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</si>
  <si>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</si>
  <si>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</si>
  <si>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</si>
  <si>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</si>
  <si>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</si>
  <si>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</si>
  <si>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</si>
  <si>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</si>
  <si>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</si>
  <si>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</si>
  <si>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</si>
  <si>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</si>
  <si>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</si>
  <si>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</si>
  <si>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Mar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</si>
</sst>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169" fontId="14" fillId="0" borderId="0" xfId="5" applyNumberFormat="1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Fill="1" applyAlignment="1">
      <alignment horizontal="center"/>
    </xf>
    <xf numFmtId="44" fontId="0" fillId="0" borderId="0" xfId="0" applyNumberForma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56</v>
      </c>
      <c r="B6" s="6"/>
      <c r="C6" s="52">
        <v>0</v>
      </c>
    </row>
    <row r="7" spans="1:14" x14ac:dyDescent="0.35">
      <c r="A7" s="5" t="s">
        <v>57</v>
      </c>
      <c r="B7" s="6"/>
      <c r="C7" s="52">
        <v>0</v>
      </c>
    </row>
    <row r="8" spans="1:14" x14ac:dyDescent="0.35">
      <c r="A8" s="5" t="s">
        <v>58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59</v>
      </c>
      <c r="B10" s="6"/>
      <c r="C10" s="52">
        <v>0</v>
      </c>
    </row>
    <row r="11" spans="1:14" x14ac:dyDescent="0.35">
      <c r="A11" s="5" t="s">
        <v>60</v>
      </c>
      <c r="B11" s="6"/>
      <c r="C11" s="52">
        <v>0</v>
      </c>
    </row>
    <row r="12" spans="1:14" x14ac:dyDescent="0.35">
      <c r="A12" s="5" t="s">
        <v>61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62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63</v>
      </c>
      <c r="C35" s="59">
        <f>-C33</f>
        <v>-672612.04462900944</v>
      </c>
    </row>
    <row r="37" spans="1:3" ht="15" thickBot="1" x14ac:dyDescent="0.4">
      <c r="A37" s="13" t="s">
        <v>64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65</v>
      </c>
    </row>
    <row r="4" spans="1:14" x14ac:dyDescent="0.35">
      <c r="A4" s="1"/>
      <c r="B4" s="2" t="s">
        <v>26</v>
      </c>
      <c r="C4" s="2">
        <v>45016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/>
    </row>
    <row r="7" spans="1:14" x14ac:dyDescent="0.35">
      <c r="A7" s="5" t="s">
        <v>67</v>
      </c>
      <c r="B7" s="6"/>
      <c r="C7" s="52"/>
    </row>
    <row r="8" spans="1:14" x14ac:dyDescent="0.35">
      <c r="A8" s="5" t="s">
        <v>68</v>
      </c>
      <c r="B8" s="6"/>
      <c r="C8" s="52"/>
    </row>
    <row r="9" spans="1:14" x14ac:dyDescent="0.35">
      <c r="A9" s="5" t="s">
        <v>69</v>
      </c>
      <c r="B9" s="6"/>
      <c r="C9" s="52"/>
    </row>
    <row r="10" spans="1:14" x14ac:dyDescent="0.35">
      <c r="A10" s="5" t="s">
        <v>70</v>
      </c>
      <c r="B10" s="6"/>
      <c r="C10" s="52"/>
    </row>
    <row r="11" spans="1:14" x14ac:dyDescent="0.35">
      <c r="A11" s="5" t="s">
        <v>71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77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4" x14ac:dyDescent="0.35">
      <c r="A17" s="5" t="s">
        <v>9</v>
      </c>
      <c r="B17" s="6"/>
      <c r="C17" s="52"/>
    </row>
    <row r="18" spans="1:4" x14ac:dyDescent="0.35">
      <c r="A18" s="5" t="s">
        <v>62</v>
      </c>
      <c r="B18" s="6"/>
      <c r="C18" s="52"/>
    </row>
    <row r="19" spans="1:4" x14ac:dyDescent="0.35">
      <c r="A19" s="5" t="s">
        <v>10</v>
      </c>
      <c r="B19" s="6"/>
      <c r="C19" s="52"/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30">
        <v>-759759.4300013046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/>
    </row>
    <row r="26" spans="1:4" x14ac:dyDescent="0.35">
      <c r="A26" s="3" t="s">
        <v>30</v>
      </c>
      <c r="B26" s="6"/>
      <c r="C26" s="57">
        <f>+C24+C25+C22</f>
        <v>-759759.4300013046</v>
      </c>
    </row>
    <row r="27" spans="1:4" ht="15" thickBot="1" x14ac:dyDescent="0.4">
      <c r="A27" s="13" t="s">
        <v>12</v>
      </c>
      <c r="B27" s="24"/>
      <c r="C27" s="58">
        <f>C26+C20</f>
        <v>-759759.4300013046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(4.989414/12)/100</f>
        <v>4.1578450000000003E-3</v>
      </c>
    </row>
    <row r="30" spans="1:4" x14ac:dyDescent="0.35">
      <c r="A30" s="16" t="s">
        <v>14</v>
      </c>
      <c r="B30" s="52"/>
      <c r="C30" s="52">
        <f>(C27+B34)*C29</f>
        <v>41937.907093334608</v>
      </c>
    </row>
    <row r="31" spans="1:4" x14ac:dyDescent="0.35">
      <c r="A31" s="3"/>
      <c r="B31" s="59"/>
      <c r="C31" s="59"/>
    </row>
    <row r="32" spans="1:4" x14ac:dyDescent="0.35">
      <c r="A32" s="3" t="s">
        <v>80</v>
      </c>
      <c r="B32" s="59"/>
      <c r="C32" s="59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10846212.170143038</v>
      </c>
      <c r="C34" s="60">
        <f>C27+C30+B34+C32</f>
        <v>10128390.647235068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C29" sqref="C29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4" width="18.1796875" customWidth="1"/>
    <col min="5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79</v>
      </c>
    </row>
    <row r="4" spans="1:14" x14ac:dyDescent="0.35">
      <c r="A4" s="1"/>
      <c r="B4" s="2" t="s">
        <v>26</v>
      </c>
      <c r="C4" s="2">
        <f>'Monthly Cost Tracker AP4'!C4</f>
        <v>45016</v>
      </c>
    </row>
    <row r="5" spans="1:14" s="28" customFormat="1" x14ac:dyDescent="0.35">
      <c r="A5" s="26" t="s">
        <v>27</v>
      </c>
      <c r="B5" s="27"/>
      <c r="C5" s="25"/>
      <c r="D5" s="79"/>
      <c r="E5" s="80"/>
      <c r="F5" s="81"/>
      <c r="G5" s="79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66</v>
      </c>
      <c r="B6" s="6"/>
      <c r="C6" s="52">
        <v>73755.17</v>
      </c>
      <c r="D6" s="32"/>
      <c r="E6" s="82"/>
      <c r="F6" s="83"/>
      <c r="G6" s="32"/>
    </row>
    <row r="7" spans="1:14" x14ac:dyDescent="0.35">
      <c r="A7" s="5" t="s">
        <v>67</v>
      </c>
      <c r="B7" s="6"/>
      <c r="C7" s="52">
        <v>1.9600000000000002</v>
      </c>
      <c r="D7" s="32"/>
      <c r="E7" s="82"/>
      <c r="F7" s="83"/>
      <c r="G7" s="32"/>
    </row>
    <row r="8" spans="1:14" x14ac:dyDescent="0.35">
      <c r="A8" s="5" t="s">
        <v>68</v>
      </c>
      <c r="B8" s="6"/>
      <c r="C8" s="52">
        <v>0</v>
      </c>
      <c r="D8" s="32"/>
      <c r="E8" s="82"/>
      <c r="F8" s="83"/>
      <c r="G8" s="32"/>
    </row>
    <row r="9" spans="1:14" x14ac:dyDescent="0.35">
      <c r="A9" s="5" t="s">
        <v>69</v>
      </c>
      <c r="B9" s="6"/>
      <c r="C9" s="52">
        <v>0</v>
      </c>
      <c r="D9" s="32"/>
      <c r="E9" s="82"/>
      <c r="F9" s="83"/>
      <c r="G9" s="32"/>
    </row>
    <row r="10" spans="1:14" x14ac:dyDescent="0.35">
      <c r="A10" s="5" t="s">
        <v>70</v>
      </c>
      <c r="B10" s="6"/>
      <c r="C10" s="52">
        <v>0</v>
      </c>
      <c r="D10" s="32"/>
      <c r="E10" s="82"/>
      <c r="F10" s="83"/>
      <c r="G10" s="32"/>
    </row>
    <row r="11" spans="1:14" x14ac:dyDescent="0.35">
      <c r="A11" s="5" t="s">
        <v>71</v>
      </c>
      <c r="B11" s="6"/>
      <c r="C11" s="52">
        <v>0</v>
      </c>
      <c r="D11" s="32"/>
      <c r="E11" s="82"/>
      <c r="F11" s="83"/>
      <c r="G11" s="32"/>
    </row>
    <row r="12" spans="1:14" x14ac:dyDescent="0.35">
      <c r="A12" s="5" t="s">
        <v>4</v>
      </c>
      <c r="B12" s="7"/>
      <c r="C12" s="49">
        <v>315793.75</v>
      </c>
      <c r="D12" s="32"/>
      <c r="E12" s="82"/>
      <c r="F12" s="83"/>
      <c r="G12" s="84"/>
    </row>
    <row r="13" spans="1:14" x14ac:dyDescent="0.35">
      <c r="A13" s="5" t="s">
        <v>5</v>
      </c>
      <c r="B13" s="6"/>
      <c r="C13" s="49">
        <v>-1079039.6022518519</v>
      </c>
      <c r="D13" s="32"/>
      <c r="E13" s="82"/>
      <c r="F13" s="83"/>
      <c r="G13" s="84"/>
    </row>
    <row r="14" spans="1:14" x14ac:dyDescent="0.35">
      <c r="A14" s="5" t="s">
        <v>77</v>
      </c>
      <c r="B14" s="6"/>
      <c r="C14" s="52">
        <v>-4490503.7099999953</v>
      </c>
      <c r="D14" s="32"/>
      <c r="E14" s="82"/>
      <c r="F14" s="83"/>
      <c r="G14" s="84"/>
    </row>
    <row r="15" spans="1:14" x14ac:dyDescent="0.35">
      <c r="A15" s="5" t="s">
        <v>7</v>
      </c>
      <c r="B15" s="6"/>
      <c r="C15" s="52">
        <v>6901710.3088195166</v>
      </c>
      <c r="D15" s="32"/>
      <c r="E15" s="82"/>
      <c r="F15" s="83"/>
      <c r="G15" s="84"/>
    </row>
    <row r="16" spans="1:14" x14ac:dyDescent="0.35">
      <c r="A16" s="5" t="s">
        <v>8</v>
      </c>
      <c r="B16" s="6"/>
      <c r="C16" s="52">
        <v>3480476.25</v>
      </c>
      <c r="D16" s="32"/>
      <c r="E16" s="82"/>
      <c r="F16" s="83"/>
      <c r="G16" s="84"/>
    </row>
    <row r="17" spans="1:7" x14ac:dyDescent="0.35">
      <c r="A17" s="5" t="s">
        <v>9</v>
      </c>
      <c r="B17" s="6"/>
      <c r="C17" s="52">
        <v>1149543.72</v>
      </c>
      <c r="D17" s="32"/>
      <c r="E17" s="82"/>
      <c r="F17" s="83"/>
      <c r="G17" s="84"/>
    </row>
    <row r="18" spans="1:7" x14ac:dyDescent="0.35">
      <c r="A18" s="5" t="s">
        <v>62</v>
      </c>
      <c r="B18" s="6"/>
      <c r="C18" s="52">
        <v>159577</v>
      </c>
      <c r="D18" s="32"/>
      <c r="E18" s="82"/>
      <c r="F18" s="83"/>
      <c r="G18" s="84"/>
    </row>
    <row r="19" spans="1:7" x14ac:dyDescent="0.35">
      <c r="A19" s="5" t="s">
        <v>10</v>
      </c>
      <c r="B19" s="6"/>
      <c r="C19" s="52">
        <v>758333.33333333337</v>
      </c>
      <c r="D19" s="32"/>
      <c r="E19" s="82"/>
      <c r="F19" s="83"/>
      <c r="G19" s="84"/>
    </row>
    <row r="20" spans="1:7" ht="15" thickBot="1" x14ac:dyDescent="0.4">
      <c r="A20" s="3" t="s">
        <v>11</v>
      </c>
      <c r="B20" s="9"/>
      <c r="C20" s="53">
        <f>SUM(C6:C19)</f>
        <v>7269648.179901002</v>
      </c>
      <c r="D20" s="32"/>
      <c r="E20" s="32"/>
      <c r="F20" s="32"/>
      <c r="G20" s="32"/>
    </row>
    <row r="21" spans="1:7" x14ac:dyDescent="0.35">
      <c r="B21" s="10"/>
      <c r="C21" s="55"/>
      <c r="D21" s="32"/>
      <c r="E21" s="32"/>
      <c r="F21" s="32"/>
      <c r="G21" s="32"/>
    </row>
    <row r="22" spans="1:7" x14ac:dyDescent="0.35">
      <c r="A22" s="3" t="s">
        <v>31</v>
      </c>
      <c r="B22" s="10"/>
      <c r="C22" s="55"/>
      <c r="D22" s="32"/>
      <c r="E22" s="32"/>
      <c r="F22" s="32"/>
      <c r="G22" s="32"/>
    </row>
    <row r="23" spans="1:7" x14ac:dyDescent="0.35">
      <c r="B23" s="10"/>
      <c r="C23" s="55"/>
      <c r="D23" s="32"/>
      <c r="E23" s="32"/>
      <c r="F23" s="32"/>
      <c r="G23" s="32"/>
    </row>
    <row r="24" spans="1:7" x14ac:dyDescent="0.35">
      <c r="A24" s="11" t="s">
        <v>28</v>
      </c>
      <c r="B24" s="12"/>
      <c r="C24" s="56">
        <v>57286.910606602905</v>
      </c>
      <c r="D24" s="32"/>
      <c r="E24" s="32"/>
      <c r="F24" s="32"/>
      <c r="G24" s="32"/>
    </row>
    <row r="25" spans="1:7" x14ac:dyDescent="0.35">
      <c r="A25" s="5" t="s">
        <v>29</v>
      </c>
      <c r="B25" s="23"/>
      <c r="C25" s="56">
        <v>1866911.624236092</v>
      </c>
      <c r="D25" s="32"/>
      <c r="E25" s="32"/>
      <c r="F25" s="32"/>
      <c r="G25" s="32"/>
    </row>
    <row r="26" spans="1:7" x14ac:dyDescent="0.35">
      <c r="A26" s="3" t="s">
        <v>30</v>
      </c>
      <c r="B26" s="6"/>
      <c r="C26" s="57">
        <f t="shared" ref="C26" si="0">+C24+C25</f>
        <v>1924198.5348426949</v>
      </c>
      <c r="D26" s="32"/>
      <c r="E26" s="32"/>
      <c r="F26" s="32"/>
      <c r="G26" s="32"/>
    </row>
    <row r="27" spans="1:7" ht="15" thickBot="1" x14ac:dyDescent="0.4">
      <c r="A27" s="13" t="s">
        <v>12</v>
      </c>
      <c r="B27" s="24"/>
      <c r="C27" s="58">
        <f t="shared" ref="C27" si="1">-C26+C20</f>
        <v>5345449.6450583069</v>
      </c>
      <c r="D27" s="32"/>
      <c r="E27" s="32"/>
      <c r="F27" s="32"/>
      <c r="G27" s="32"/>
    </row>
    <row r="28" spans="1:7" x14ac:dyDescent="0.35">
      <c r="A28" s="3"/>
      <c r="B28" s="4"/>
      <c r="C28" s="61"/>
      <c r="D28" s="32"/>
      <c r="E28" s="32"/>
      <c r="F28" s="32"/>
      <c r="G28" s="32"/>
    </row>
    <row r="29" spans="1:7" x14ac:dyDescent="0.35">
      <c r="A29" s="14" t="s">
        <v>13</v>
      </c>
      <c r="B29" s="15"/>
      <c r="C29" s="15">
        <v>4.1578450000000003E-3</v>
      </c>
      <c r="D29" s="32"/>
      <c r="E29" s="32"/>
      <c r="F29" s="32"/>
      <c r="G29" s="32"/>
    </row>
    <row r="30" spans="1:7" x14ac:dyDescent="0.35">
      <c r="A30" s="16" t="s">
        <v>14</v>
      </c>
      <c r="B30" s="52"/>
      <c r="C30" s="52">
        <f>(C27+B32)*C29</f>
        <v>69009.76748933499</v>
      </c>
      <c r="D30" s="32"/>
      <c r="E30" s="82"/>
      <c r="F30" s="83"/>
      <c r="G30" s="84"/>
    </row>
    <row r="31" spans="1:7" x14ac:dyDescent="0.35">
      <c r="A31" s="3"/>
      <c r="B31" s="59"/>
      <c r="C31" s="59"/>
      <c r="D31" s="32"/>
      <c r="E31" s="32"/>
      <c r="F31" s="32"/>
      <c r="G31" s="32"/>
    </row>
    <row r="32" spans="1:7" ht="15" thickBot="1" x14ac:dyDescent="0.4">
      <c r="A32" s="13" t="s">
        <v>15</v>
      </c>
      <c r="B32" s="60">
        <v>11252034.746335547</v>
      </c>
      <c r="C32" s="60">
        <f t="shared" ref="C32" si="2">C27+C30+B32</f>
        <v>16666494.158883188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24" sqref="C24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81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356561.81</v>
      </c>
    </row>
    <row r="10" spans="1:4" x14ac:dyDescent="0.35">
      <c r="A10" s="44" t="s">
        <v>36</v>
      </c>
      <c r="B10" s="35" t="s">
        <v>35</v>
      </c>
      <c r="C10" s="45">
        <v>86153.03</v>
      </c>
      <c r="D10" s="8"/>
    </row>
    <row r="11" spans="1:4" x14ac:dyDescent="0.35">
      <c r="A11" s="44" t="s">
        <v>37</v>
      </c>
      <c r="B11" s="35" t="s">
        <v>35</v>
      </c>
      <c r="C11" s="45">
        <v>193727.14</v>
      </c>
      <c r="D11" s="8"/>
    </row>
    <row r="12" spans="1:4" x14ac:dyDescent="0.35">
      <c r="A12" s="44" t="s">
        <v>38</v>
      </c>
      <c r="B12" s="35" t="s">
        <v>39</v>
      </c>
      <c r="C12" s="45">
        <v>92428.53</v>
      </c>
      <c r="D12" s="8"/>
    </row>
    <row r="13" spans="1:4" x14ac:dyDescent="0.35">
      <c r="A13" s="44" t="s">
        <v>40</v>
      </c>
      <c r="B13" s="35" t="s">
        <v>35</v>
      </c>
      <c r="C13" s="45">
        <f>2720.25+64.08+1361.27</f>
        <v>4145.6000000000004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5363.25</v>
      </c>
      <c r="D15" s="31"/>
    </row>
    <row r="16" spans="1:4" x14ac:dyDescent="0.35">
      <c r="A16" s="46" t="s">
        <v>43</v>
      </c>
      <c r="B16" s="35" t="s">
        <v>39</v>
      </c>
      <c r="C16" s="45">
        <v>40818.519999999997</v>
      </c>
      <c r="D16" s="31"/>
    </row>
    <row r="17" spans="1:4" x14ac:dyDescent="0.35">
      <c r="A17" s="46" t="s">
        <v>44</v>
      </c>
      <c r="B17" s="35" t="s">
        <v>39</v>
      </c>
      <c r="C17" s="45">
        <f>764.4+32611.09</f>
        <v>33375.49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812573.37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D11" sqref="D11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72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Mar 2023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Mar-2023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Mar-2023 kWh</v>
      </c>
      <c r="D10" s="66" t="s">
        <v>73</v>
      </c>
      <c r="E10" s="66" t="s">
        <v>74</v>
      </c>
    </row>
    <row r="11" spans="1:5" x14ac:dyDescent="0.35">
      <c r="A11" s="44" t="s">
        <v>34</v>
      </c>
      <c r="B11" s="35" t="s">
        <v>35</v>
      </c>
      <c r="C11" s="78">
        <v>1065872792.4415507</v>
      </c>
      <c r="D11" s="71">
        <f>$E$39/$E$64</f>
        <v>7.2300270579695619E-4</v>
      </c>
      <c r="E11" s="68">
        <f>C11*D11</f>
        <v>770628.91297059867</v>
      </c>
    </row>
    <row r="12" spans="1:5" x14ac:dyDescent="0.35">
      <c r="A12" s="44" t="s">
        <v>36</v>
      </c>
      <c r="B12" s="35" t="s">
        <v>35</v>
      </c>
      <c r="C12" s="78">
        <v>256101455.44223261</v>
      </c>
      <c r="D12" s="71">
        <f t="shared" ref="D12:D19" si="0">$E$39/$E$64</f>
        <v>7.2300270579695619E-4</v>
      </c>
      <c r="E12" s="68">
        <f t="shared" ref="E12:E19" si="1">C12*D12</f>
        <v>185162.04524327279</v>
      </c>
    </row>
    <row r="13" spans="1:5" x14ac:dyDescent="0.35">
      <c r="A13" s="44" t="s">
        <v>37</v>
      </c>
      <c r="B13" s="35" t="s">
        <v>35</v>
      </c>
      <c r="C13" s="78">
        <v>590365712.87491024</v>
      </c>
      <c r="D13" s="71">
        <f t="shared" si="0"/>
        <v>7.2300270579695619E-4</v>
      </c>
      <c r="E13" s="68">
        <f t="shared" si="1"/>
        <v>426836.00781830901</v>
      </c>
    </row>
    <row r="14" spans="1:5" x14ac:dyDescent="0.35">
      <c r="A14" s="44" t="s">
        <v>38</v>
      </c>
      <c r="B14" s="35" t="s">
        <v>39</v>
      </c>
      <c r="C14" s="78">
        <v>268036640.87438816</v>
      </c>
      <c r="D14" s="71">
        <f t="shared" si="0"/>
        <v>7.2300270579695619E-4</v>
      </c>
      <c r="E14" s="68">
        <f t="shared" si="1"/>
        <v>193791.21660490966</v>
      </c>
    </row>
    <row r="15" spans="1:5" x14ac:dyDescent="0.35">
      <c r="A15" s="44" t="s">
        <v>40</v>
      </c>
      <c r="B15" s="35" t="s">
        <v>35</v>
      </c>
      <c r="C15" s="78">
        <v>11565381.680067433</v>
      </c>
      <c r="D15" s="71">
        <f t="shared" si="0"/>
        <v>7.2300270579695619E-4</v>
      </c>
      <c r="E15" s="68">
        <f t="shared" si="1"/>
        <v>8361.8022482633005</v>
      </c>
    </row>
    <row r="16" spans="1:5" x14ac:dyDescent="0.35">
      <c r="A16" s="44" t="s">
        <v>41</v>
      </c>
      <c r="B16" s="35"/>
      <c r="C16" s="78"/>
      <c r="D16" s="71"/>
      <c r="E16" s="68"/>
    </row>
    <row r="17" spans="1:5" x14ac:dyDescent="0.35">
      <c r="A17" s="46" t="s">
        <v>42</v>
      </c>
      <c r="B17" s="35" t="s">
        <v>39</v>
      </c>
      <c r="C17" s="78">
        <v>16962302.748484239</v>
      </c>
      <c r="D17" s="71">
        <f t="shared" si="0"/>
        <v>7.2300270579695619E-4</v>
      </c>
      <c r="E17" s="68">
        <f t="shared" si="1"/>
        <v>12263.790783701252</v>
      </c>
    </row>
    <row r="18" spans="1:5" x14ac:dyDescent="0.35">
      <c r="A18" s="46" t="s">
        <v>43</v>
      </c>
      <c r="B18" s="35" t="s">
        <v>39</v>
      </c>
      <c r="C18" s="78">
        <v>130230363.33252601</v>
      </c>
      <c r="D18" s="71">
        <f t="shared" si="0"/>
        <v>7.2300270579695619E-4</v>
      </c>
      <c r="E18" s="68">
        <f t="shared" si="1"/>
        <v>94156.905066337014</v>
      </c>
    </row>
    <row r="19" spans="1:5" x14ac:dyDescent="0.35">
      <c r="A19" s="46" t="s">
        <v>44</v>
      </c>
      <c r="B19" s="35" t="s">
        <v>39</v>
      </c>
      <c r="C19" s="78">
        <v>125303488.60584053</v>
      </c>
      <c r="D19" s="71">
        <f t="shared" si="0"/>
        <v>7.2300270579695619E-4</v>
      </c>
      <c r="E19" s="68">
        <f t="shared" si="1"/>
        <v>90594.76130782078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2464438138.0000005</v>
      </c>
      <c r="D21" s="70"/>
      <c r="E21" s="70">
        <f t="shared" ref="E21" si="2">SUM(E11:E20)</f>
        <v>1781795.4420432122</v>
      </c>
    </row>
    <row r="22" spans="1:5" ht="15" thickTop="1" x14ac:dyDescent="0.35"/>
    <row r="24" spans="1:5" ht="16.5" x14ac:dyDescent="0.35">
      <c r="A24" t="s">
        <v>78</v>
      </c>
    </row>
    <row r="30" spans="1:5" x14ac:dyDescent="0.35">
      <c r="A30" s="72" t="s">
        <v>75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76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Mar 2023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selection activeCell="D20" sqref="D20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Mar 2023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356561.81</v>
      </c>
      <c r="D8" s="48">
        <v>980867830</v>
      </c>
      <c r="E8" s="40">
        <v>3.4614993984673155E-4</v>
      </c>
      <c r="F8" s="45">
        <f>D8*E8</f>
        <v>339527.34035209409</v>
      </c>
      <c r="G8" s="45">
        <f>F8-C8</f>
        <v>-17034.469647905906</v>
      </c>
    </row>
    <row r="9" spans="1:7" x14ac:dyDescent="0.35">
      <c r="A9" s="35" t="s">
        <v>36</v>
      </c>
      <c r="B9" s="35" t="s">
        <v>35</v>
      </c>
      <c r="C9" s="45">
        <f>'18A'!C10</f>
        <v>86153.03</v>
      </c>
      <c r="D9" s="48">
        <v>247157979.99999997</v>
      </c>
      <c r="E9" s="40">
        <v>3.4614993984673155E-4</v>
      </c>
      <c r="F9" s="45">
        <f t="shared" ref="F9:F16" si="0">D9*E9</f>
        <v>85553.719909639665</v>
      </c>
      <c r="G9" s="45">
        <f t="shared" ref="G9:G16" si="1">F9-C9</f>
        <v>-599.31009036033356</v>
      </c>
    </row>
    <row r="10" spans="1:7" x14ac:dyDescent="0.35">
      <c r="A10" s="35" t="s">
        <v>37</v>
      </c>
      <c r="B10" s="35" t="s">
        <v>35</v>
      </c>
      <c r="C10" s="45">
        <f>'18A'!C11</f>
        <v>193727.14</v>
      </c>
      <c r="D10" s="48">
        <v>599679799.99999988</v>
      </c>
      <c r="E10" s="40">
        <v>3.4614993984673155E-4</v>
      </c>
      <c r="F10" s="45">
        <f t="shared" si="0"/>
        <v>207579.12669729997</v>
      </c>
      <c r="G10" s="45">
        <f t="shared" si="1"/>
        <v>13851.986697299959</v>
      </c>
    </row>
    <row r="11" spans="1:7" x14ac:dyDescent="0.35">
      <c r="A11" s="35" t="s">
        <v>38</v>
      </c>
      <c r="B11" s="35" t="s">
        <v>39</v>
      </c>
      <c r="C11" s="45">
        <f>'18A'!C12</f>
        <v>92428.53</v>
      </c>
      <c r="D11" s="48">
        <v>300217300</v>
      </c>
      <c r="E11" s="40">
        <v>3.4614993984673155E-4</v>
      </c>
      <c r="F11" s="45">
        <f t="shared" si="0"/>
        <v>103920.20033594816</v>
      </c>
      <c r="G11" s="45">
        <f t="shared" si="1"/>
        <v>11491.670335948162</v>
      </c>
    </row>
    <row r="12" spans="1:7" x14ac:dyDescent="0.35">
      <c r="A12" s="35" t="s">
        <v>48</v>
      </c>
      <c r="B12" s="35" t="s">
        <v>35</v>
      </c>
      <c r="C12" s="45">
        <f>'18A'!C13</f>
        <v>4145.6000000000004</v>
      </c>
      <c r="D12" s="48">
        <v>11774602.862371739</v>
      </c>
      <c r="E12" s="40">
        <v>3.4614993984673155E-4</v>
      </c>
      <c r="F12" s="45">
        <f t="shared" si="0"/>
        <v>4075.7780725291304</v>
      </c>
      <c r="G12" s="45">
        <f t="shared" si="1"/>
        <v>-69.821927470869923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5363.25</v>
      </c>
      <c r="D14" s="48">
        <v>120588896.89</v>
      </c>
      <c r="E14" s="40">
        <v>3.4614993984673155E-4</v>
      </c>
      <c r="F14" s="45">
        <f t="shared" si="0"/>
        <v>41741.839404657214</v>
      </c>
      <c r="G14" s="45">
        <f t="shared" si="1"/>
        <v>36378.589404657214</v>
      </c>
    </row>
    <row r="15" spans="1:7" x14ac:dyDescent="0.35">
      <c r="A15" s="36" t="s">
        <v>43</v>
      </c>
      <c r="B15" s="35" t="s">
        <v>39</v>
      </c>
      <c r="C15" s="45">
        <f>'18A'!C16</f>
        <v>40818.519999999997</v>
      </c>
      <c r="D15" s="48">
        <v>165543951.65000001</v>
      </c>
      <c r="E15" s="40">
        <v>3.4614993984673155E-4</v>
      </c>
      <c r="F15" s="45">
        <f t="shared" si="0"/>
        <v>57303.028905637737</v>
      </c>
      <c r="G15" s="45">
        <f t="shared" si="1"/>
        <v>16484.50890563774</v>
      </c>
    </row>
    <row r="16" spans="1:7" x14ac:dyDescent="0.35">
      <c r="A16" s="36" t="s">
        <v>44</v>
      </c>
      <c r="B16" s="35" t="s">
        <v>39</v>
      </c>
      <c r="C16" s="45">
        <f>'18A'!C17</f>
        <v>33375.49</v>
      </c>
      <c r="D16" s="48">
        <v>17617521.460000001</v>
      </c>
      <c r="E16" s="40">
        <v>3.4614993984673155E-4</v>
      </c>
      <c r="F16" s="45">
        <f t="shared" si="0"/>
        <v>6098.3039936275027</v>
      </c>
      <c r="G16" s="45">
        <f t="shared" si="1"/>
        <v>-27277.186006372496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812573.37</v>
      </c>
      <c r="D18" s="50">
        <f>SUM(D8:D17)</f>
        <v>2443447882.8623719</v>
      </c>
      <c r="E18" s="38"/>
      <c r="F18" s="43">
        <f>SUM(F8:F17)</f>
        <v>845799.33767143346</v>
      </c>
      <c r="G18" s="43">
        <f>SUM(G8:G17)</f>
        <v>33225.967671433471</v>
      </c>
    </row>
    <row r="19" spans="1:7" ht="15" thickTop="1" x14ac:dyDescent="0.35">
      <c r="G19" s="39"/>
    </row>
    <row r="20" spans="1:7" x14ac:dyDescent="0.35">
      <c r="D20" s="39"/>
    </row>
    <row r="21" spans="1:7" x14ac:dyDescent="0.35">
      <c r="D21" s="3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Mar 2023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Mar 2023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2023-05-11T15:04:04Z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