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070" activeTab="2"/>
  </bookViews>
  <sheets>
    <sheet name=" Electric 20 W 9th O&amp;M" sheetId="1" r:id="rId1"/>
    <sheet name="Electric 20 West 9th RB" sheetId="2" r:id="rId2"/>
    <sheet name="Gas 20 W 9th O&amp;M" sheetId="3" r:id="rId3"/>
  </sheets>
  <definedNames>
    <definedName name="_xlnm.Print_Area" localSheetId="0">' Electric 20 W 9th O&amp;M'!$F$4:$X$67</definedName>
    <definedName name="_xlnm.Print_Area" localSheetId="2">'Gas 20 W 9th O&amp;M'!$F$4:$X$68</definedName>
  </definedNames>
  <calcPr fullCalcOnLoad="1"/>
</workbook>
</file>

<file path=xl/sharedStrings.xml><?xml version="1.0" encoding="utf-8"?>
<sst xmlns="http://schemas.openxmlformats.org/spreadsheetml/2006/main" count="126" uniqueCount="69">
  <si>
    <t>Total</t>
  </si>
  <si>
    <t>No.</t>
  </si>
  <si>
    <t>Company</t>
  </si>
  <si>
    <t>Percent to</t>
  </si>
  <si>
    <t>MPS</t>
  </si>
  <si>
    <t>SJLP</t>
  </si>
  <si>
    <t>Total $ Amounts to:</t>
  </si>
  <si>
    <t>FERC Account -- MPS</t>
  </si>
  <si>
    <t>FERC Account -- SJLP</t>
  </si>
  <si>
    <t>Adjustment to Test Year Actual Operating Expense to Eliminate</t>
  </si>
  <si>
    <t>Excess Capacity of 20 West 9th Building Allocated to MPS &amp;</t>
  </si>
  <si>
    <t>SJLP Electric Operations:</t>
  </si>
  <si>
    <t>Excess Capacity Percentage</t>
  </si>
  <si>
    <t>Distribution to MPS and SJLP Utilizing August 2003 ESF Allocation Factors as Reflected in "Updated" Case</t>
  </si>
  <si>
    <r>
      <t xml:space="preserve">Adjustment if Posted to Test Year </t>
    </r>
    <r>
      <rPr>
        <b/>
        <i/>
        <sz val="10"/>
        <rFont val="Arial"/>
        <family val="2"/>
      </rPr>
      <t>Actual</t>
    </r>
    <r>
      <rPr>
        <b/>
        <sz val="10"/>
        <rFont val="Arial"/>
        <family val="2"/>
      </rPr>
      <t xml:space="preserve"> Operating Results</t>
    </r>
  </si>
  <si>
    <t>Line</t>
  </si>
  <si>
    <t>Adjustment if Posted to Aquila's Updated/Adjusted Operating Results</t>
  </si>
  <si>
    <t xml:space="preserve">    Retail Jurisdictional Allocation Percentages</t>
  </si>
  <si>
    <t xml:space="preserve">    Adjustment to MPS/SJLP Test Year Actual Electric Retail Operations</t>
  </si>
  <si>
    <r>
      <t xml:space="preserve">Test Year Actual Distribution </t>
    </r>
    <r>
      <rPr>
        <sz val="10"/>
        <rFont val="Arial"/>
        <family val="2"/>
      </rPr>
      <t>(Source:  OPC-867)</t>
    </r>
  </si>
  <si>
    <t>Work Stations In Use at 20 West 9th Building  (OPC-865)</t>
  </si>
  <si>
    <t>Work Station Capability at 20 West 9th Building  (OPC-865)</t>
  </si>
  <si>
    <t xml:space="preserve">    Total MPS/SLP Adjustment (Line No. 2 times Line No. 10)</t>
  </si>
  <si>
    <t xml:space="preserve">    Percent to MPS/SJLP Electric Operations  (OPC-867)</t>
  </si>
  <si>
    <t xml:space="preserve">    Total MPS/SJLP Electric Operations Adjustment (Line 12 times Line 13)</t>
  </si>
  <si>
    <t xml:space="preserve">      (Line No. 14 times Line No. 15)</t>
  </si>
  <si>
    <t xml:space="preserve">    (Line No. 4 times Line No.10)</t>
  </si>
  <si>
    <t xml:space="preserve">    Total MPS/SJLP Electric Operations Adjustment (Line 19 times Line 20)</t>
  </si>
  <si>
    <t xml:space="preserve">      Line No. 21 time Line No. 22)</t>
  </si>
  <si>
    <t>Adjustment to Eliminate Cost of Excess Capacity at Aquila's</t>
  </si>
  <si>
    <t>Downtown Office Building Located at 20 West 9th</t>
  </si>
  <si>
    <t>at 12/31/02</t>
  </si>
  <si>
    <t>MPS Operations</t>
  </si>
  <si>
    <t>Electric</t>
  </si>
  <si>
    <t>Gas</t>
  </si>
  <si>
    <t>SJLP Operations</t>
  </si>
  <si>
    <t>Gross Plant</t>
  </si>
  <si>
    <t>Accum. Depre.</t>
  </si>
  <si>
    <t>Net Plant</t>
  </si>
  <si>
    <t>Excess Capacity</t>
  </si>
  <si>
    <t>Percentage (1)</t>
  </si>
  <si>
    <t>Note (1)</t>
  </si>
  <si>
    <t xml:space="preserve">Adjustment to Eliminate Cost of Excess Office Space </t>
  </si>
  <si>
    <t>Allocated to MPS and SJLP Electric Rate Base</t>
  </si>
  <si>
    <t>Schedule JRD-3</t>
  </si>
  <si>
    <t xml:space="preserve">    Retail Jurisdictional Allocation Percentages </t>
  </si>
  <si>
    <t>Adjustment to Eliminate Total Divisional Excess Office Capacity in Downtown Kansas City</t>
  </si>
  <si>
    <t>Jurisdictional Factors</t>
  </si>
  <si>
    <t>Adjustment to Eliminate Jurisdictional Divisional Excess Office Capacity in Downtown Kansas City</t>
  </si>
  <si>
    <t>Normal Occupance Rate Assumed (8.0% vacancy rate)</t>
  </si>
  <si>
    <t>Subtotal Available Work Stations  (Line 9 X Line 10)</t>
  </si>
  <si>
    <t>Occupancy Rate (Vacancy Rate of 8.0% Assumed)</t>
  </si>
  <si>
    <t>Subtotal Workstations Available on Average</t>
  </si>
  <si>
    <t xml:space="preserve">              Schedule JRD-1</t>
  </si>
  <si>
    <t xml:space="preserve">                      Page 1 of 2</t>
  </si>
  <si>
    <t>Schedule JRD-1</t>
  </si>
  <si>
    <t>Page 2 of 2</t>
  </si>
  <si>
    <t>Adjustment to Depreciation Expense</t>
  </si>
  <si>
    <t>MPS Electric Jurisdictional</t>
  </si>
  <si>
    <t>SJLP Electric Jurisdictional</t>
  </si>
  <si>
    <t>MPSC Staff Proposed Depreciation Rate (Depre Expense Schedule 5.5)</t>
  </si>
  <si>
    <t>Reduction to MPSC Staff's Proposed Jurisdictional Depreciation Expense Level</t>
  </si>
  <si>
    <t>Gross Plant in Service by Business Unit     (Schedule JRD-1, page 1)</t>
  </si>
  <si>
    <t xml:space="preserve">    Percent to MPS/SJLP Gas Operations  (OPC-867)</t>
  </si>
  <si>
    <t xml:space="preserve">    Total MPS/SJLP Gas Operations Adjustment (Line 12 times Line 13)</t>
  </si>
  <si>
    <t xml:space="preserve">    Adjustment to MPS/SJLP Test Year Actual Gas Retail Operations</t>
  </si>
  <si>
    <t xml:space="preserve">    Total MPS/SJLP Gas Operations Adjustment (Line 19 times Line 20)</t>
  </si>
  <si>
    <t>Reduction to MPSC Staff's Proposed Gas Jurisdictional Depreciation Expense Level</t>
  </si>
  <si>
    <t>Adjustment to Electric Jurisdictional Depreciation Expense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</si>
</sst>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0.000%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000%"/>
    <numFmt numFmtId="171" formatCode="0.00000%"/>
    <numFmt numFmtId="172" formatCode="0.0"/>
    <numFmt numFmtId="173" formatCode="0.000000%"/>
    <numFmt numFmtId="174" formatCode="0.0000000%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0" fontId="0" fillId="0" borderId="0" xfId="21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166" fontId="0" fillId="0" borderId="0" xfId="15" applyNumberFormat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166" fontId="0" fillId="0" borderId="0" xfId="15" applyNumberFormat="1" applyAlignment="1">
      <alignment horizontal="right"/>
    </xf>
    <xf numFmtId="166" fontId="3" fillId="0" borderId="0" xfId="15" applyNumberFormat="1" applyFont="1" applyAlignment="1">
      <alignment horizontal="left"/>
    </xf>
    <xf numFmtId="10" fontId="0" fillId="0" borderId="1" xfId="0" applyNumberFormat="1" applyBorder="1" applyAlignment="1">
      <alignment/>
    </xf>
    <xf numFmtId="10" fontId="0" fillId="0" borderId="0" xfId="0" applyNumberFormat="1" applyBorder="1" applyAlignment="1">
      <alignment/>
    </xf>
    <xf numFmtId="167" fontId="0" fillId="0" borderId="0" xfId="21" applyNumberFormat="1" applyAlignment="1">
      <alignment/>
    </xf>
    <xf numFmtId="166" fontId="0" fillId="0" borderId="0" xfId="15" applyNumberFormat="1" applyBorder="1" applyAlignment="1">
      <alignment/>
    </xf>
    <xf numFmtId="167" fontId="0" fillId="0" borderId="1" xfId="21" applyNumberFormat="1" applyBorder="1" applyAlignment="1">
      <alignment/>
    </xf>
    <xf numFmtId="10" fontId="0" fillId="0" borderId="1" xfId="21" applyNumberFormat="1" applyBorder="1" applyAlignment="1">
      <alignment/>
    </xf>
    <xf numFmtId="169" fontId="0" fillId="0" borderId="0" xfId="17" applyNumberFormat="1" applyAlignment="1">
      <alignment/>
    </xf>
    <xf numFmtId="169" fontId="0" fillId="0" borderId="3" xfId="17" applyNumberFormat="1" applyBorder="1" applyAlignment="1">
      <alignment/>
    </xf>
    <xf numFmtId="169" fontId="0" fillId="0" borderId="0" xfId="17" applyNumberFormat="1" applyBorder="1" applyAlignment="1">
      <alignment/>
    </xf>
    <xf numFmtId="166" fontId="0" fillId="0" borderId="1" xfId="15" applyNumberFormat="1" applyBorder="1" applyAlignment="1">
      <alignment/>
    </xf>
    <xf numFmtId="166" fontId="0" fillId="0" borderId="1" xfId="15" applyNumberFormat="1" applyFont="1" applyBorder="1" applyAlignment="1">
      <alignment/>
    </xf>
    <xf numFmtId="169" fontId="0" fillId="0" borderId="2" xfId="17" applyNumberFormat="1" applyBorder="1" applyAlignment="1">
      <alignment/>
    </xf>
    <xf numFmtId="169" fontId="0" fillId="0" borderId="4" xfId="17" applyNumberFormat="1" applyBorder="1" applyAlignment="1">
      <alignment/>
    </xf>
    <xf numFmtId="10" fontId="0" fillId="0" borderId="0" xfId="21" applyNumberForma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169" fontId="0" fillId="0" borderId="4" xfId="0" applyNumberFormat="1" applyBorder="1" applyAlignment="1">
      <alignment/>
    </xf>
    <xf numFmtId="171" fontId="0" fillId="0" borderId="1" xfId="21" applyNumberFormat="1" applyBorder="1" applyAlignment="1">
      <alignment/>
    </xf>
    <xf numFmtId="166" fontId="0" fillId="0" borderId="0" xfId="15" applyNumberFormat="1" applyFont="1" applyBorder="1" applyAlignment="1">
      <alignment/>
    </xf>
    <xf numFmtId="171" fontId="0" fillId="0" borderId="0" xfId="21" applyNumberFormat="1" applyBorder="1" applyAlignment="1">
      <alignment/>
    </xf>
    <xf numFmtId="169" fontId="0" fillId="0" borderId="1" xfId="17" applyNumberFormat="1" applyBorder="1" applyAlignment="1">
      <alignment/>
    </xf>
    <xf numFmtId="16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9" fontId="0" fillId="0" borderId="1" xfId="21" applyBorder="1" applyAlignment="1">
      <alignment/>
    </xf>
    <xf numFmtId="1" fontId="0" fillId="0" borderId="0" xfId="0" applyNumberFormat="1" applyAlignment="1">
      <alignment/>
    </xf>
    <xf numFmtId="10" fontId="0" fillId="0" borderId="3" xfId="21" applyNumberFormat="1" applyBorder="1" applyAlignment="1">
      <alignment/>
    </xf>
    <xf numFmtId="169" fontId="0" fillId="0" borderId="1" xfId="17" applyNumberFormat="1" applyFont="1" applyBorder="1" applyAlignment="1">
      <alignment/>
    </xf>
    <xf numFmtId="169" fontId="0" fillId="0" borderId="1" xfId="17" applyNumberFormat="1" applyFont="1" applyBorder="1" applyAlignment="1">
      <alignment horizontal="left"/>
    </xf>
    <xf numFmtId="0" fontId="0" fillId="0" borderId="1" xfId="0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F4:X85"/>
  <sheetViews>
    <sheetView workbookViewId="0" topLeftCell="F34">
      <selection activeCell="I54" sqref="I54"/>
    </sheetView>
  </sheetViews>
  <sheetFormatPr defaultColWidth="9.140625" defaultRowHeight="12.75"/>
  <cols>
    <col min="3" max="3" width="3.7109375" style="0" customWidth="1"/>
    <col min="6" max="6" width="5.7109375" style="0" customWidth="1"/>
    <col min="7" max="7" width="2.7109375" style="0" customWidth="1"/>
    <col min="8" max="8" width="12.8515625" style="0" customWidth="1"/>
    <col min="9" max="9" width="2.7109375" style="0" customWidth="1"/>
    <col min="11" max="11" width="1.7109375" style="0" customWidth="1"/>
    <col min="13" max="13" width="2.7109375" style="0" customWidth="1"/>
    <col min="14" max="14" width="11.28125" style="0" bestFit="1" customWidth="1"/>
    <col min="15" max="15" width="1.7109375" style="0" customWidth="1"/>
    <col min="16" max="16" width="10.28125" style="0" bestFit="1" customWidth="1"/>
    <col min="17" max="17" width="2.7109375" style="0" customWidth="1"/>
    <col min="18" max="18" width="11.8515625" style="0" customWidth="1"/>
    <col min="19" max="19" width="1.7109375" style="0" customWidth="1"/>
    <col min="20" max="20" width="11.8515625" style="0" bestFit="1" customWidth="1"/>
    <col min="21" max="21" width="2.7109375" style="0" customWidth="1"/>
    <col min="22" max="22" width="10.28125" style="0" bestFit="1" customWidth="1"/>
    <col min="23" max="23" width="1.7109375" style="0" customWidth="1"/>
    <col min="24" max="24" width="11.7109375" style="0" customWidth="1"/>
  </cols>
  <sheetData>
    <row r="4" spans="8:24" ht="18">
      <c r="H4" s="41" t="s">
        <v>29</v>
      </c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8:24" ht="18">
      <c r="H5" s="41" t="s">
        <v>30</v>
      </c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7" spans="6:24" ht="12.75">
      <c r="F7" s="2" t="s">
        <v>15</v>
      </c>
      <c r="H7" s="2" t="s">
        <v>0</v>
      </c>
      <c r="J7" s="43" t="s">
        <v>3</v>
      </c>
      <c r="K7" s="43"/>
      <c r="L7" s="43"/>
      <c r="M7" s="6"/>
      <c r="N7" s="43" t="s">
        <v>6</v>
      </c>
      <c r="O7" s="43"/>
      <c r="P7" s="43"/>
      <c r="R7" s="43" t="s">
        <v>7</v>
      </c>
      <c r="S7" s="43"/>
      <c r="T7" s="43"/>
      <c r="V7" s="43" t="s">
        <v>8</v>
      </c>
      <c r="W7" s="43"/>
      <c r="X7" s="43"/>
    </row>
    <row r="8" spans="6:24" ht="12.75">
      <c r="F8" s="3" t="s">
        <v>1</v>
      </c>
      <c r="H8" s="3" t="s">
        <v>2</v>
      </c>
      <c r="J8" s="7" t="s">
        <v>4</v>
      </c>
      <c r="K8" s="2"/>
      <c r="L8" s="7" t="s">
        <v>5</v>
      </c>
      <c r="M8" s="2"/>
      <c r="N8" s="3" t="s">
        <v>4</v>
      </c>
      <c r="O8" s="2"/>
      <c r="P8" s="3" t="s">
        <v>5</v>
      </c>
      <c r="R8" s="3">
        <v>921</v>
      </c>
      <c r="S8" s="2"/>
      <c r="T8" s="3">
        <v>935</v>
      </c>
      <c r="V8" s="3">
        <v>921</v>
      </c>
      <c r="W8" s="2"/>
      <c r="X8" s="3">
        <v>935</v>
      </c>
    </row>
    <row r="9" spans="6:24" ht="12.75">
      <c r="F9" s="2"/>
      <c r="H9" s="6"/>
      <c r="J9" s="6"/>
      <c r="K9" s="2"/>
      <c r="L9" s="6"/>
      <c r="M9" s="2"/>
      <c r="N9" s="6"/>
      <c r="O9" s="2"/>
      <c r="P9" s="6"/>
      <c r="R9" s="6"/>
      <c r="S9" s="2"/>
      <c r="T9" s="6"/>
      <c r="V9" s="6"/>
      <c r="W9" s="2"/>
      <c r="X9" s="6"/>
    </row>
    <row r="10" spans="6:24" ht="12.75">
      <c r="F10" s="2">
        <v>1</v>
      </c>
      <c r="H10" s="9" t="s">
        <v>19</v>
      </c>
      <c r="J10" s="6"/>
      <c r="K10" s="2"/>
      <c r="L10" s="6"/>
      <c r="M10" s="2"/>
      <c r="N10" s="6"/>
      <c r="O10" s="2"/>
      <c r="P10" s="6"/>
      <c r="R10" s="6"/>
      <c r="S10" s="2"/>
      <c r="T10" s="6"/>
      <c r="V10" s="6"/>
      <c r="W10" s="2"/>
      <c r="X10" s="6"/>
    </row>
    <row r="11" spans="6:24" ht="12.75">
      <c r="F11" s="2">
        <v>2</v>
      </c>
      <c r="H11" s="10">
        <v>1300806.71</v>
      </c>
      <c r="I11" s="5"/>
      <c r="J11" s="1">
        <f>+N11/$H$11</f>
        <v>0.19122825711746214</v>
      </c>
      <c r="L11" s="1">
        <f>+P11/$H$11</f>
        <v>0.06302166138119014</v>
      </c>
      <c r="N11" s="5">
        <v>248751</v>
      </c>
      <c r="P11" s="5">
        <v>81979</v>
      </c>
      <c r="R11" s="5">
        <v>155725</v>
      </c>
      <c r="S11" s="5"/>
      <c r="T11" s="5">
        <v>93026</v>
      </c>
      <c r="U11" s="5"/>
      <c r="V11" s="5">
        <v>51306</v>
      </c>
      <c r="W11" s="5"/>
      <c r="X11" s="5">
        <v>30673</v>
      </c>
    </row>
    <row r="12" spans="6:24" ht="12.75">
      <c r="F12" s="2"/>
      <c r="H12" s="10"/>
      <c r="I12" s="5"/>
      <c r="J12" s="1"/>
      <c r="L12" s="1"/>
      <c r="N12" s="5"/>
      <c r="P12" s="5"/>
      <c r="R12" s="5"/>
      <c r="S12" s="5"/>
      <c r="T12" s="5"/>
      <c r="U12" s="5"/>
      <c r="V12" s="5"/>
      <c r="W12" s="5"/>
      <c r="X12" s="5"/>
    </row>
    <row r="13" spans="6:24" ht="12.75">
      <c r="F13" s="2">
        <v>3</v>
      </c>
      <c r="H13" s="11" t="s">
        <v>13</v>
      </c>
      <c r="I13" s="5"/>
      <c r="J13" s="1"/>
      <c r="L13" s="1"/>
      <c r="N13" s="5"/>
      <c r="P13" s="5"/>
      <c r="R13" s="5"/>
      <c r="S13" s="5"/>
      <c r="T13" s="5"/>
      <c r="U13" s="5"/>
      <c r="V13" s="5"/>
      <c r="W13" s="5"/>
      <c r="X13" s="5"/>
    </row>
    <row r="14" spans="6:24" ht="12.75">
      <c r="F14" s="2">
        <v>4</v>
      </c>
      <c r="H14" s="10">
        <f>+H11</f>
        <v>1300806.71</v>
      </c>
      <c r="I14" s="5"/>
      <c r="J14" s="1">
        <v>0.203</v>
      </c>
      <c r="L14" s="1">
        <v>0.068</v>
      </c>
      <c r="N14" s="5">
        <f>+H14*J14</f>
        <v>264063.76213</v>
      </c>
      <c r="P14" s="5">
        <f>+H14*L14</f>
        <v>88454.85628</v>
      </c>
      <c r="R14" s="5">
        <f>+R11/N11*N14</f>
        <v>165311.2122471638</v>
      </c>
      <c r="S14" s="5"/>
      <c r="T14" s="5">
        <f>+T11/N11*N14</f>
        <v>98752.54988283616</v>
      </c>
      <c r="U14" s="5"/>
      <c r="V14" s="5">
        <f>+V11/P11*P14</f>
        <v>55358.87064128229</v>
      </c>
      <c r="W14" s="5"/>
      <c r="X14" s="5">
        <f>+X11/P11*P14</f>
        <v>33095.98563871773</v>
      </c>
    </row>
    <row r="15" spans="6:24" ht="12.75">
      <c r="F15" s="2"/>
      <c r="H15" s="10"/>
      <c r="I15" s="5"/>
      <c r="J15" s="1"/>
      <c r="L15" s="1"/>
      <c r="N15" s="5"/>
      <c r="P15" s="5"/>
      <c r="R15" s="5"/>
      <c r="S15" s="5"/>
      <c r="T15" s="5"/>
      <c r="U15" s="5"/>
      <c r="V15" s="5"/>
      <c r="W15" s="5"/>
      <c r="X15" s="5"/>
    </row>
    <row r="16" ht="12.75">
      <c r="F16" s="2"/>
    </row>
    <row r="17" spans="6:8" ht="12.75">
      <c r="F17" s="2">
        <v>5</v>
      </c>
      <c r="H17" s="8" t="s">
        <v>9</v>
      </c>
    </row>
    <row r="18" spans="6:8" ht="12.75">
      <c r="F18" s="2">
        <v>6</v>
      </c>
      <c r="H18" s="8" t="s">
        <v>10</v>
      </c>
    </row>
    <row r="19" spans="6:8" ht="12.75">
      <c r="F19" s="2">
        <v>7</v>
      </c>
      <c r="H19" s="8" t="s">
        <v>11</v>
      </c>
    </row>
    <row r="20" ht="12.75">
      <c r="F20" s="2"/>
    </row>
    <row r="21" spans="6:16" ht="12.75">
      <c r="F21" s="2">
        <v>8</v>
      </c>
      <c r="H21" t="s">
        <v>20</v>
      </c>
      <c r="P21">
        <v>544</v>
      </c>
    </row>
    <row r="22" ht="12.75">
      <c r="F22" s="2"/>
    </row>
    <row r="23" spans="6:16" ht="12.75">
      <c r="F23" s="2">
        <v>9</v>
      </c>
      <c r="H23" t="s">
        <v>21</v>
      </c>
      <c r="P23" s="4">
        <v>847</v>
      </c>
    </row>
    <row r="24" spans="6:16" ht="12.75">
      <c r="F24" s="2"/>
      <c r="P24" s="4"/>
    </row>
    <row r="25" spans="6:16" ht="12.75">
      <c r="F25" s="2">
        <v>10</v>
      </c>
      <c r="H25" t="s">
        <v>49</v>
      </c>
      <c r="P25" s="35">
        <v>0.92</v>
      </c>
    </row>
    <row r="26" spans="6:16" ht="12.75">
      <c r="F26" s="2"/>
      <c r="P26" s="4"/>
    </row>
    <row r="27" spans="6:16" ht="12.75">
      <c r="F27" s="2">
        <v>11</v>
      </c>
      <c r="H27" t="s">
        <v>50</v>
      </c>
      <c r="P27" s="34">
        <f>+P23*P25</f>
        <v>779.24</v>
      </c>
    </row>
    <row r="28" ht="12.75">
      <c r="F28" s="2"/>
    </row>
    <row r="29" spans="6:24" ht="12.75">
      <c r="F29" s="2">
        <v>12</v>
      </c>
      <c r="H29" t="s">
        <v>12</v>
      </c>
      <c r="P29" s="1">
        <f>(+P27-P21)/P27</f>
        <v>0.30188388686412404</v>
      </c>
      <c r="R29" s="12">
        <f>+P29</f>
        <v>0.30188388686412404</v>
      </c>
      <c r="T29" s="12">
        <f>+P29</f>
        <v>0.30188388686412404</v>
      </c>
      <c r="V29" s="12">
        <f>+P29</f>
        <v>0.30188388686412404</v>
      </c>
      <c r="X29" s="12">
        <f>+P29</f>
        <v>0.30188388686412404</v>
      </c>
    </row>
    <row r="30" spans="6:18" ht="12.75">
      <c r="F30" s="2"/>
      <c r="R30" s="4"/>
    </row>
    <row r="31" spans="6:8" ht="12.75">
      <c r="F31" s="2">
        <v>13</v>
      </c>
      <c r="H31" s="8" t="s">
        <v>14</v>
      </c>
    </row>
    <row r="32" spans="6:24" ht="12.75">
      <c r="F32" s="2">
        <v>14</v>
      </c>
      <c r="H32" t="s">
        <v>22</v>
      </c>
      <c r="R32" s="15">
        <f>+R11*-R29</f>
        <v>-47010.86828191572</v>
      </c>
      <c r="S32" s="4"/>
      <c r="T32" s="15">
        <f>+T11*-T29</f>
        <v>-28083.050459422004</v>
      </c>
      <c r="U32" s="4"/>
      <c r="V32" s="15">
        <f>+V11*-V29</f>
        <v>-15488.454699450747</v>
      </c>
      <c r="W32" s="4"/>
      <c r="X32" s="15">
        <f>+X11*-X29</f>
        <v>-9259.684461783278</v>
      </c>
    </row>
    <row r="33" ht="12.75">
      <c r="F33" s="2"/>
    </row>
    <row r="34" spans="6:24" ht="12.75">
      <c r="F34" s="2">
        <v>15</v>
      </c>
      <c r="H34" t="s">
        <v>23</v>
      </c>
      <c r="R34" s="16">
        <v>0.86874</v>
      </c>
      <c r="T34" s="16">
        <v>0.92808</v>
      </c>
      <c r="U34" s="14"/>
      <c r="V34" s="16">
        <v>0.92058</v>
      </c>
      <c r="X34" s="16">
        <v>0.88029</v>
      </c>
    </row>
    <row r="35" ht="12.75">
      <c r="F35" s="2"/>
    </row>
    <row r="36" spans="6:24" ht="12.75">
      <c r="F36" s="2">
        <v>16</v>
      </c>
      <c r="H36" t="s">
        <v>24</v>
      </c>
      <c r="R36" s="5">
        <f>+R32*R34</f>
        <v>-40840.22171123146</v>
      </c>
      <c r="T36" s="5">
        <f>+T32*T34</f>
        <v>-26063.317470380374</v>
      </c>
      <c r="V36" s="5">
        <f>+V32*V34</f>
        <v>-14258.361627220369</v>
      </c>
      <c r="X36" s="5">
        <f>+X32*X34</f>
        <v>-8151.207634863202</v>
      </c>
    </row>
    <row r="37" ht="12.75">
      <c r="F37" s="2"/>
    </row>
    <row r="38" spans="6:24" ht="12.75">
      <c r="F38" s="2">
        <v>17</v>
      </c>
      <c r="H38" t="s">
        <v>45</v>
      </c>
      <c r="R38" s="29">
        <v>0.9945133</v>
      </c>
      <c r="T38" s="29">
        <v>0.9945133</v>
      </c>
      <c r="V38" s="17">
        <v>1</v>
      </c>
      <c r="X38" s="17">
        <v>1</v>
      </c>
    </row>
    <row r="39" ht="12.75">
      <c r="F39" s="2"/>
    </row>
    <row r="40" spans="6:8" ht="12.75">
      <c r="F40" s="2">
        <v>18</v>
      </c>
      <c r="H40" t="s">
        <v>18</v>
      </c>
    </row>
    <row r="41" spans="6:24" ht="13.5" thickBot="1">
      <c r="F41" s="2">
        <v>19</v>
      </c>
      <c r="H41" t="s">
        <v>25</v>
      </c>
      <c r="R41" s="19">
        <f>+R36*R38</f>
        <v>-40616.14366676845</v>
      </c>
      <c r="T41" s="19">
        <f>+T36*T38</f>
        <v>-25920.31586641564</v>
      </c>
      <c r="V41" s="19">
        <f>+V36*V38</f>
        <v>-14258.361627220369</v>
      </c>
      <c r="X41" s="19">
        <f>+X36*X38</f>
        <v>-8151.207634863202</v>
      </c>
    </row>
    <row r="42" ht="13.5" thickTop="1">
      <c r="F42" s="2"/>
    </row>
    <row r="43" spans="6:8" ht="12.75">
      <c r="F43" s="2">
        <v>20</v>
      </c>
      <c r="H43" s="8" t="s">
        <v>16</v>
      </c>
    </row>
    <row r="44" spans="6:24" ht="12.75">
      <c r="F44" s="2">
        <v>21</v>
      </c>
      <c r="H44" t="s">
        <v>26</v>
      </c>
      <c r="R44" s="15">
        <f>-R14*R29</f>
        <v>-49904.791295393996</v>
      </c>
      <c r="S44" s="4"/>
      <c r="T44" s="15">
        <f>-T14*T29</f>
        <v>-29811.803596373877</v>
      </c>
      <c r="U44" s="4"/>
      <c r="V44" s="15">
        <f>-V14*V29</f>
        <v>-16711.95104159854</v>
      </c>
      <c r="W44" s="4"/>
      <c r="X44" s="15">
        <f>-X14*X29</f>
        <v>-9991.144784215336</v>
      </c>
    </row>
    <row r="45" ht="12.75">
      <c r="F45" s="2"/>
    </row>
    <row r="46" spans="6:24" ht="12.75">
      <c r="F46" s="2">
        <v>22</v>
      </c>
      <c r="H46" t="s">
        <v>23</v>
      </c>
      <c r="R46" s="16">
        <v>0.86874</v>
      </c>
      <c r="T46" s="16">
        <v>0.92808</v>
      </c>
      <c r="U46" s="14"/>
      <c r="V46" s="16">
        <v>0.92058</v>
      </c>
      <c r="X46" s="16">
        <v>0.88029</v>
      </c>
    </row>
    <row r="47" ht="12.75">
      <c r="F47" s="2"/>
    </row>
    <row r="48" spans="6:24" ht="12.75">
      <c r="F48" s="2">
        <v>23</v>
      </c>
      <c r="H48" t="s">
        <v>27</v>
      </c>
      <c r="R48" s="5">
        <f>+R44*R46</f>
        <v>-43354.28838996058</v>
      </c>
      <c r="T48" s="5">
        <f>+T44*T46</f>
        <v>-27667.73868172267</v>
      </c>
      <c r="V48" s="5">
        <f>+V44*V46</f>
        <v>-15384.687889874782</v>
      </c>
      <c r="X48" s="5">
        <f>+X44*X46</f>
        <v>-8795.104842096918</v>
      </c>
    </row>
    <row r="49" ht="12.75">
      <c r="F49" s="2"/>
    </row>
    <row r="50" spans="6:24" ht="12.75">
      <c r="F50" s="2">
        <v>24</v>
      </c>
      <c r="H50" t="s">
        <v>17</v>
      </c>
      <c r="R50" s="29">
        <v>0.9945133</v>
      </c>
      <c r="T50" s="29">
        <v>0.9945133</v>
      </c>
      <c r="V50" s="17">
        <v>1</v>
      </c>
      <c r="X50" s="17">
        <v>1</v>
      </c>
    </row>
    <row r="51" ht="12.75">
      <c r="F51" s="2"/>
    </row>
    <row r="52" spans="6:8" ht="12.75">
      <c r="F52" s="2">
        <v>25</v>
      </c>
      <c r="H52" t="s">
        <v>18</v>
      </c>
    </row>
    <row r="53" spans="6:24" ht="13.5" thickBot="1">
      <c r="F53" s="2">
        <v>26</v>
      </c>
      <c r="H53" t="s">
        <v>28</v>
      </c>
      <c r="R53" s="19">
        <f>+R48*R50</f>
        <v>-43116.41641585139</v>
      </c>
      <c r="T53" s="19">
        <f>+T48*T50</f>
        <v>-27515.934099897662</v>
      </c>
      <c r="V53" s="19">
        <f>+V48*V50</f>
        <v>-15384.687889874782</v>
      </c>
      <c r="X53" s="19">
        <f>+X48*X50</f>
        <v>-8795.104842096918</v>
      </c>
    </row>
    <row r="54" spans="6:24" ht="13.5" thickTop="1">
      <c r="F54" s="2"/>
      <c r="R54" s="20"/>
      <c r="T54" s="20"/>
      <c r="V54" s="20"/>
      <c r="X54" s="20"/>
    </row>
    <row r="55" spans="6:24" ht="12.75">
      <c r="F55" s="2">
        <v>27</v>
      </c>
      <c r="H55" s="8" t="s">
        <v>68</v>
      </c>
      <c r="R55" s="38" t="s">
        <v>58</v>
      </c>
      <c r="S55" s="40"/>
      <c r="T55" s="32"/>
      <c r="V55" s="39" t="s">
        <v>59</v>
      </c>
      <c r="W55" s="40"/>
      <c r="X55" s="32"/>
    </row>
    <row r="56" spans="6:24" ht="12.75">
      <c r="F56" s="2">
        <v>28</v>
      </c>
      <c r="H56" t="s">
        <v>62</v>
      </c>
      <c r="R56" s="20"/>
      <c r="T56" s="20">
        <f>+'Electric 20 West 9th RB'!F31</f>
        <v>-4086664.126224852</v>
      </c>
      <c r="V56" s="20"/>
      <c r="X56" s="20">
        <f>+'Electric 20 West 9th RB'!J31</f>
        <v>-1422461.7807094094</v>
      </c>
    </row>
    <row r="57" spans="6:24" ht="12.75">
      <c r="F57" s="2"/>
      <c r="R57" s="20"/>
      <c r="T57" s="20"/>
      <c r="V57" s="20"/>
      <c r="X57" s="20"/>
    </row>
    <row r="58" spans="6:24" ht="12.75">
      <c r="F58" s="2">
        <v>29</v>
      </c>
      <c r="H58" t="s">
        <v>60</v>
      </c>
      <c r="R58" s="20"/>
      <c r="T58" s="17">
        <v>0.0222</v>
      </c>
      <c r="V58" s="20"/>
      <c r="X58" s="17">
        <v>0.0222</v>
      </c>
    </row>
    <row r="59" spans="6:24" ht="12.75">
      <c r="F59" s="2"/>
      <c r="R59" s="20"/>
      <c r="T59" s="20"/>
      <c r="V59" s="20"/>
      <c r="X59" s="20"/>
    </row>
    <row r="60" spans="6:24" ht="13.5" thickBot="1">
      <c r="F60" s="2">
        <v>30</v>
      </c>
      <c r="H60" t="s">
        <v>61</v>
      </c>
      <c r="R60" s="20"/>
      <c r="T60" s="19">
        <f>+T56*T58</f>
        <v>-90723.94360219172</v>
      </c>
      <c r="V60" s="20"/>
      <c r="X60" s="19">
        <f>+X56*X58</f>
        <v>-31578.65153174889</v>
      </c>
    </row>
    <row r="61" spans="6:24" ht="13.5" thickTop="1">
      <c r="F61" s="2"/>
      <c r="R61" s="20"/>
      <c r="T61" s="20"/>
      <c r="V61" s="20"/>
      <c r="X61" s="20"/>
    </row>
    <row r="62" spans="6:24" ht="12.75">
      <c r="F62" s="2"/>
      <c r="R62" s="20"/>
      <c r="T62" s="20"/>
      <c r="V62" s="20"/>
      <c r="X62" s="20"/>
    </row>
    <row r="63" spans="6:24" ht="12.75">
      <c r="F63" s="2"/>
      <c r="R63" s="20"/>
      <c r="T63" s="20"/>
      <c r="V63" s="20"/>
      <c r="X63" s="20"/>
    </row>
    <row r="64" spans="6:24" ht="12.75">
      <c r="F64" s="2"/>
      <c r="R64" s="20"/>
      <c r="T64" s="20"/>
      <c r="V64" s="20"/>
      <c r="X64" s="20"/>
    </row>
    <row r="65" ht="12.75">
      <c r="F65" s="2"/>
    </row>
    <row r="66" spans="6:24" ht="12.75">
      <c r="F66" s="2"/>
      <c r="R66" s="15"/>
      <c r="S66" s="4"/>
      <c r="T66" s="15"/>
      <c r="U66" s="4"/>
      <c r="V66" s="30" t="s">
        <v>53</v>
      </c>
      <c r="W66" s="4"/>
      <c r="X66" s="15"/>
    </row>
    <row r="67" spans="6:22" ht="12.75">
      <c r="F67" s="2"/>
      <c r="V67" t="s">
        <v>54</v>
      </c>
    </row>
    <row r="68" ht="12.75">
      <c r="F68" s="2"/>
    </row>
    <row r="69" ht="12.75">
      <c r="F69" s="2"/>
    </row>
    <row r="70" ht="12.75">
      <c r="F70" s="2"/>
    </row>
    <row r="71" ht="12.75">
      <c r="F71" s="2"/>
    </row>
    <row r="85" ht="12.75">
      <c r="V85" t="s">
        <v>44</v>
      </c>
    </row>
  </sheetData>
  <mergeCells count="6">
    <mergeCell ref="H4:X4"/>
    <mergeCell ref="H5:X5"/>
    <mergeCell ref="J7:L7"/>
    <mergeCell ref="N7:P7"/>
    <mergeCell ref="R7:T7"/>
    <mergeCell ref="V7:X7"/>
  </mergeCells>
  <printOptions/>
  <pageMargins left="0.75" right="0.37" top="1" bottom="0.53" header="0.5" footer="0.5"/>
  <pageSetup fitToHeight="1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5"/>
  <sheetViews>
    <sheetView workbookViewId="0" topLeftCell="B21">
      <selection activeCell="I54" sqref="I54"/>
    </sheetView>
  </sheetViews>
  <sheetFormatPr defaultColWidth="9.140625" defaultRowHeight="12.75"/>
  <cols>
    <col min="4" max="4" width="13.421875" style="0" customWidth="1"/>
    <col min="5" max="5" width="2.7109375" style="0" customWidth="1"/>
    <col min="6" max="6" width="12.28125" style="0" customWidth="1"/>
    <col min="7" max="7" width="2.7109375" style="0" customWidth="1"/>
    <col min="8" max="8" width="11.28125" style="0" customWidth="1"/>
    <col min="9" max="9" width="2.7109375" style="0" customWidth="1"/>
    <col min="10" max="10" width="11.8515625" style="0" customWidth="1"/>
    <col min="11" max="11" width="2.7109375" style="0" customWidth="1"/>
    <col min="12" max="12" width="10.7109375" style="0" customWidth="1"/>
  </cols>
  <sheetData>
    <row r="2" spans="2:12" ht="18">
      <c r="B2" s="41" t="s">
        <v>42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2:12" ht="18">
      <c r="B3" s="41" t="s">
        <v>43</v>
      </c>
      <c r="C3" s="42"/>
      <c r="D3" s="42"/>
      <c r="E3" s="42"/>
      <c r="F3" s="42"/>
      <c r="G3" s="42"/>
      <c r="H3" s="42"/>
      <c r="I3" s="42"/>
      <c r="J3" s="42"/>
      <c r="K3" s="42"/>
      <c r="L3" s="42"/>
    </row>
    <row r="6" ht="12.75">
      <c r="D6" s="2" t="s">
        <v>0</v>
      </c>
    </row>
    <row r="7" spans="4:12" ht="12.75">
      <c r="D7" s="2" t="s">
        <v>2</v>
      </c>
      <c r="F7" s="43" t="s">
        <v>32</v>
      </c>
      <c r="G7" s="43"/>
      <c r="H7" s="43"/>
      <c r="J7" s="43" t="s">
        <v>35</v>
      </c>
      <c r="K7" s="43"/>
      <c r="L7" s="43"/>
    </row>
    <row r="8" spans="4:12" ht="12.75">
      <c r="D8" s="3" t="s">
        <v>31</v>
      </c>
      <c r="F8" s="3" t="s">
        <v>33</v>
      </c>
      <c r="H8" s="3" t="s">
        <v>34</v>
      </c>
      <c r="J8" s="3" t="s">
        <v>33</v>
      </c>
      <c r="L8" s="3" t="s">
        <v>34</v>
      </c>
    </row>
    <row r="10" spans="2:12" ht="12.75">
      <c r="B10" t="s">
        <v>36</v>
      </c>
      <c r="D10" s="18">
        <v>60965447.400000006</v>
      </c>
      <c r="E10" s="18"/>
      <c r="F10" s="18">
        <v>13611889.564982282</v>
      </c>
      <c r="G10" s="18"/>
      <c r="H10" s="18">
        <v>1263679.6006177203</v>
      </c>
      <c r="I10" s="18"/>
      <c r="J10" s="18">
        <v>4711950</v>
      </c>
      <c r="K10" s="18"/>
      <c r="L10" s="23">
        <v>73978</v>
      </c>
    </row>
    <row r="12" spans="2:12" ht="12.75">
      <c r="B12" t="s">
        <v>37</v>
      </c>
      <c r="D12" s="21">
        <v>5231175.7733961595</v>
      </c>
      <c r="F12" s="21">
        <v>1167976.093729208</v>
      </c>
      <c r="H12" s="21">
        <v>108430.76243079199</v>
      </c>
      <c r="J12" s="22">
        <v>404312</v>
      </c>
      <c r="L12" s="5">
        <v>6348</v>
      </c>
    </row>
    <row r="14" spans="2:12" ht="13.5" thickBot="1">
      <c r="B14" t="s">
        <v>38</v>
      </c>
      <c r="D14" s="24">
        <f>+D10-D12</f>
        <v>55734271.62660385</v>
      </c>
      <c r="F14" s="24">
        <f>+F10-F12</f>
        <v>12443913.471253075</v>
      </c>
      <c r="H14" s="24">
        <f>+H10-H12</f>
        <v>1155248.8381869283</v>
      </c>
      <c r="J14" s="24">
        <f>+J10-J12</f>
        <v>4307638</v>
      </c>
      <c r="L14" s="24">
        <f>+L10-L12</f>
        <v>67630</v>
      </c>
    </row>
    <row r="16" spans="2:11" ht="12.75">
      <c r="B16" s="4" t="s">
        <v>39</v>
      </c>
      <c r="C16" s="4"/>
      <c r="D16" s="4"/>
      <c r="E16" s="4"/>
      <c r="F16" s="4"/>
      <c r="G16" s="4"/>
      <c r="H16" s="4"/>
      <c r="I16" s="4"/>
      <c r="J16" s="4"/>
      <c r="K16" s="4"/>
    </row>
    <row r="17" spans="2:12" ht="12.75">
      <c r="B17" s="26" t="s">
        <v>40</v>
      </c>
      <c r="C17" s="4"/>
      <c r="D17" s="13">
        <f>+$J$47</f>
        <v>0.30188388686412404</v>
      </c>
      <c r="E17" s="4"/>
      <c r="F17" s="13">
        <f>+$J$47</f>
        <v>0.30188388686412404</v>
      </c>
      <c r="G17" s="4"/>
      <c r="H17" s="13">
        <f>+$J$47</f>
        <v>0.30188388686412404</v>
      </c>
      <c r="I17" s="4"/>
      <c r="J17" s="13">
        <f>+$J$47</f>
        <v>0.30188388686412404</v>
      </c>
      <c r="K17" s="4"/>
      <c r="L17" s="13">
        <f>+$J$47</f>
        <v>0.30188388686412404</v>
      </c>
    </row>
    <row r="18" spans="2:11" ht="12.75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1" ht="12.75">
      <c r="B19" s="27" t="s">
        <v>46</v>
      </c>
      <c r="C19" s="4"/>
      <c r="D19" s="4"/>
      <c r="E19" s="4"/>
      <c r="F19" s="4"/>
      <c r="G19" s="4"/>
      <c r="H19" s="4"/>
      <c r="I19" s="4"/>
      <c r="J19" s="4"/>
      <c r="K19" s="4"/>
    </row>
    <row r="20" spans="2:11" ht="12.75">
      <c r="B20" s="4"/>
      <c r="C20" s="4"/>
      <c r="D20" s="4"/>
      <c r="E20" s="4"/>
      <c r="F20" s="4"/>
      <c r="G20" s="4"/>
      <c r="H20" s="4"/>
      <c r="I20" s="4"/>
      <c r="J20" s="25"/>
      <c r="K20" s="4"/>
    </row>
    <row r="21" spans="2:12" ht="12.75">
      <c r="B21" t="s">
        <v>36</v>
      </c>
      <c r="C21" s="4"/>
      <c r="D21" s="20">
        <f>-D10*D17</f>
        <v>-18404486.225522306</v>
      </c>
      <c r="E21" s="4"/>
      <c r="F21" s="20">
        <f>-F10*F17</f>
        <v>-4109210.1294420618</v>
      </c>
      <c r="G21" s="4"/>
      <c r="H21" s="20">
        <f>-H10*H17</f>
        <v>-381484.5095853813</v>
      </c>
      <c r="I21" s="4"/>
      <c r="J21" s="20">
        <f>-J10*J17</f>
        <v>-1422461.7807094094</v>
      </c>
      <c r="K21" s="4"/>
      <c r="L21" s="20">
        <f>-L10*L17</f>
        <v>-22332.766182434167</v>
      </c>
    </row>
    <row r="23" spans="2:12" ht="12.75">
      <c r="B23" t="s">
        <v>37</v>
      </c>
      <c r="D23" s="21">
        <f>+D12*-$D$17</f>
        <v>-1579207.6753422727</v>
      </c>
      <c r="F23" s="21">
        <f>+F12*-$D$17</f>
        <v>-352593.1629393498</v>
      </c>
      <c r="H23" s="21">
        <f>+H12*-$D$17</f>
        <v>-32733.50001824792</v>
      </c>
      <c r="J23" s="21">
        <f>+J12*-$D$17</f>
        <v>-122055.27806580772</v>
      </c>
      <c r="L23" s="21">
        <f>+L12*-$D$17</f>
        <v>-1916.3589138134594</v>
      </c>
    </row>
    <row r="25" spans="2:12" ht="13.5" thickBot="1">
      <c r="B25" t="s">
        <v>38</v>
      </c>
      <c r="D25" s="28">
        <f>+D21-D23</f>
        <v>-16825278.550180033</v>
      </c>
      <c r="F25" s="28">
        <f>+F21-F23</f>
        <v>-3756616.966502712</v>
      </c>
      <c r="H25" s="28">
        <f>+H21-H23</f>
        <v>-348751.0095671334</v>
      </c>
      <c r="J25" s="28">
        <f>+J21-J23</f>
        <v>-1300406.5026436017</v>
      </c>
      <c r="L25" s="28">
        <f>+L21-L23</f>
        <v>-20416.407268620707</v>
      </c>
    </row>
    <row r="27" spans="2:12" ht="12.75">
      <c r="B27" t="s">
        <v>47</v>
      </c>
      <c r="F27" s="31">
        <v>0.9945133</v>
      </c>
      <c r="G27" s="4"/>
      <c r="H27" s="25">
        <v>1</v>
      </c>
      <c r="I27" s="4"/>
      <c r="J27" s="25">
        <v>1</v>
      </c>
      <c r="K27" s="4"/>
      <c r="L27" s="25">
        <v>1</v>
      </c>
    </row>
    <row r="29" spans="2:11" ht="12.75">
      <c r="B29" s="27" t="s">
        <v>48</v>
      </c>
      <c r="C29" s="4"/>
      <c r="D29" s="4"/>
      <c r="E29" s="4"/>
      <c r="F29" s="4"/>
      <c r="G29" s="4"/>
      <c r="H29" s="4"/>
      <c r="I29" s="4"/>
      <c r="J29" s="4"/>
      <c r="K29" s="4"/>
    </row>
    <row r="30" spans="2:11" ht="12.75">
      <c r="B30" s="4"/>
      <c r="C30" s="4"/>
      <c r="D30" s="4"/>
      <c r="E30" s="4"/>
      <c r="F30" s="4"/>
      <c r="G30" s="4"/>
      <c r="H30" s="4"/>
      <c r="I30" s="4"/>
      <c r="J30" s="25"/>
      <c r="K30" s="4"/>
    </row>
    <row r="31" spans="2:12" ht="12.75">
      <c r="B31" t="s">
        <v>36</v>
      </c>
      <c r="C31" s="4"/>
      <c r="D31" s="20"/>
      <c r="E31" s="4"/>
      <c r="F31" s="20">
        <f>+F21*F$27</f>
        <v>-4086664.126224852</v>
      </c>
      <c r="G31" s="4"/>
      <c r="H31" s="20">
        <f>+H21*H$27</f>
        <v>-381484.5095853813</v>
      </c>
      <c r="I31" s="4"/>
      <c r="J31" s="20">
        <f>+J21*J$27</f>
        <v>-1422461.7807094094</v>
      </c>
      <c r="K31" s="4"/>
      <c r="L31" s="20">
        <f>+L21*L$27</f>
        <v>-22332.766182434167</v>
      </c>
    </row>
    <row r="33" spans="2:12" ht="12.75">
      <c r="B33" t="s">
        <v>37</v>
      </c>
      <c r="D33" s="15"/>
      <c r="F33" s="32">
        <f>+F23*F$27</f>
        <v>-350658.59003225045</v>
      </c>
      <c r="H33" s="32">
        <f>+H23*H$27</f>
        <v>-32733.50001824792</v>
      </c>
      <c r="J33" s="32">
        <f>+J23*J$27</f>
        <v>-122055.27806580772</v>
      </c>
      <c r="L33" s="32">
        <f>+L23*L$27</f>
        <v>-1916.3589138134594</v>
      </c>
    </row>
    <row r="35" spans="2:12" ht="13.5" thickBot="1">
      <c r="B35" t="s">
        <v>38</v>
      </c>
      <c r="D35" s="33"/>
      <c r="F35" s="28">
        <f>+F31-F33</f>
        <v>-3736005.5361926015</v>
      </c>
      <c r="H35" s="28">
        <f>+H31-H33</f>
        <v>-348751.0095671334</v>
      </c>
      <c r="J35" s="28">
        <f>+J31-J33</f>
        <v>-1300406.5026436017</v>
      </c>
      <c r="L35" s="28">
        <f>+L31-L33</f>
        <v>-20416.407268620707</v>
      </c>
    </row>
    <row r="38" ht="12.75">
      <c r="B38" t="s">
        <v>41</v>
      </c>
    </row>
    <row r="39" spans="2:10" ht="12.75">
      <c r="B39" t="s">
        <v>20</v>
      </c>
      <c r="J39">
        <v>544</v>
      </c>
    </row>
    <row r="41" spans="2:10" ht="12.75">
      <c r="B41" t="s">
        <v>21</v>
      </c>
      <c r="J41" s="4">
        <v>847</v>
      </c>
    </row>
    <row r="43" spans="2:10" ht="12.75">
      <c r="B43" t="s">
        <v>51</v>
      </c>
      <c r="J43" s="35">
        <v>0.92</v>
      </c>
    </row>
    <row r="45" spans="2:10" ht="12.75">
      <c r="B45" t="s">
        <v>52</v>
      </c>
      <c r="J45" s="36">
        <f>+J41*J43</f>
        <v>779.24</v>
      </c>
    </row>
    <row r="47" spans="2:10" ht="13.5" thickBot="1">
      <c r="B47" t="s">
        <v>12</v>
      </c>
      <c r="J47" s="37">
        <f>(+J45-J39)/J45</f>
        <v>0.30188388686412404</v>
      </c>
    </row>
    <row r="48" ht="13.5" thickTop="1">
      <c r="J48" s="1"/>
    </row>
    <row r="49" ht="12.75">
      <c r="J49" s="1"/>
    </row>
    <row r="50" ht="12.75">
      <c r="J50" s="1"/>
    </row>
    <row r="51" ht="12.75">
      <c r="J51" s="1"/>
    </row>
    <row r="54" ht="12.75">
      <c r="K54" t="s">
        <v>55</v>
      </c>
    </row>
    <row r="55" spans="8:11" ht="12.75">
      <c r="H55" s="8"/>
      <c r="K55" t="s">
        <v>56</v>
      </c>
    </row>
  </sheetData>
  <mergeCells count="4">
    <mergeCell ref="F7:H7"/>
    <mergeCell ref="J7:L7"/>
    <mergeCell ref="B2:L2"/>
    <mergeCell ref="B3:L3"/>
  </mergeCells>
  <printOptions/>
  <pageMargins left="0.75" right="0.61" top="1" bottom="0.51" header="0.5" footer="0.5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F4:X67"/>
  <sheetViews>
    <sheetView tabSelected="1" workbookViewId="0" topLeftCell="D37">
      <selection activeCell="I54" sqref="I54"/>
    </sheetView>
  </sheetViews>
  <sheetFormatPr defaultColWidth="9.140625" defaultRowHeight="12.75"/>
  <cols>
    <col min="6" max="6" width="5.7109375" style="0" customWidth="1"/>
    <col min="7" max="7" width="2.7109375" style="0" customWidth="1"/>
    <col min="8" max="8" width="10.28125" style="0" bestFit="1" customWidth="1"/>
    <col min="9" max="9" width="2.7109375" style="0" customWidth="1"/>
    <col min="11" max="11" width="2.7109375" style="0" customWidth="1"/>
    <col min="13" max="13" width="2.7109375" style="0" customWidth="1"/>
    <col min="15" max="15" width="2.7109375" style="0" customWidth="1"/>
    <col min="17" max="17" width="2.7109375" style="0" customWidth="1"/>
    <col min="18" max="18" width="11.28125" style="0" bestFit="1" customWidth="1"/>
    <col min="19" max="19" width="2.7109375" style="0" customWidth="1"/>
    <col min="20" max="20" width="13.421875" style="0" bestFit="1" customWidth="1"/>
    <col min="21" max="21" width="2.7109375" style="0" customWidth="1"/>
    <col min="23" max="23" width="2.7109375" style="0" customWidth="1"/>
    <col min="24" max="24" width="10.7109375" style="0" customWidth="1"/>
  </cols>
  <sheetData>
    <row r="4" spans="8:24" ht="18">
      <c r="H4" s="41" t="s">
        <v>29</v>
      </c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8:24" ht="18">
      <c r="H5" s="41" t="s">
        <v>30</v>
      </c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7" spans="6:24" ht="12.75">
      <c r="F7" s="2" t="s">
        <v>15</v>
      </c>
      <c r="H7" s="2" t="s">
        <v>0</v>
      </c>
      <c r="J7" s="43" t="s">
        <v>3</v>
      </c>
      <c r="K7" s="43"/>
      <c r="L7" s="43"/>
      <c r="M7" s="6"/>
      <c r="N7" s="43" t="s">
        <v>6</v>
      </c>
      <c r="O7" s="43"/>
      <c r="P7" s="43"/>
      <c r="R7" s="43" t="s">
        <v>7</v>
      </c>
      <c r="S7" s="43"/>
      <c r="T7" s="43"/>
      <c r="V7" s="43" t="s">
        <v>8</v>
      </c>
      <c r="W7" s="43"/>
      <c r="X7" s="43"/>
    </row>
    <row r="8" spans="6:24" ht="12.75">
      <c r="F8" s="3" t="s">
        <v>1</v>
      </c>
      <c r="H8" s="3" t="s">
        <v>2</v>
      </c>
      <c r="J8" s="7" t="s">
        <v>4</v>
      </c>
      <c r="K8" s="2"/>
      <c r="L8" s="7" t="s">
        <v>5</v>
      </c>
      <c r="M8" s="2"/>
      <c r="N8" s="3" t="s">
        <v>4</v>
      </c>
      <c r="O8" s="2"/>
      <c r="P8" s="3" t="s">
        <v>5</v>
      </c>
      <c r="R8" s="3">
        <v>921</v>
      </c>
      <c r="S8" s="2"/>
      <c r="T8" s="3">
        <v>935</v>
      </c>
      <c r="V8" s="3">
        <v>921</v>
      </c>
      <c r="W8" s="2"/>
      <c r="X8" s="3">
        <v>935</v>
      </c>
    </row>
    <row r="9" spans="6:24" ht="12.75">
      <c r="F9" s="2"/>
      <c r="H9" s="6"/>
      <c r="J9" s="6"/>
      <c r="K9" s="2"/>
      <c r="L9" s="6"/>
      <c r="M9" s="2"/>
      <c r="N9" s="6"/>
      <c r="O9" s="2"/>
      <c r="P9" s="6"/>
      <c r="R9" s="6"/>
      <c r="S9" s="2"/>
      <c r="T9" s="6"/>
      <c r="V9" s="6"/>
      <c r="W9" s="2"/>
      <c r="X9" s="6"/>
    </row>
    <row r="10" spans="6:24" ht="12.75">
      <c r="F10" s="2">
        <v>1</v>
      </c>
      <c r="H10" s="9" t="s">
        <v>19</v>
      </c>
      <c r="J10" s="6"/>
      <c r="K10" s="2"/>
      <c r="L10" s="6"/>
      <c r="M10" s="2"/>
      <c r="N10" s="6"/>
      <c r="O10" s="2"/>
      <c r="P10" s="6"/>
      <c r="R10" s="6"/>
      <c r="S10" s="2"/>
      <c r="T10" s="6"/>
      <c r="V10" s="6"/>
      <c r="W10" s="2"/>
      <c r="X10" s="6"/>
    </row>
    <row r="11" spans="6:24" ht="12.75">
      <c r="F11" s="2">
        <v>2</v>
      </c>
      <c r="H11" s="10">
        <v>1300806.71</v>
      </c>
      <c r="I11" s="5"/>
      <c r="J11" s="1">
        <f>+N11/$H$11</f>
        <v>0.19122825711746214</v>
      </c>
      <c r="L11" s="1">
        <f>+P11/$H$11</f>
        <v>0.06302166138119014</v>
      </c>
      <c r="N11" s="5">
        <v>248751</v>
      </c>
      <c r="P11" s="5">
        <v>81979</v>
      </c>
      <c r="R11" s="5">
        <v>155725</v>
      </c>
      <c r="S11" s="5"/>
      <c r="T11" s="5">
        <v>93026</v>
      </c>
      <c r="U11" s="5"/>
      <c r="V11" s="5">
        <v>51306</v>
      </c>
      <c r="W11" s="5"/>
      <c r="X11" s="5">
        <v>30673</v>
      </c>
    </row>
    <row r="12" spans="6:24" ht="12.75">
      <c r="F12" s="2"/>
      <c r="H12" s="10"/>
      <c r="I12" s="5"/>
      <c r="J12" s="1"/>
      <c r="L12" s="1"/>
      <c r="N12" s="5"/>
      <c r="P12" s="5"/>
      <c r="R12" s="5"/>
      <c r="S12" s="5"/>
      <c r="T12" s="5"/>
      <c r="U12" s="5"/>
      <c r="V12" s="5"/>
      <c r="W12" s="5"/>
      <c r="X12" s="5"/>
    </row>
    <row r="13" spans="6:24" ht="12.75">
      <c r="F13" s="2">
        <v>3</v>
      </c>
      <c r="H13" s="11" t="s">
        <v>13</v>
      </c>
      <c r="I13" s="5"/>
      <c r="J13" s="1"/>
      <c r="L13" s="1"/>
      <c r="N13" s="5"/>
      <c r="P13" s="5"/>
      <c r="R13" s="5"/>
      <c r="S13" s="5"/>
      <c r="T13" s="5"/>
      <c r="U13" s="5"/>
      <c r="V13" s="5"/>
      <c r="W13" s="5"/>
      <c r="X13" s="5"/>
    </row>
    <row r="14" spans="6:24" ht="12.75">
      <c r="F14" s="2">
        <v>4</v>
      </c>
      <c r="H14" s="10">
        <f>+H11</f>
        <v>1300806.71</v>
      </c>
      <c r="I14" s="5"/>
      <c r="J14" s="1">
        <v>0.203</v>
      </c>
      <c r="L14" s="1">
        <v>0.068</v>
      </c>
      <c r="N14" s="5">
        <f>+H14*J14</f>
        <v>264063.76213</v>
      </c>
      <c r="P14" s="5">
        <f>+H14*L14</f>
        <v>88454.85628</v>
      </c>
      <c r="R14" s="5">
        <f>+R11/N11*N14</f>
        <v>165311.2122471638</v>
      </c>
      <c r="S14" s="5"/>
      <c r="T14" s="5">
        <f>+T11/N11*N14</f>
        <v>98752.54988283616</v>
      </c>
      <c r="U14" s="5"/>
      <c r="V14" s="5">
        <f>+V11/P11*P14</f>
        <v>55358.87064128229</v>
      </c>
      <c r="W14" s="5"/>
      <c r="X14" s="5">
        <f>+X11/P11*P14</f>
        <v>33095.98563871773</v>
      </c>
    </row>
    <row r="15" spans="6:24" ht="12.75">
      <c r="F15" s="2"/>
      <c r="H15" s="10"/>
      <c r="I15" s="5"/>
      <c r="J15" s="1"/>
      <c r="L15" s="1"/>
      <c r="N15" s="5"/>
      <c r="P15" s="5"/>
      <c r="R15" s="5"/>
      <c r="S15" s="5"/>
      <c r="T15" s="5"/>
      <c r="U15" s="5"/>
      <c r="V15" s="5"/>
      <c r="W15" s="5"/>
      <c r="X15" s="5"/>
    </row>
    <row r="16" ht="12.75">
      <c r="F16" s="2"/>
    </row>
    <row r="17" spans="6:8" ht="12.75">
      <c r="F17" s="2">
        <v>5</v>
      </c>
      <c r="H17" s="8" t="s">
        <v>9</v>
      </c>
    </row>
    <row r="18" spans="6:8" ht="12.75">
      <c r="F18" s="2">
        <v>6</v>
      </c>
      <c r="H18" s="8" t="s">
        <v>10</v>
      </c>
    </row>
    <row r="19" spans="6:8" ht="12.75">
      <c r="F19" s="2">
        <v>7</v>
      </c>
      <c r="H19" s="8" t="s">
        <v>11</v>
      </c>
    </row>
    <row r="20" ht="12.75">
      <c r="F20" s="2"/>
    </row>
    <row r="21" spans="6:16" ht="12.75">
      <c r="F21" s="2">
        <v>8</v>
      </c>
      <c r="H21" t="s">
        <v>20</v>
      </c>
      <c r="P21">
        <v>544</v>
      </c>
    </row>
    <row r="22" ht="12.75">
      <c r="F22" s="2"/>
    </row>
    <row r="23" spans="6:16" ht="12.75">
      <c r="F23" s="2">
        <v>9</v>
      </c>
      <c r="H23" t="s">
        <v>21</v>
      </c>
      <c r="P23" s="4">
        <v>847</v>
      </c>
    </row>
    <row r="24" spans="6:16" ht="12.75">
      <c r="F24" s="2"/>
      <c r="P24" s="4"/>
    </row>
    <row r="25" spans="6:16" ht="12.75">
      <c r="F25" s="2">
        <v>10</v>
      </c>
      <c r="H25" t="s">
        <v>49</v>
      </c>
      <c r="P25" s="35">
        <v>0.92</v>
      </c>
    </row>
    <row r="26" spans="6:16" ht="12.75">
      <c r="F26" s="2"/>
      <c r="P26" s="4"/>
    </row>
    <row r="27" spans="6:16" ht="12.75">
      <c r="F27" s="2">
        <v>11</v>
      </c>
      <c r="H27" t="s">
        <v>50</v>
      </c>
      <c r="P27" s="34">
        <f>+P23*P25</f>
        <v>779.24</v>
      </c>
    </row>
    <row r="28" ht="12.75">
      <c r="F28" s="2"/>
    </row>
    <row r="29" spans="6:24" ht="12.75">
      <c r="F29" s="2">
        <v>12</v>
      </c>
      <c r="H29" t="s">
        <v>12</v>
      </c>
      <c r="P29" s="1">
        <f>(+P27-P21)/P27</f>
        <v>0.30188388686412404</v>
      </c>
      <c r="R29" s="12">
        <f>+P29</f>
        <v>0.30188388686412404</v>
      </c>
      <c r="T29" s="12">
        <f>+P29</f>
        <v>0.30188388686412404</v>
      </c>
      <c r="V29" s="12">
        <f>+P29</f>
        <v>0.30188388686412404</v>
      </c>
      <c r="X29" s="12">
        <f>+P29</f>
        <v>0.30188388686412404</v>
      </c>
    </row>
    <row r="30" spans="6:18" ht="12.75">
      <c r="F30" s="2"/>
      <c r="R30" s="4"/>
    </row>
    <row r="31" spans="6:8" ht="12.75">
      <c r="F31" s="2">
        <v>13</v>
      </c>
      <c r="H31" s="8" t="s">
        <v>14</v>
      </c>
    </row>
    <row r="32" spans="6:24" ht="12.75">
      <c r="F32" s="2">
        <v>14</v>
      </c>
      <c r="H32" t="s">
        <v>22</v>
      </c>
      <c r="R32" s="15">
        <f>+R11*-R29</f>
        <v>-47010.86828191572</v>
      </c>
      <c r="S32" s="4"/>
      <c r="T32" s="15">
        <f>+T11*-T29</f>
        <v>-28083.050459422004</v>
      </c>
      <c r="U32" s="4"/>
      <c r="V32" s="15">
        <f>+V11*-V29</f>
        <v>-15488.454699450747</v>
      </c>
      <c r="W32" s="4"/>
      <c r="X32" s="15">
        <f>+X11*-X29</f>
        <v>-9259.684461783278</v>
      </c>
    </row>
    <row r="33" ht="12.75">
      <c r="F33" s="2"/>
    </row>
    <row r="34" spans="6:24" ht="12.75">
      <c r="F34" s="2">
        <v>15</v>
      </c>
      <c r="H34" t="s">
        <v>63</v>
      </c>
      <c r="R34" s="16">
        <f>1-86.874%</f>
        <v>0.13126000000000004</v>
      </c>
      <c r="T34" s="16">
        <f>1-92.808%</f>
        <v>0.07191999999999998</v>
      </c>
      <c r="U34" s="14"/>
      <c r="V34" s="16">
        <f>1-92.058%</f>
        <v>0.07941999999999994</v>
      </c>
      <c r="X34" s="16">
        <f>1-88.029%</f>
        <v>0.11970999999999998</v>
      </c>
    </row>
    <row r="35" ht="12.75">
      <c r="F35" s="2"/>
    </row>
    <row r="36" spans="6:24" ht="12.75">
      <c r="F36" s="2">
        <v>16</v>
      </c>
      <c r="H36" t="s">
        <v>64</v>
      </c>
      <c r="R36" s="5">
        <f>+R32*R34</f>
        <v>-6170.646570684259</v>
      </c>
      <c r="T36" s="5">
        <f>+T32*T34</f>
        <v>-2019.7329890416302</v>
      </c>
      <c r="V36" s="5">
        <f>+V32*V34</f>
        <v>-1230.0930722303774</v>
      </c>
      <c r="X36" s="5">
        <f>+X32*X34</f>
        <v>-1108.476826920076</v>
      </c>
    </row>
    <row r="37" ht="12.75">
      <c r="F37" s="2"/>
    </row>
    <row r="38" spans="6:24" ht="12.75">
      <c r="F38" s="2">
        <v>17</v>
      </c>
      <c r="H38" t="s">
        <v>45</v>
      </c>
      <c r="R38" s="17">
        <v>1</v>
      </c>
      <c r="T38" s="17">
        <v>1</v>
      </c>
      <c r="V38" s="17">
        <v>1</v>
      </c>
      <c r="X38" s="17">
        <v>1</v>
      </c>
    </row>
    <row r="39" ht="12.75">
      <c r="F39" s="2"/>
    </row>
    <row r="40" spans="6:8" ht="12.75">
      <c r="F40" s="2">
        <v>18</v>
      </c>
      <c r="H40" t="s">
        <v>65</v>
      </c>
    </row>
    <row r="41" spans="6:24" ht="13.5" thickBot="1">
      <c r="F41" s="2">
        <v>19</v>
      </c>
      <c r="H41" t="s">
        <v>25</v>
      </c>
      <c r="R41" s="19">
        <f>+R36*R38</f>
        <v>-6170.646570684259</v>
      </c>
      <c r="T41" s="19">
        <f>+T36*T38</f>
        <v>-2019.7329890416302</v>
      </c>
      <c r="V41" s="19">
        <f>+V36*V38</f>
        <v>-1230.0930722303774</v>
      </c>
      <c r="X41" s="19">
        <f>+X36*X38</f>
        <v>-1108.476826920076</v>
      </c>
    </row>
    <row r="42" ht="13.5" thickTop="1">
      <c r="F42" s="2"/>
    </row>
    <row r="43" spans="6:8" ht="12.75">
      <c r="F43" s="2">
        <v>20</v>
      </c>
      <c r="H43" s="8" t="s">
        <v>16</v>
      </c>
    </row>
    <row r="44" spans="6:24" ht="12.75">
      <c r="F44" s="2">
        <v>21</v>
      </c>
      <c r="H44" t="s">
        <v>26</v>
      </c>
      <c r="R44" s="15">
        <f>-R14*R29</f>
        <v>-49904.791295393996</v>
      </c>
      <c r="S44" s="4"/>
      <c r="T44" s="15">
        <f>-T14*T29</f>
        <v>-29811.803596373877</v>
      </c>
      <c r="U44" s="4"/>
      <c r="V44" s="15">
        <f>-V14*V29</f>
        <v>-16711.95104159854</v>
      </c>
      <c r="W44" s="4"/>
      <c r="X44" s="15">
        <f>-X14*X29</f>
        <v>-9991.144784215336</v>
      </c>
    </row>
    <row r="45" ht="12.75">
      <c r="F45" s="2"/>
    </row>
    <row r="46" spans="6:24" ht="12.75">
      <c r="F46" s="2">
        <v>22</v>
      </c>
      <c r="H46" t="s">
        <v>63</v>
      </c>
      <c r="R46" s="16">
        <f>1-86.874%</f>
        <v>0.13126000000000004</v>
      </c>
      <c r="T46" s="16">
        <f>1-92.808%</f>
        <v>0.07191999999999998</v>
      </c>
      <c r="U46" s="14"/>
      <c r="V46" s="16">
        <f>1-92.058%</f>
        <v>0.07941999999999994</v>
      </c>
      <c r="X46" s="16">
        <f>1-88.029%</f>
        <v>0.11970999999999998</v>
      </c>
    </row>
    <row r="47" ht="12.75">
      <c r="F47" s="2"/>
    </row>
    <row r="48" spans="6:24" ht="12.75">
      <c r="F48" s="2">
        <v>23</v>
      </c>
      <c r="H48" t="s">
        <v>66</v>
      </c>
      <c r="R48" s="5">
        <f>+R44*R46</f>
        <v>-6550.502905433418</v>
      </c>
      <c r="T48" s="5">
        <f>+T44*T46</f>
        <v>-2144.0649146512087</v>
      </c>
      <c r="V48" s="5">
        <f>+V44*V46</f>
        <v>-1327.2631517237548</v>
      </c>
      <c r="X48" s="5">
        <f>+X44*X46</f>
        <v>-1196.0399421184177</v>
      </c>
    </row>
    <row r="49" ht="12.75">
      <c r="F49" s="2"/>
    </row>
    <row r="50" spans="6:24" ht="12.75">
      <c r="F50" s="2">
        <v>24</v>
      </c>
      <c r="H50" t="s">
        <v>17</v>
      </c>
      <c r="R50" s="17">
        <v>1</v>
      </c>
      <c r="T50" s="17">
        <v>1</v>
      </c>
      <c r="V50" s="17">
        <v>1</v>
      </c>
      <c r="X50" s="17">
        <v>1</v>
      </c>
    </row>
    <row r="51" ht="12.75">
      <c r="F51" s="2"/>
    </row>
    <row r="52" spans="6:8" ht="12.75">
      <c r="F52" s="2">
        <v>25</v>
      </c>
      <c r="H52" t="s">
        <v>65</v>
      </c>
    </row>
    <row r="53" spans="6:24" ht="13.5" thickBot="1">
      <c r="F53" s="2">
        <v>26</v>
      </c>
      <c r="H53" t="s">
        <v>28</v>
      </c>
      <c r="R53" s="19">
        <f>+R48*R50</f>
        <v>-6550.502905433418</v>
      </c>
      <c r="T53" s="19">
        <f>+T48*T50</f>
        <v>-2144.0649146512087</v>
      </c>
      <c r="V53" s="19">
        <f>+V48*V50</f>
        <v>-1327.2631517237548</v>
      </c>
      <c r="X53" s="19">
        <f>+X48*X50</f>
        <v>-1196.0399421184177</v>
      </c>
    </row>
    <row r="54" spans="6:24" ht="13.5" thickTop="1">
      <c r="F54" s="2"/>
      <c r="R54" s="20"/>
      <c r="T54" s="20"/>
      <c r="V54" s="20"/>
      <c r="X54" s="20"/>
    </row>
    <row r="55" spans="6:24" ht="12.75">
      <c r="F55" s="2">
        <v>27</v>
      </c>
      <c r="H55" s="8" t="s">
        <v>57</v>
      </c>
      <c r="R55" s="38" t="s">
        <v>58</v>
      </c>
      <c r="S55" s="40"/>
      <c r="T55" s="32"/>
      <c r="V55" s="39" t="s">
        <v>59</v>
      </c>
      <c r="W55" s="40"/>
      <c r="X55" s="32"/>
    </row>
    <row r="56" spans="6:24" ht="12.75">
      <c r="F56" s="2">
        <v>28</v>
      </c>
      <c r="H56" t="s">
        <v>62</v>
      </c>
      <c r="R56" s="20"/>
      <c r="T56" s="20">
        <f>+'Electric 20 West 9th RB'!H31</f>
        <v>-381484.5095853813</v>
      </c>
      <c r="V56" s="20"/>
      <c r="X56" s="20">
        <f>+'Electric 20 West 9th RB'!L31</f>
        <v>-22332.766182434167</v>
      </c>
    </row>
    <row r="57" spans="6:24" ht="12.75">
      <c r="F57" s="2"/>
      <c r="R57" s="20"/>
      <c r="T57" s="20"/>
      <c r="V57" s="20"/>
      <c r="X57" s="20"/>
    </row>
    <row r="58" spans="6:24" ht="12.75">
      <c r="F58" s="2">
        <v>29</v>
      </c>
      <c r="H58" t="s">
        <v>60</v>
      </c>
      <c r="R58" s="20"/>
      <c r="T58" s="17">
        <v>0.0222</v>
      </c>
      <c r="V58" s="20"/>
      <c r="X58" s="17">
        <v>0.0222</v>
      </c>
    </row>
    <row r="59" spans="6:24" ht="12.75">
      <c r="F59" s="2"/>
      <c r="R59" s="20"/>
      <c r="T59" s="20"/>
      <c r="V59" s="20"/>
      <c r="X59" s="20"/>
    </row>
    <row r="60" spans="6:24" ht="13.5" thickBot="1">
      <c r="F60" s="2">
        <v>30</v>
      </c>
      <c r="H60" t="s">
        <v>67</v>
      </c>
      <c r="R60" s="20"/>
      <c r="T60" s="19">
        <f>+T56*T58</f>
        <v>-8468.956112795466</v>
      </c>
      <c r="V60" s="20"/>
      <c r="X60" s="19">
        <f>+X56*X58</f>
        <v>-495.78740925003854</v>
      </c>
    </row>
    <row r="61" spans="6:24" ht="13.5" thickTop="1">
      <c r="F61" s="2"/>
      <c r="R61" s="20"/>
      <c r="T61" s="20"/>
      <c r="V61" s="20"/>
      <c r="X61" s="20"/>
    </row>
    <row r="62" spans="6:24" ht="12.75">
      <c r="F62" s="2"/>
      <c r="R62" s="20"/>
      <c r="T62" s="20"/>
      <c r="V62" s="20"/>
      <c r="X62" s="20"/>
    </row>
    <row r="63" spans="6:24" ht="12.75">
      <c r="F63" s="2"/>
      <c r="R63" s="20"/>
      <c r="T63" s="20"/>
      <c r="V63" s="20"/>
      <c r="X63" s="20"/>
    </row>
    <row r="64" spans="6:24" ht="12.75">
      <c r="F64" s="2"/>
      <c r="R64" s="20"/>
      <c r="T64" s="20"/>
      <c r="V64" s="20"/>
      <c r="X64" s="20"/>
    </row>
    <row r="65" ht="12.75">
      <c r="F65" s="2"/>
    </row>
    <row r="66" spans="6:24" ht="12.75">
      <c r="F66" s="2"/>
      <c r="R66" s="15"/>
      <c r="S66" s="4"/>
      <c r="T66" s="15"/>
      <c r="U66" s="4"/>
      <c r="V66" s="30" t="s">
        <v>53</v>
      </c>
      <c r="W66" s="4"/>
      <c r="X66" s="15"/>
    </row>
    <row r="67" spans="6:22" ht="12.75">
      <c r="F67" s="2"/>
      <c r="V67" t="s">
        <v>54</v>
      </c>
    </row>
  </sheetData>
  <mergeCells count="6">
    <mergeCell ref="H4:X4"/>
    <mergeCell ref="H5:X5"/>
    <mergeCell ref="J7:L7"/>
    <mergeCell ref="N7:P7"/>
    <mergeCell ref="R7:T7"/>
    <mergeCell ref="V7:X7"/>
  </mergeCells>
  <printOptions/>
  <pageMargins left="1" right="0.2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Utilitech,Inc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Brosch</dc:creator>
  <cp:keywords/>
  <dc:description/>
  <cp:lastModifiedBy>Jere Buckman</cp:lastModifiedBy>
  <cp:lastPrinted>2004-02-18T15:01:13Z</cp:lastPrinted>
  <dcterms:created xsi:type="dcterms:W3CDTF">2003-11-26T23:13:47Z</dcterms:created>
  <dcterms:modified xsi:type="dcterms:W3CDTF">2004-02-18T15:01:36Z</dcterms:modified>
  <cp:category/>
  <cp:version/>
  <cp:contentType/>
  <cp:contentStatus/>
</cp:coreProperties>
</file>