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4" sheetId="13" r:id="rId2"/>
    <sheet name="Monthly Cost Tracker AP5" sheetId="14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4" l="1"/>
  <c r="C29" i="13"/>
  <c r="F8" i="8" l="1"/>
  <c r="C4" i="14" l="1"/>
  <c r="C26" i="13"/>
  <c r="C27" i="13" s="1"/>
  <c r="C26" i="14" l="1"/>
  <c r="C20" i="14"/>
  <c r="C21" i="6"/>
  <c r="D12" i="6"/>
  <c r="D13" i="6"/>
  <c r="D14" i="6"/>
  <c r="D15" i="6"/>
  <c r="D17" i="6"/>
  <c r="D18" i="6"/>
  <c r="D19" i="6"/>
  <c r="D11" i="6"/>
  <c r="E64" i="6"/>
  <c r="E12" i="6"/>
  <c r="E13" i="6"/>
  <c r="E14" i="6"/>
  <c r="E15" i="6"/>
  <c r="E17" i="6"/>
  <c r="E18" i="6"/>
  <c r="E19" i="6"/>
  <c r="E11" i="6"/>
  <c r="C20" i="13"/>
  <c r="C30" i="13"/>
  <c r="C34" i="13" s="1"/>
  <c r="C37" i="11"/>
  <c r="C35" i="11"/>
  <c r="C30" i="11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21" i="11"/>
  <c r="C31" i="11"/>
  <c r="C33" i="11"/>
  <c r="A4" i="10"/>
  <c r="A4" i="9"/>
  <c r="A5" i="8"/>
  <c r="A4" i="7"/>
  <c r="A5" i="6"/>
  <c r="C9" i="6" s="1"/>
  <c r="C27" i="14" l="1"/>
  <c r="C30" i="14" s="1"/>
  <c r="E21" i="6"/>
  <c r="G16" i="8"/>
  <c r="G15" i="8"/>
  <c r="G14" i="8"/>
  <c r="G11" i="8"/>
  <c r="F18" i="8"/>
  <c r="D18" i="8"/>
  <c r="G9" i="8"/>
  <c r="G10" i="8"/>
  <c r="G12" i="8"/>
  <c r="C18" i="8"/>
  <c r="G8" i="8"/>
  <c r="C10" i="6"/>
  <c r="C32" i="14" l="1"/>
  <c r="G18" i="8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<sst xmlns="http://schemas.openxmlformats.org/spreadsheetml/2006/main" count="184" uniqueCount="82">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</sst>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Fill="1" applyAlignment="1">
      <alignment horizontal="center"/>
    </xf>
    <xf numFmtId="44" fontId="0" fillId="0" borderId="0" xfId="0" applyNumberForma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56</v>
      </c>
      <c r="B6" s="6"/>
      <c r="C6" s="52">
        <v>0</v>
      </c>
    </row>
    <row r="7" spans="1:14" x14ac:dyDescent="0.35">
      <c r="A7" s="5" t="s">
        <v>57</v>
      </c>
      <c r="B7" s="6"/>
      <c r="C7" s="52">
        <v>0</v>
      </c>
    </row>
    <row r="8" spans="1:14" x14ac:dyDescent="0.35">
      <c r="A8" s="5" t="s">
        <v>58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59</v>
      </c>
      <c r="B10" s="6"/>
      <c r="C10" s="52">
        <v>0</v>
      </c>
    </row>
    <row r="11" spans="1:14" x14ac:dyDescent="0.35">
      <c r="A11" s="5" t="s">
        <v>60</v>
      </c>
      <c r="B11" s="6"/>
      <c r="C11" s="52">
        <v>0</v>
      </c>
    </row>
    <row r="12" spans="1:14" x14ac:dyDescent="0.35">
      <c r="A12" s="5" t="s">
        <v>61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62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63</v>
      </c>
      <c r="C35" s="59">
        <f>-C33</f>
        <v>-672612.04462900944</v>
      </c>
    </row>
    <row r="37" spans="1:3" ht="15" thickBot="1" x14ac:dyDescent="0.4">
      <c r="A37" s="13" t="s">
        <v>64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65</v>
      </c>
    </row>
    <row r="4" spans="1:14" x14ac:dyDescent="0.35">
      <c r="A4" s="1"/>
      <c r="B4" s="2" t="s">
        <v>26</v>
      </c>
      <c r="C4" s="2">
        <v>45077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/>
    </row>
    <row r="7" spans="1:14" x14ac:dyDescent="0.35">
      <c r="A7" s="5" t="s">
        <v>67</v>
      </c>
      <c r="B7" s="6"/>
      <c r="C7" s="52"/>
    </row>
    <row r="8" spans="1:14" x14ac:dyDescent="0.35">
      <c r="A8" s="5" t="s">
        <v>68</v>
      </c>
      <c r="B8" s="6"/>
      <c r="C8" s="52"/>
    </row>
    <row r="9" spans="1:14" x14ac:dyDescent="0.35">
      <c r="A9" s="5" t="s">
        <v>69</v>
      </c>
      <c r="B9" s="6"/>
      <c r="C9" s="52"/>
    </row>
    <row r="10" spans="1:14" x14ac:dyDescent="0.35">
      <c r="A10" s="5" t="s">
        <v>70</v>
      </c>
      <c r="B10" s="6"/>
      <c r="C10" s="52"/>
    </row>
    <row r="11" spans="1:14" x14ac:dyDescent="0.35">
      <c r="A11" s="5" t="s">
        <v>71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77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4" x14ac:dyDescent="0.35">
      <c r="A17" s="5" t="s">
        <v>9</v>
      </c>
      <c r="B17" s="6"/>
      <c r="C17" s="52"/>
    </row>
    <row r="18" spans="1:4" x14ac:dyDescent="0.35">
      <c r="A18" s="5" t="s">
        <v>62</v>
      </c>
      <c r="B18" s="6"/>
      <c r="C18" s="52"/>
    </row>
    <row r="19" spans="1:4" x14ac:dyDescent="0.35">
      <c r="A19" s="5" t="s">
        <v>10</v>
      </c>
      <c r="B19" s="6"/>
      <c r="C19" s="52"/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54">
        <v>-680004.29000116757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/>
    </row>
    <row r="26" spans="1:4" x14ac:dyDescent="0.35">
      <c r="A26" s="3" t="s">
        <v>30</v>
      </c>
      <c r="B26" s="6"/>
      <c r="C26" s="57">
        <f>+C24+C25+C22</f>
        <v>-680004.29000116757</v>
      </c>
    </row>
    <row r="27" spans="1:4" ht="15" thickBot="1" x14ac:dyDescent="0.4">
      <c r="A27" s="13" t="s">
        <v>12</v>
      </c>
      <c r="B27" s="24"/>
      <c r="C27" s="58">
        <f>C26+C20</f>
        <v>-680004.29000116757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(5.326784/12)/100</f>
        <v>4.438986666666667E-3</v>
      </c>
    </row>
    <row r="30" spans="1:4" x14ac:dyDescent="0.35">
      <c r="A30" s="16" t="s">
        <v>14</v>
      </c>
      <c r="B30" s="52"/>
      <c r="C30" s="52">
        <f>(C27+B34)*C29</f>
        <v>38922.65715180683</v>
      </c>
    </row>
    <row r="31" spans="1:4" x14ac:dyDescent="0.35">
      <c r="A31" s="3"/>
      <c r="B31" s="59"/>
      <c r="C31" s="59"/>
    </row>
    <row r="32" spans="1:4" x14ac:dyDescent="0.35">
      <c r="A32" s="3" t="s">
        <v>80</v>
      </c>
      <c r="B32" s="59"/>
      <c r="C32" s="59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9448369.7018834949</v>
      </c>
      <c r="C34" s="60">
        <f>C27+C30+B34+C32</f>
        <v>8807288.069034135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C35" sqref="C35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4" width="18.1796875" customWidth="1"/>
    <col min="5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79</v>
      </c>
    </row>
    <row r="4" spans="1:14" x14ac:dyDescent="0.35">
      <c r="A4" s="1"/>
      <c r="B4" s="2" t="s">
        <v>26</v>
      </c>
      <c r="C4" s="2">
        <f>'Monthly Cost Tracker AP4'!C4</f>
        <v>45077</v>
      </c>
    </row>
    <row r="5" spans="1:14" s="28" customFormat="1" x14ac:dyDescent="0.35">
      <c r="A5" s="26" t="s">
        <v>27</v>
      </c>
      <c r="B5" s="27"/>
      <c r="C5" s="25"/>
      <c r="D5" s="78"/>
      <c r="E5" s="79"/>
      <c r="F5" s="80"/>
      <c r="G5" s="78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>
        <v>68141.499999999956</v>
      </c>
      <c r="D6" s="32"/>
      <c r="E6" s="81"/>
      <c r="F6" s="82"/>
      <c r="G6" s="32"/>
    </row>
    <row r="7" spans="1:14" x14ac:dyDescent="0.35">
      <c r="A7" s="5" t="s">
        <v>67</v>
      </c>
      <c r="B7" s="6"/>
      <c r="C7" s="52">
        <v>3.1100000000000003</v>
      </c>
      <c r="D7" s="32"/>
      <c r="E7" s="81"/>
      <c r="F7" s="82"/>
      <c r="G7" s="32"/>
    </row>
    <row r="8" spans="1:14" x14ac:dyDescent="0.35">
      <c r="A8" s="5" t="s">
        <v>68</v>
      </c>
      <c r="B8" s="6"/>
      <c r="C8" s="52">
        <v>0</v>
      </c>
      <c r="D8" s="32"/>
      <c r="E8" s="81"/>
      <c r="F8" s="82"/>
      <c r="G8" s="32"/>
    </row>
    <row r="9" spans="1:14" x14ac:dyDescent="0.35">
      <c r="A9" s="5" t="s">
        <v>69</v>
      </c>
      <c r="B9" s="6"/>
      <c r="C9" s="52">
        <v>0</v>
      </c>
      <c r="D9" s="32"/>
      <c r="E9" s="81"/>
      <c r="F9" s="82"/>
      <c r="G9" s="32"/>
    </row>
    <row r="10" spans="1:14" x14ac:dyDescent="0.35">
      <c r="A10" s="5" t="s">
        <v>70</v>
      </c>
      <c r="B10" s="6"/>
      <c r="C10" s="52">
        <v>0</v>
      </c>
      <c r="D10" s="32"/>
      <c r="E10" s="81"/>
      <c r="F10" s="82"/>
      <c r="G10" s="32"/>
    </row>
    <row r="11" spans="1:14" x14ac:dyDescent="0.35">
      <c r="A11" s="5" t="s">
        <v>71</v>
      </c>
      <c r="B11" s="6"/>
      <c r="C11" s="52">
        <v>0</v>
      </c>
      <c r="D11" s="32"/>
      <c r="E11" s="81"/>
      <c r="F11" s="82"/>
      <c r="G11" s="32"/>
    </row>
    <row r="12" spans="1:14" x14ac:dyDescent="0.35">
      <c r="A12" s="5" t="s">
        <v>4</v>
      </c>
      <c r="B12" s="7"/>
      <c r="C12" s="49">
        <v>319137.5</v>
      </c>
      <c r="D12" s="32"/>
      <c r="E12" s="81"/>
      <c r="F12" s="82"/>
      <c r="G12" s="83"/>
    </row>
    <row r="13" spans="1:14" x14ac:dyDescent="0.35">
      <c r="A13" s="5" t="s">
        <v>5</v>
      </c>
      <c r="B13" s="6"/>
      <c r="C13" s="49">
        <v>1602799.4994977543</v>
      </c>
      <c r="D13" s="32"/>
      <c r="E13" s="81"/>
      <c r="F13" s="82"/>
      <c r="G13" s="83"/>
    </row>
    <row r="14" spans="1:14" x14ac:dyDescent="0.35">
      <c r="A14" s="5" t="s">
        <v>77</v>
      </c>
      <c r="B14" s="6"/>
      <c r="C14" s="52">
        <v>-2619098.8799999957</v>
      </c>
      <c r="D14" s="32"/>
      <c r="E14" s="81"/>
      <c r="F14" s="82"/>
      <c r="G14" s="83"/>
    </row>
    <row r="15" spans="1:14" x14ac:dyDescent="0.35">
      <c r="A15" s="5" t="s">
        <v>7</v>
      </c>
      <c r="B15" s="6"/>
      <c r="C15" s="52">
        <v>6953209.3088195166</v>
      </c>
      <c r="D15" s="32"/>
      <c r="E15" s="81"/>
      <c r="F15" s="82"/>
      <c r="G15" s="83"/>
    </row>
    <row r="16" spans="1:14" x14ac:dyDescent="0.35">
      <c r="A16" s="5" t="s">
        <v>8</v>
      </c>
      <c r="B16" s="6"/>
      <c r="C16" s="52">
        <v>3480341.25</v>
      </c>
      <c r="D16" s="32"/>
      <c r="E16" s="81"/>
      <c r="F16" s="82"/>
      <c r="G16" s="83"/>
    </row>
    <row r="17" spans="1:7" x14ac:dyDescent="0.35">
      <c r="A17" s="5" t="s">
        <v>9</v>
      </c>
      <c r="B17" s="6"/>
      <c r="C17" s="52">
        <v>1140693.03</v>
      </c>
      <c r="D17" s="32"/>
      <c r="E17" s="81"/>
      <c r="F17" s="82"/>
      <c r="G17" s="83"/>
    </row>
    <row r="18" spans="1:7" x14ac:dyDescent="0.35">
      <c r="A18" s="5" t="s">
        <v>62</v>
      </c>
      <c r="B18" s="6"/>
      <c r="C18" s="52">
        <v>158367</v>
      </c>
      <c r="D18" s="32"/>
      <c r="E18" s="81"/>
      <c r="F18" s="82"/>
      <c r="G18" s="83"/>
    </row>
    <row r="19" spans="1:7" x14ac:dyDescent="0.35">
      <c r="A19" s="5" t="s">
        <v>10</v>
      </c>
      <c r="B19" s="6"/>
      <c r="C19" s="52">
        <v>758333.33333333337</v>
      </c>
      <c r="D19" s="32"/>
      <c r="E19" s="81"/>
      <c r="F19" s="82"/>
      <c r="G19" s="83"/>
    </row>
    <row r="20" spans="1:7" ht="15" thickBot="1" x14ac:dyDescent="0.4">
      <c r="A20" s="3" t="s">
        <v>11</v>
      </c>
      <c r="B20" s="9"/>
      <c r="C20" s="53">
        <f>SUM(C6:C19)</f>
        <v>11861926.651650608</v>
      </c>
      <c r="D20" s="32"/>
      <c r="E20" s="32"/>
      <c r="F20" s="32"/>
      <c r="G20" s="32"/>
    </row>
    <row r="21" spans="1:7" x14ac:dyDescent="0.35">
      <c r="B21" s="10"/>
      <c r="C21" s="55"/>
      <c r="D21" s="32"/>
      <c r="E21" s="32"/>
      <c r="F21" s="32"/>
      <c r="G21" s="32"/>
    </row>
    <row r="22" spans="1:7" x14ac:dyDescent="0.35">
      <c r="A22" s="3" t="s">
        <v>31</v>
      </c>
      <c r="B22" s="10"/>
      <c r="C22" s="55"/>
      <c r="D22" s="32"/>
      <c r="E22" s="32"/>
      <c r="F22" s="32"/>
      <c r="G22" s="32"/>
    </row>
    <row r="23" spans="1:7" x14ac:dyDescent="0.35">
      <c r="B23" s="10"/>
      <c r="C23" s="55"/>
      <c r="D23" s="32"/>
      <c r="E23" s="32"/>
      <c r="F23" s="32"/>
      <c r="G23" s="32"/>
    </row>
    <row r="24" spans="1:7" x14ac:dyDescent="0.35">
      <c r="A24" s="11" t="s">
        <v>28</v>
      </c>
      <c r="B24" s="12"/>
      <c r="C24" s="56">
        <v>57286.910606602905</v>
      </c>
      <c r="D24" s="32"/>
      <c r="E24" s="32"/>
      <c r="F24" s="32"/>
      <c r="G24" s="32"/>
    </row>
    <row r="25" spans="1:7" x14ac:dyDescent="0.35">
      <c r="A25" s="5" t="s">
        <v>29</v>
      </c>
      <c r="B25" s="23"/>
      <c r="C25" s="56">
        <v>1866911.624236092</v>
      </c>
      <c r="D25" s="32"/>
      <c r="E25" s="32"/>
      <c r="F25" s="32"/>
      <c r="G25" s="32"/>
    </row>
    <row r="26" spans="1:7" x14ac:dyDescent="0.35">
      <c r="A26" s="3" t="s">
        <v>30</v>
      </c>
      <c r="B26" s="6"/>
      <c r="C26" s="57">
        <f t="shared" ref="C26" si="0">+C24+C25</f>
        <v>1924198.5348426949</v>
      </c>
      <c r="D26" s="32"/>
      <c r="E26" s="32"/>
      <c r="F26" s="32"/>
      <c r="G26" s="32"/>
    </row>
    <row r="27" spans="1:7" ht="15" thickBot="1" x14ac:dyDescent="0.4">
      <c r="A27" s="13" t="s">
        <v>12</v>
      </c>
      <c r="B27" s="24"/>
      <c r="C27" s="58">
        <f t="shared" ref="C27" si="1">-C26+C20</f>
        <v>9937728.1168079134</v>
      </c>
      <c r="D27" s="32"/>
      <c r="E27" s="32"/>
      <c r="F27" s="32"/>
      <c r="G27" s="32"/>
    </row>
    <row r="28" spans="1:7" x14ac:dyDescent="0.35">
      <c r="A28" s="3"/>
      <c r="B28" s="4"/>
      <c r="C28" s="61"/>
      <c r="D28" s="32"/>
      <c r="E28" s="32"/>
      <c r="F28" s="32"/>
      <c r="G28" s="32"/>
    </row>
    <row r="29" spans="1:7" x14ac:dyDescent="0.35">
      <c r="A29" s="14" t="s">
        <v>13</v>
      </c>
      <c r="B29" s="15"/>
      <c r="C29" s="15">
        <f>(5.326784/12)/100</f>
        <v>4.438986666666667E-3</v>
      </c>
      <c r="D29" s="32"/>
      <c r="E29" s="32"/>
      <c r="F29" s="32"/>
      <c r="G29" s="32"/>
    </row>
    <row r="30" spans="1:7" x14ac:dyDescent="0.35">
      <c r="A30" s="16" t="s">
        <v>14</v>
      </c>
      <c r="B30" s="52"/>
      <c r="C30" s="52">
        <f>(C27+B32)*C29</f>
        <v>164577.67882885129</v>
      </c>
      <c r="D30" s="32"/>
      <c r="E30" s="81"/>
      <c r="F30" s="82"/>
      <c r="G30" s="83"/>
    </row>
    <row r="31" spans="1:7" x14ac:dyDescent="0.35">
      <c r="A31" s="3"/>
      <c r="B31" s="59"/>
      <c r="C31" s="59"/>
      <c r="D31" s="32"/>
      <c r="E31" s="32"/>
      <c r="F31" s="32"/>
      <c r="G31" s="32"/>
    </row>
    <row r="32" spans="1:7" ht="15" thickBot="1" x14ac:dyDescent="0.4">
      <c r="A32" s="13" t="s">
        <v>15</v>
      </c>
      <c r="B32" s="60">
        <v>27137778.341614567</v>
      </c>
      <c r="C32" s="60">
        <f t="shared" ref="C32" si="2">C27+C30+B32</f>
        <v>37240084.137251332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81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265340.25</v>
      </c>
    </row>
    <row r="10" spans="1:4" x14ac:dyDescent="0.35">
      <c r="A10" s="44" t="s">
        <v>36</v>
      </c>
      <c r="B10" s="35" t="s">
        <v>35</v>
      </c>
      <c r="C10" s="45">
        <v>73500.350000000006</v>
      </c>
      <c r="D10" s="8"/>
    </row>
    <row r="11" spans="1:4" x14ac:dyDescent="0.35">
      <c r="A11" s="44" t="s">
        <v>37</v>
      </c>
      <c r="B11" s="35" t="s">
        <v>35</v>
      </c>
      <c r="C11" s="45">
        <v>188726.38</v>
      </c>
      <c r="D11" s="8"/>
    </row>
    <row r="12" spans="1:4" x14ac:dyDescent="0.35">
      <c r="A12" s="44" t="s">
        <v>38</v>
      </c>
      <c r="B12" s="35" t="s">
        <v>39</v>
      </c>
      <c r="C12" s="45">
        <v>98164.32</v>
      </c>
      <c r="D12" s="8"/>
    </row>
    <row r="13" spans="1:4" x14ac:dyDescent="0.35">
      <c r="A13" s="44" t="s">
        <v>40</v>
      </c>
      <c r="B13" s="35" t="s">
        <v>35</v>
      </c>
      <c r="C13" s="45">
        <f>2039.35+51.31+1116.83</f>
        <v>3207.49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5091.93</v>
      </c>
      <c r="D15" s="31"/>
    </row>
    <row r="16" spans="1:4" x14ac:dyDescent="0.35">
      <c r="A16" s="46" t="s">
        <v>43</v>
      </c>
      <c r="B16" s="35" t="s">
        <v>39</v>
      </c>
      <c r="C16" s="45">
        <v>48752.27</v>
      </c>
      <c r="D16" s="31"/>
    </row>
    <row r="17" spans="1:4" x14ac:dyDescent="0.35">
      <c r="A17" s="46" t="s">
        <v>44</v>
      </c>
      <c r="B17" s="35" t="s">
        <v>39</v>
      </c>
      <c r="C17" s="45">
        <f>818.42+43672.72</f>
        <v>44491.14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727274.13000000012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6" sqref="A6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72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May 2023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May-2023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May-2023 kWh</v>
      </c>
      <c r="D10" s="66" t="s">
        <v>73</v>
      </c>
      <c r="E10" s="66" t="s">
        <v>74</v>
      </c>
    </row>
    <row r="11" spans="1:5" x14ac:dyDescent="0.35">
      <c r="A11" s="44" t="s">
        <v>34</v>
      </c>
      <c r="B11" s="35" t="s">
        <v>35</v>
      </c>
      <c r="C11" s="84">
        <v>893755331.26473141</v>
      </c>
      <c r="D11" s="71">
        <f>$E$39/$E$64</f>
        <v>7.2300270579695619E-4</v>
      </c>
      <c r="E11" s="68">
        <f>C11*D11</f>
        <v>646187.52282485575</v>
      </c>
    </row>
    <row r="12" spans="1:5" x14ac:dyDescent="0.35">
      <c r="A12" s="44" t="s">
        <v>36</v>
      </c>
      <c r="B12" s="35" t="s">
        <v>35</v>
      </c>
      <c r="C12" s="84">
        <v>236619171.77173656</v>
      </c>
      <c r="D12" s="71">
        <f t="shared" ref="D12:D19" si="0">$E$39/$E$64</f>
        <v>7.2300270579695619E-4</v>
      </c>
      <c r="E12" s="68">
        <f t="shared" ref="E12:E19" si="1">C12*D12</f>
        <v>171076.30143440029</v>
      </c>
    </row>
    <row r="13" spans="1:5" x14ac:dyDescent="0.35">
      <c r="A13" s="44" t="s">
        <v>37</v>
      </c>
      <c r="B13" s="35" t="s">
        <v>35</v>
      </c>
      <c r="C13" s="84">
        <v>599252602.03992474</v>
      </c>
      <c r="D13" s="71">
        <f t="shared" si="0"/>
        <v>7.2300270579695619E-4</v>
      </c>
      <c r="E13" s="68">
        <f t="shared" si="1"/>
        <v>433261.2527307322</v>
      </c>
    </row>
    <row r="14" spans="1:5" x14ac:dyDescent="0.35">
      <c r="A14" s="44" t="s">
        <v>38</v>
      </c>
      <c r="B14" s="35" t="s">
        <v>39</v>
      </c>
      <c r="C14" s="84">
        <v>307938691.59445429</v>
      </c>
      <c r="D14" s="71">
        <f t="shared" si="0"/>
        <v>7.2300270579695619E-4</v>
      </c>
      <c r="E14" s="68">
        <f t="shared" si="1"/>
        <v>222640.50724236487</v>
      </c>
    </row>
    <row r="15" spans="1:5" x14ac:dyDescent="0.35">
      <c r="A15" s="44" t="s">
        <v>40</v>
      </c>
      <c r="B15" s="35" t="s">
        <v>35</v>
      </c>
      <c r="C15" s="84">
        <v>9219976.3001852557</v>
      </c>
      <c r="D15" s="71">
        <f t="shared" si="0"/>
        <v>7.2300270579695619E-4</v>
      </c>
      <c r="E15" s="68">
        <f t="shared" si="1"/>
        <v>6666.0678124177493</v>
      </c>
    </row>
    <row r="16" spans="1:5" x14ac:dyDescent="0.35">
      <c r="A16" s="44" t="s">
        <v>41</v>
      </c>
      <c r="B16" s="35"/>
      <c r="C16" s="84"/>
      <c r="D16" s="71"/>
      <c r="E16" s="68"/>
    </row>
    <row r="17" spans="1:5" x14ac:dyDescent="0.35">
      <c r="A17" s="46" t="s">
        <v>42</v>
      </c>
      <c r="B17" s="35" t="s">
        <v>39</v>
      </c>
      <c r="C17" s="84">
        <v>15962978.902199149</v>
      </c>
      <c r="D17" s="71">
        <f t="shared" si="0"/>
        <v>7.2300270579695619E-4</v>
      </c>
      <c r="E17" s="68">
        <f t="shared" si="1"/>
        <v>11541.276938869711</v>
      </c>
    </row>
    <row r="18" spans="1:5" x14ac:dyDescent="0.35">
      <c r="A18" s="46" t="s">
        <v>43</v>
      </c>
      <c r="B18" s="35" t="s">
        <v>39</v>
      </c>
      <c r="C18" s="84">
        <v>152836217.14694732</v>
      </c>
      <c r="D18" s="71">
        <f t="shared" si="0"/>
        <v>7.2300270579695619E-4</v>
      </c>
      <c r="E18" s="68">
        <f t="shared" si="1"/>
        <v>110500.99854101407</v>
      </c>
    </row>
    <row r="19" spans="1:5" x14ac:dyDescent="0.35">
      <c r="A19" s="46" t="s">
        <v>44</v>
      </c>
      <c r="B19" s="35" t="s">
        <v>39</v>
      </c>
      <c r="C19" s="84">
        <v>139477768.97982138</v>
      </c>
      <c r="D19" s="71">
        <f t="shared" si="0"/>
        <v>7.2300270579695619E-4</v>
      </c>
      <c r="E19" s="68">
        <f t="shared" si="1"/>
        <v>100842.80437093362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2355062738</v>
      </c>
      <c r="D21" s="70"/>
      <c r="E21" s="70">
        <f t="shared" ref="E21" si="2">SUM(E11:E20)</f>
        <v>1702716.7318955881</v>
      </c>
    </row>
    <row r="22" spans="1:5" ht="15" thickTop="1" x14ac:dyDescent="0.35"/>
    <row r="24" spans="1:5" ht="16.5" x14ac:dyDescent="0.35">
      <c r="A24" t="s">
        <v>78</v>
      </c>
    </row>
    <row r="30" spans="1:5" x14ac:dyDescent="0.35">
      <c r="A30" s="72" t="s">
        <v>75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76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May 2023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D17" sqref="D17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May 2023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265340.25</v>
      </c>
      <c r="D8" s="48">
        <v>746319440</v>
      </c>
      <c r="E8" s="40">
        <v>3.4614993984673155E-4</v>
      </c>
      <c r="F8" s="45">
        <f>D8*E8</f>
        <v>258338.42926244639</v>
      </c>
      <c r="G8" s="45">
        <f>F8-C8</f>
        <v>-7001.8207375536149</v>
      </c>
    </row>
    <row r="9" spans="1:7" x14ac:dyDescent="0.35">
      <c r="A9" s="35" t="s">
        <v>36</v>
      </c>
      <c r="B9" s="35" t="s">
        <v>35</v>
      </c>
      <c r="C9" s="45">
        <f>'18A'!C10</f>
        <v>73500.350000000006</v>
      </c>
      <c r="D9" s="48">
        <v>225702370</v>
      </c>
      <c r="E9" s="40">
        <v>3.4614993984673155E-4</v>
      </c>
      <c r="F9" s="45">
        <f t="shared" ref="F9:F16" si="0">D9*E9</f>
        <v>78126.861798764745</v>
      </c>
      <c r="G9" s="45">
        <f t="shared" ref="G9:G16" si="1">F9-C9</f>
        <v>4626.5117987647391</v>
      </c>
    </row>
    <row r="10" spans="1:7" x14ac:dyDescent="0.35">
      <c r="A10" s="35" t="s">
        <v>37</v>
      </c>
      <c r="B10" s="35" t="s">
        <v>35</v>
      </c>
      <c r="C10" s="45">
        <f>'18A'!C11</f>
        <v>188726.38</v>
      </c>
      <c r="D10" s="48">
        <v>598518880</v>
      </c>
      <c r="E10" s="40">
        <v>3.4614993984673155E-4</v>
      </c>
      <c r="F10" s="45">
        <f t="shared" si="0"/>
        <v>207177.27430913315</v>
      </c>
      <c r="G10" s="45">
        <f t="shared" si="1"/>
        <v>18450.894309133146</v>
      </c>
    </row>
    <row r="11" spans="1:7" x14ac:dyDescent="0.35">
      <c r="A11" s="35" t="s">
        <v>38</v>
      </c>
      <c r="B11" s="35" t="s">
        <v>39</v>
      </c>
      <c r="C11" s="45">
        <f>'18A'!C12</f>
        <v>98164.32</v>
      </c>
      <c r="D11" s="48">
        <v>306725750</v>
      </c>
      <c r="E11" s="40">
        <v>3.4614993984673155E-4</v>
      </c>
      <c r="F11" s="45">
        <f t="shared" si="0"/>
        <v>106173.09991194362</v>
      </c>
      <c r="G11" s="45">
        <f t="shared" si="1"/>
        <v>8008.7799119436095</v>
      </c>
    </row>
    <row r="12" spans="1:7" x14ac:dyDescent="0.35">
      <c r="A12" s="35" t="s">
        <v>48</v>
      </c>
      <c r="B12" s="35" t="s">
        <v>35</v>
      </c>
      <c r="C12" s="45">
        <f>'18A'!C13</f>
        <v>3207.49</v>
      </c>
      <c r="D12" s="48">
        <v>9367890.7145391162</v>
      </c>
      <c r="E12" s="40">
        <v>3.4614993984673155E-4</v>
      </c>
      <c r="F12" s="45">
        <f t="shared" si="0"/>
        <v>3242.6948073284702</v>
      </c>
      <c r="G12" s="45">
        <f t="shared" si="1"/>
        <v>35.204807328470451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5091.93</v>
      </c>
      <c r="D14" s="48">
        <v>137062051.19999999</v>
      </c>
      <c r="E14" s="40">
        <v>3.4614993984673155E-4</v>
      </c>
      <c r="F14" s="45">
        <f t="shared" si="0"/>
        <v>47444.020778149636</v>
      </c>
      <c r="G14" s="45">
        <f t="shared" si="1"/>
        <v>42352.090778149635</v>
      </c>
    </row>
    <row r="15" spans="1:7" x14ac:dyDescent="0.35">
      <c r="A15" s="36" t="s">
        <v>43</v>
      </c>
      <c r="B15" s="35" t="s">
        <v>39</v>
      </c>
      <c r="C15" s="45">
        <f>'18A'!C16</f>
        <v>48752.27</v>
      </c>
      <c r="D15" s="48">
        <v>181405656</v>
      </c>
      <c r="E15" s="40">
        <v>3.4614993984673155E-4</v>
      </c>
      <c r="F15" s="45">
        <f t="shared" si="0"/>
        <v>62793.556912256878</v>
      </c>
      <c r="G15" s="45">
        <f t="shared" si="1"/>
        <v>14041.286912256881</v>
      </c>
    </row>
    <row r="16" spans="1:7" x14ac:dyDescent="0.35">
      <c r="A16" s="36" t="s">
        <v>44</v>
      </c>
      <c r="B16" s="35" t="s">
        <v>39</v>
      </c>
      <c r="C16" s="45">
        <f>'18A'!C17</f>
        <v>44491.14</v>
      </c>
      <c r="D16" s="48">
        <v>17468692.800000001</v>
      </c>
      <c r="E16" s="40">
        <v>3.4614993984673155E-4</v>
      </c>
      <c r="F16" s="45">
        <f t="shared" si="0"/>
        <v>6046.7869619210323</v>
      </c>
      <c r="G16" s="45">
        <f t="shared" si="1"/>
        <v>-38444.353038078967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727274.13000000012</v>
      </c>
      <c r="D18" s="50">
        <f>SUM(D8:D17)</f>
        <v>2222570730.7145395</v>
      </c>
      <c r="E18" s="38"/>
      <c r="F18" s="43">
        <f>SUM(F8:F17)</f>
        <v>769342.724741944</v>
      </c>
      <c r="G18" s="43">
        <f>SUM(G8:G17)</f>
        <v>42068.594741943896</v>
      </c>
    </row>
    <row r="19" spans="1:7" ht="15" thickTop="1" x14ac:dyDescent="0.35">
      <c r="G19" s="39"/>
    </row>
    <row r="20" spans="1:7" x14ac:dyDescent="0.35">
      <c r="D20" s="39"/>
    </row>
    <row r="21" spans="1:7" x14ac:dyDescent="0.35">
      <c r="D21" s="3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May 2023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May 2023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2023-07-14T13:08:06Z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