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34" i="13"/>
  <c r="C32" i="13"/>
  <c r="C29" i="13"/>
  <c r="C29" i="12"/>
  <c r="C26" i="14" l="1"/>
  <c r="C20" i="14"/>
  <c r="C27" i="14" s="1"/>
  <c r="C30" i="14" s="1"/>
  <c r="C32" i="14" s="1"/>
  <c r="C4" i="14"/>
  <c r="F8" i="8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4" i="13"/>
  <c r="C26" i="13"/>
  <c r="C20" i="13"/>
  <c r="C27" i="13"/>
  <c r="C30" i="13"/>
  <c r="C37" i="11"/>
  <c r="C35" i="11"/>
  <c r="C30" i="11"/>
  <c r="C20" i="12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E21" i="6" l="1"/>
  <c r="G16" i="8"/>
  <c r="G15" i="8"/>
  <c r="G14" i="8"/>
  <c r="G11" i="8"/>
  <c r="F18" i="8"/>
  <c r="D18" i="8"/>
  <c r="G9" i="8"/>
  <c r="G10" i="8"/>
  <c r="G12" i="8"/>
  <c r="C18" i="8"/>
  <c r="G8" i="8"/>
  <c r="C10" i="6"/>
  <c r="G18" i="8" l="1"/>
  <c r="C26" i="12" l="1"/>
  <c r="C27" i="12" s="1"/>
  <c r="C30" i="12" s="1"/>
  <c r="C34" i="12" s="1"/>
</calcChain>
</file>

<file path=xl/sharedStrings.xml><?xml version="1.0" encoding="utf-8"?>
<sst xmlns="http://schemas.openxmlformats.org/spreadsheetml/2006/main" count="213" uniqueCount="83">
  <si>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</si>
  <si>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</si>
  <si>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</si>
  <si>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</si>
  <si>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</si>
  <si>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</si>
  <si>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</si>
  <si>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</si>
  <si>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</si>
  <si>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</si>
  <si>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</si>
  <si>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</si>
  <si>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</si>
  <si>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</si>
  <si>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</si>
  <si>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</si>
  <si>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</si>
  <si>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</si>
  <si>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</si>
  <si>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</si>
  <si>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</si>
  <si>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</si>
  <si>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</si>
  <si>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</si>
  <si>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</si>
  <si>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</si>
  <si>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</si>
  <si>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</si>
  <si>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</si>
  <si>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</si>
  <si>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</si>
  <si>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</si>
  <si>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</si>
  <si>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</si>
  <si>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</si>
  <si>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</si>
  <si>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</si>
  <si>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</si>
  <si>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</si>
  <si>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</si>
  <si>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</si>
  <si>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</si>
  <si>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</si>
  <si>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</si>
  <si>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</si>
  <si>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</si>
  <si>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</si>
  <si>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</si>
  <si>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</si>
  <si>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</si>
  <si>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</si>
  <si>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</si>
  <si>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</si>
  <si>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</si>
  <si>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</si>
  <si>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</si>
  <si>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</si>
  <si>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</si>
  <si>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</si>
  <si>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</si>
  <si>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</si>
  <si>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</si>
  <si>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</si>
  <si>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</si>
  <si>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</si>
  <si>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</si>
  <si>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</si>
  <si>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</si>
  <si>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</si>
  <si>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</si>
  <si>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</si>
  <si>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</si>
  <si>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</si>
  <si>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</si>
  <si>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</si>
  <si>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</si>
  <si>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</si>
  <si>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</si>
  <si>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</si>
  <si>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</si>
  <si>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</si>
  <si>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</si>
  <si>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Jan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</si>
</sst>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Jan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44957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1508253.0980162828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1508253.0980162828</v>
      </c>
    </row>
    <row r="27" spans="1:4" ht="15" thickBot="1" x14ac:dyDescent="0.4">
      <c r="A27" s="13" t="s">
        <v>12</v>
      </c>
      <c r="B27" s="24"/>
      <c r="C27" s="58">
        <f>C26+C20</f>
        <v>1508253.0980162828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(4.784252/12)/100</f>
        <v>3.9868766666666675E-3</v>
      </c>
    </row>
    <row r="30" spans="1:4" x14ac:dyDescent="0.35">
      <c r="A30" s="16" t="s">
        <v>14</v>
      </c>
      <c r="B30" s="52"/>
      <c r="C30" s="52">
        <f>(C27+B34)*C29</f>
        <v>629.69398215137892</v>
      </c>
    </row>
    <row r="31" spans="1:4" x14ac:dyDescent="0.35">
      <c r="A31" s="16"/>
      <c r="B31" s="52"/>
      <c r="C31" s="52"/>
    </row>
    <row r="32" spans="1:4" x14ac:dyDescent="0.35">
      <c r="A32" s="3" t="s">
        <v>81</v>
      </c>
      <c r="B32" s="52"/>
      <c r="C32" s="52">
        <v>-158571.36983485601</v>
      </c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-1350311.422163578</v>
      </c>
      <c r="C34" s="60">
        <f>C27+C30+B34+C32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44957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78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(4.784252/12)/100</f>
        <v>3.9868766666666675E-3</v>
      </c>
    </row>
    <row r="30" spans="1:3" x14ac:dyDescent="0.35">
      <c r="A30" s="16" t="s">
        <v>14</v>
      </c>
      <c r="B30" s="52"/>
      <c r="C30" s="52">
        <f>(C27+B34)*C29</f>
        <v>40330.879210390631</v>
      </c>
    </row>
    <row r="31" spans="1:3" x14ac:dyDescent="0.35">
      <c r="A31" s="3"/>
      <c r="B31" s="59"/>
      <c r="C31" s="59"/>
    </row>
    <row r="32" spans="1:3" x14ac:dyDescent="0.35">
      <c r="A32" s="3" t="s">
        <v>81</v>
      </c>
      <c r="B32" s="59"/>
      <c r="C32" s="59">
        <f>-'Monthly Cost Tracker AP3'!C32</f>
        <v>158571.36983485601</v>
      </c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10115908.412113063</v>
      </c>
      <c r="C34" s="60">
        <f>C27+C30+B34+C32</f>
        <v>10314810.661158308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80</v>
      </c>
    </row>
    <row r="4" spans="1:14" x14ac:dyDescent="0.35">
      <c r="A4" s="1"/>
      <c r="B4" s="2" t="s">
        <v>26</v>
      </c>
      <c r="C4" s="2">
        <f>'Monthly Cost Tracker AP3'!C4</f>
        <v>44957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157787.84</v>
      </c>
    </row>
    <row r="7" spans="1:14" x14ac:dyDescent="0.35">
      <c r="A7" s="5" t="s">
        <v>68</v>
      </c>
      <c r="B7" s="6"/>
      <c r="C7" s="52">
        <v>0.98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235896.25</v>
      </c>
    </row>
    <row r="13" spans="1:14" x14ac:dyDescent="0.35">
      <c r="A13" s="5" t="s">
        <v>5</v>
      </c>
      <c r="B13" s="6"/>
      <c r="C13" s="49">
        <v>-2634489.159414249</v>
      </c>
      <c r="F13" s="62"/>
      <c r="G13" s="63"/>
    </row>
    <row r="14" spans="1:14" x14ac:dyDescent="0.35">
      <c r="A14" s="5" t="s">
        <v>78</v>
      </c>
      <c r="B14" s="6"/>
      <c r="C14" s="52">
        <v>-4744799.4899999946</v>
      </c>
    </row>
    <row r="15" spans="1:14" x14ac:dyDescent="0.35">
      <c r="A15" s="5" t="s">
        <v>7</v>
      </c>
      <c r="B15" s="6"/>
      <c r="C15" s="52">
        <v>6913394.3088195166</v>
      </c>
    </row>
    <row r="16" spans="1:14" x14ac:dyDescent="0.35">
      <c r="A16" s="5" t="s">
        <v>8</v>
      </c>
      <c r="B16" s="6"/>
      <c r="C16" s="52">
        <v>3480379.25</v>
      </c>
    </row>
    <row r="17" spans="1:3" x14ac:dyDescent="0.35">
      <c r="A17" s="5" t="s">
        <v>9</v>
      </c>
      <c r="B17" s="6"/>
      <c r="C17" s="52">
        <v>2535189.3099999982</v>
      </c>
    </row>
    <row r="18" spans="1:3" x14ac:dyDescent="0.35">
      <c r="A18" s="5" t="s">
        <v>63</v>
      </c>
      <c r="B18" s="6"/>
      <c r="C18" s="52">
        <v>159577</v>
      </c>
    </row>
    <row r="19" spans="1:3" x14ac:dyDescent="0.35">
      <c r="A19" s="5" t="s">
        <v>10</v>
      </c>
      <c r="B19" s="6"/>
      <c r="C19" s="52">
        <v>758333.33333333337</v>
      </c>
    </row>
    <row r="20" spans="1:3" ht="15" thickBot="1" x14ac:dyDescent="0.4">
      <c r="A20" s="3" t="s">
        <v>11</v>
      </c>
      <c r="B20" s="9"/>
      <c r="C20" s="53">
        <f>SUM(C6:C19)</f>
        <v>6861269.6227386044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4994357.9985025125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(4.784252/12)/100</f>
        <v>3.9868766666666675E-3</v>
      </c>
    </row>
    <row r="30" spans="1:3" x14ac:dyDescent="0.35">
      <c r="A30" s="16" t="s">
        <v>14</v>
      </c>
      <c r="B30" s="52"/>
      <c r="C30" s="52">
        <f>(C27+B32)*C29</f>
        <v>17191.320736263355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-682380.93635862414</v>
      </c>
      <c r="C32" s="60">
        <f t="shared" ref="C32" si="2">C27+C30+B32</f>
        <v>4329168.3828801513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-732985.69</v>
      </c>
    </row>
    <row r="10" spans="1:4" x14ac:dyDescent="0.35">
      <c r="A10" s="44" t="s">
        <v>36</v>
      </c>
      <c r="B10" s="35" t="s">
        <v>35</v>
      </c>
      <c r="C10" s="45">
        <v>-157922.39000000001</v>
      </c>
      <c r="D10" s="8"/>
    </row>
    <row r="11" spans="1:4" x14ac:dyDescent="0.35">
      <c r="A11" s="44" t="s">
        <v>37</v>
      </c>
      <c r="B11" s="35" t="s">
        <v>35</v>
      </c>
      <c r="C11" s="45">
        <v>-325316.3</v>
      </c>
      <c r="D11" s="8"/>
    </row>
    <row r="12" spans="1:4" x14ac:dyDescent="0.35">
      <c r="A12" s="44" t="s">
        <v>38</v>
      </c>
      <c r="B12" s="35" t="s">
        <v>39</v>
      </c>
      <c r="C12" s="45">
        <v>-144936.10999999999</v>
      </c>
      <c r="D12" s="8"/>
    </row>
    <row r="13" spans="1:4" x14ac:dyDescent="0.35">
      <c r="A13" s="44" t="s">
        <v>40</v>
      </c>
      <c r="B13" s="35" t="s">
        <v>35</v>
      </c>
      <c r="C13" s="45">
        <f>-(4731.32+117.64+2342.35)</f>
        <v>-7191.3099999999995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-8117.97</v>
      </c>
      <c r="D15" s="31"/>
    </row>
    <row r="16" spans="1:4" x14ac:dyDescent="0.35">
      <c r="A16" s="46" t="s">
        <v>43</v>
      </c>
      <c r="B16" s="35" t="s">
        <v>39</v>
      </c>
      <c r="C16" s="45">
        <v>-72756.899999999994</v>
      </c>
      <c r="D16" s="31"/>
    </row>
    <row r="17" spans="1:4" x14ac:dyDescent="0.35">
      <c r="A17" s="46" t="s">
        <v>44</v>
      </c>
      <c r="B17" s="35" t="s">
        <v>39</v>
      </c>
      <c r="C17" s="45">
        <f>-(1089.21+57937.22)</f>
        <v>-59026.43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-1508253.0999999996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73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Jan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Jan-2023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Jan-2023 kWh</v>
      </c>
      <c r="D10" s="66" t="s">
        <v>74</v>
      </c>
      <c r="E10" s="66" t="s">
        <v>75</v>
      </c>
    </row>
    <row r="11" spans="1:5" x14ac:dyDescent="0.35">
      <c r="A11" s="44" t="s">
        <v>34</v>
      </c>
      <c r="B11" s="35" t="s">
        <v>35</v>
      </c>
      <c r="C11" s="78">
        <v>1298557143.5743661</v>
      </c>
      <c r="D11" s="71">
        <f>$E$39/$E$64</f>
        <v>7.2300270579695619E-4</v>
      </c>
      <c r="E11" s="68">
        <f>C11*D11</f>
        <v>938860.32843623322</v>
      </c>
    </row>
    <row r="12" spans="1:5" x14ac:dyDescent="0.35">
      <c r="A12" s="44" t="s">
        <v>36</v>
      </c>
      <c r="B12" s="35" t="s">
        <v>35</v>
      </c>
      <c r="C12" s="78">
        <v>292678156.60843438</v>
      </c>
      <c r="D12" s="71">
        <f t="shared" ref="D12:D19" si="0">$E$39/$E$64</f>
        <v>7.2300270579695619E-4</v>
      </c>
      <c r="E12" s="68">
        <f t="shared" ref="E12:E19" si="1">C12*D12</f>
        <v>211607.09915556334</v>
      </c>
    </row>
    <row r="13" spans="1:5" x14ac:dyDescent="0.35">
      <c r="A13" s="44" t="s">
        <v>37</v>
      </c>
      <c r="B13" s="35" t="s">
        <v>35</v>
      </c>
      <c r="C13" s="78">
        <v>609730221.16799378</v>
      </c>
      <c r="D13" s="71">
        <f t="shared" si="0"/>
        <v>7.2300270579695619E-4</v>
      </c>
      <c r="E13" s="68">
        <f t="shared" si="1"/>
        <v>440836.59971063602</v>
      </c>
    </row>
    <row r="14" spans="1:5" x14ac:dyDescent="0.35">
      <c r="A14" s="44" t="s">
        <v>38</v>
      </c>
      <c r="B14" s="35" t="s">
        <v>39</v>
      </c>
      <c r="C14" s="78">
        <v>285660549.6586777</v>
      </c>
      <c r="D14" s="71">
        <f t="shared" si="0"/>
        <v>7.2300270579695619E-4</v>
      </c>
      <c r="E14" s="68">
        <f t="shared" si="1"/>
        <v>206533.35034266976</v>
      </c>
    </row>
    <row r="15" spans="1:5" x14ac:dyDescent="0.35">
      <c r="A15" s="44" t="s">
        <v>40</v>
      </c>
      <c r="B15" s="35" t="s">
        <v>35</v>
      </c>
      <c r="C15" s="78">
        <v>13341653.248022392</v>
      </c>
      <c r="D15" s="71">
        <f t="shared" si="0"/>
        <v>7.2300270579695619E-4</v>
      </c>
      <c r="E15" s="68">
        <f t="shared" si="1"/>
        <v>9646.0513981249387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15763798.817330003</v>
      </c>
      <c r="D17" s="71">
        <f t="shared" si="0"/>
        <v>7.2300270579695619E-4</v>
      </c>
      <c r="E17" s="68">
        <f t="shared" si="1"/>
        <v>11397.269198568451</v>
      </c>
    </row>
    <row r="18" spans="1:5" x14ac:dyDescent="0.35">
      <c r="A18" s="46" t="s">
        <v>43</v>
      </c>
      <c r="B18" s="35" t="s">
        <v>39</v>
      </c>
      <c r="C18" s="78">
        <v>141282261.14685461</v>
      </c>
      <c r="D18" s="71">
        <f t="shared" si="0"/>
        <v>7.2300270579695619E-4</v>
      </c>
      <c r="E18" s="68">
        <f t="shared" si="1"/>
        <v>102147.45709028805</v>
      </c>
    </row>
    <row r="19" spans="1:5" x14ac:dyDescent="0.35">
      <c r="A19" s="46" t="s">
        <v>44</v>
      </c>
      <c r="B19" s="35" t="s">
        <v>39</v>
      </c>
      <c r="C19" s="78">
        <v>114619881.77832116</v>
      </c>
      <c r="D19" s="71">
        <f t="shared" si="0"/>
        <v>7.2300270579695619E-4</v>
      </c>
      <c r="E19" s="68">
        <f t="shared" si="1"/>
        <v>82870.484663853436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2771633666</v>
      </c>
      <c r="D21" s="70"/>
      <c r="E21" s="70">
        <f t="shared" ref="E21" si="2">SUM(E11:E20)</f>
        <v>2003898.6399959372</v>
      </c>
    </row>
    <row r="22" spans="1:5" ht="15" thickTop="1" x14ac:dyDescent="0.35"/>
    <row r="24" spans="1:5" ht="16.5" x14ac:dyDescent="0.35">
      <c r="A24" t="s">
        <v>79</v>
      </c>
    </row>
    <row r="30" spans="1:5" x14ac:dyDescent="0.35">
      <c r="A30" s="72" t="s">
        <v>76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77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Jan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Jan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-732985.69</v>
      </c>
      <c r="D8" s="48">
        <v>1397961000</v>
      </c>
      <c r="E8" s="40">
        <v>-4.9617039894535992E-4</v>
      </c>
      <c r="F8" s="45">
        <f>D8*E8</f>
        <v>-693626.86708005425</v>
      </c>
      <c r="G8" s="45">
        <f>F8-C8</f>
        <v>39358.822919945698</v>
      </c>
    </row>
    <row r="9" spans="1:7" x14ac:dyDescent="0.35">
      <c r="A9" s="35" t="s">
        <v>36</v>
      </c>
      <c r="B9" s="35" t="s">
        <v>35</v>
      </c>
      <c r="C9" s="45">
        <f>'18A'!C10</f>
        <v>-157922.39000000001</v>
      </c>
      <c r="D9" s="48">
        <v>307884000</v>
      </c>
      <c r="E9" s="40">
        <v>-4.9617039894535992E-4</v>
      </c>
      <c r="F9" s="45">
        <f t="shared" ref="F9:F16" si="0">D9*E9</f>
        <v>-152762.9271088932</v>
      </c>
      <c r="G9" s="45">
        <f t="shared" ref="G9:G16" si="1">F9-C9</f>
        <v>5159.4628911068139</v>
      </c>
    </row>
    <row r="10" spans="1:7" x14ac:dyDescent="0.35">
      <c r="A10" s="35" t="s">
        <v>37</v>
      </c>
      <c r="B10" s="35" t="s">
        <v>35</v>
      </c>
      <c r="C10" s="45">
        <f>'18A'!C11</f>
        <v>-325316.3</v>
      </c>
      <c r="D10" s="48">
        <v>631221000</v>
      </c>
      <c r="E10" s="40">
        <v>-4.9617039894535992E-4</v>
      </c>
      <c r="F10" s="45">
        <f t="shared" si="0"/>
        <v>-313193.17539268901</v>
      </c>
      <c r="G10" s="45">
        <f t="shared" si="1"/>
        <v>12123.12460731098</v>
      </c>
    </row>
    <row r="11" spans="1:7" x14ac:dyDescent="0.35">
      <c r="A11" s="35" t="s">
        <v>38</v>
      </c>
      <c r="B11" s="35" t="s">
        <v>39</v>
      </c>
      <c r="C11" s="45">
        <f>'18A'!C12</f>
        <v>-144936.10999999999</v>
      </c>
      <c r="D11" s="48">
        <v>297498000</v>
      </c>
      <c r="E11" s="40">
        <v>-4.9617039894535992E-4</v>
      </c>
      <c r="F11" s="45">
        <f t="shared" si="0"/>
        <v>-147609.70134544669</v>
      </c>
      <c r="G11" s="45">
        <f t="shared" si="1"/>
        <v>-2673.5913454467081</v>
      </c>
    </row>
    <row r="12" spans="1:7" x14ac:dyDescent="0.35">
      <c r="A12" s="35" t="s">
        <v>48</v>
      </c>
      <c r="B12" s="35" t="s">
        <v>35</v>
      </c>
      <c r="C12" s="45">
        <f>'18A'!C13</f>
        <v>-7191.3099999999995</v>
      </c>
      <c r="D12" s="48">
        <v>14399000</v>
      </c>
      <c r="E12" s="40">
        <v>-4.9617039894535992E-4</v>
      </c>
      <c r="F12" s="45">
        <f t="shared" si="0"/>
        <v>-7144.3575744142372</v>
      </c>
      <c r="G12" s="45">
        <f t="shared" si="1"/>
        <v>46.952425585762285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-8117.97</v>
      </c>
      <c r="D14" s="48">
        <v>11410299.600638254</v>
      </c>
      <c r="E14" s="40">
        <v>-4.9617039894535992E-4</v>
      </c>
      <c r="F14" s="45">
        <f t="shared" si="0"/>
        <v>-5661.452904934763</v>
      </c>
      <c r="G14" s="45">
        <f t="shared" si="1"/>
        <v>2456.5170950652373</v>
      </c>
    </row>
    <row r="15" spans="1:7" x14ac:dyDescent="0.35">
      <c r="A15" s="36" t="s">
        <v>43</v>
      </c>
      <c r="B15" s="35" t="s">
        <v>39</v>
      </c>
      <c r="C15" s="45">
        <f>'18A'!C16</f>
        <v>-72756.899999999994</v>
      </c>
      <c r="D15" s="48">
        <v>157113305.37280864</v>
      </c>
      <c r="E15" s="40">
        <v>-4.9617039894535992E-4</v>
      </c>
      <c r="F15" s="45">
        <f t="shared" si="0"/>
        <v>-77954.971406450626</v>
      </c>
      <c r="G15" s="45">
        <f t="shared" si="1"/>
        <v>-5198.0714064506319</v>
      </c>
    </row>
    <row r="16" spans="1:7" x14ac:dyDescent="0.35">
      <c r="A16" s="36" t="s">
        <v>44</v>
      </c>
      <c r="B16" s="35" t="s">
        <v>39</v>
      </c>
      <c r="C16" s="45">
        <f>'18A'!C17</f>
        <v>-59026.43</v>
      </c>
      <c r="D16" s="48">
        <v>111232015.02655309</v>
      </c>
      <c r="E16" s="40">
        <v>-4.9617039894535992E-4</v>
      </c>
      <c r="F16" s="45">
        <f t="shared" si="0"/>
        <v>-55190.033271221117</v>
      </c>
      <c r="G16" s="45">
        <f t="shared" si="1"/>
        <v>3836.3967287788837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-1508253.0999999996</v>
      </c>
      <c r="D18" s="50">
        <f>SUM(D8:D17)</f>
        <v>2928718620</v>
      </c>
      <c r="E18" s="38"/>
      <c r="F18" s="43">
        <f>SUM(F8:F17)</f>
        <v>-1453143.486084104</v>
      </c>
      <c r="G18" s="43">
        <f>SUM(G8:G17)</f>
        <v>55109.613915896036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Jan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2023-03-14T17:02:00Z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