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RESRAM Monthly FIling\2021\12 December\"/>
    </mc:Choice>
  </mc:AlternateContent>
  <xr:revisionPtr revIDLastSave="0" documentId="8_{CFA16FAE-87FE-41A1-8E76-FC4DF58BB81C}" xr6:coauthVersionLast="47" xr6:coauthVersionMax="47" xr10:uidLastSave="{00000000-0000-0000-0000-000000000000}"/>
  <bookViews>
    <workbookView xWindow="3240" yWindow="1215" windowWidth="21600" windowHeight="11385" firstSheet="1" activeTab="1" xr2:uid="{00000000-000D-0000-FFFF-FFFF00000000}"/>
  </bookViews>
  <sheets>
    <sheet name="Monthly Cost Tracker AP1" sheetId="11" state="hidden" r:id="rId1"/>
    <sheet name="Monthly Cost Tracker AP2" sheetId="4" r:id="rId2"/>
    <sheet name="Monthly Cost Tracker AP3" sheetId="12" r:id="rId3"/>
    <sheet name="Monthly Cost Tracker AP4" sheetId="13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9" i="4"/>
  <c r="C26" i="13" l="1"/>
  <c r="C20" i="13"/>
  <c r="C4" i="13"/>
  <c r="C27" i="13" l="1"/>
  <c r="C30" i="13" s="1"/>
  <c r="C32" i="13" s="1"/>
  <c r="C4" i="12" l="1"/>
  <c r="C26" i="4"/>
  <c r="C30" i="11" l="1"/>
  <c r="C20" i="12" l="1"/>
  <c r="C26" i="12" l="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1" i="11" l="1"/>
  <c r="C28" i="11" s="1"/>
  <c r="C31" i="11" l="1"/>
  <c r="C33" i="11" s="1"/>
  <c r="C35" i="11" l="1"/>
  <c r="C37" i="11" s="1"/>
  <c r="A4" i="10"/>
  <c r="A4" i="9"/>
  <c r="A5" i="8"/>
  <c r="A4" i="7"/>
  <c r="A5" i="6"/>
  <c r="C20" i="4" l="1"/>
  <c r="C27" i="4" s="1"/>
  <c r="C30" i="4" l="1"/>
  <c r="C34" i="4" s="1"/>
</calcChain>
</file>

<file path=xl/sharedStrings.xml><?xml version="1.0" encoding="utf-8"?>
<sst xmlns="http://schemas.openxmlformats.org/spreadsheetml/2006/main" count="187" uniqueCount="78">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</sst>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26</v>
      </c>
      <c r="C4" s="2">
        <v>44227</v>
      </c>
    </row>
    <row r="5" spans="1:14" s="29" customFormat="1" x14ac:dyDescent="0.2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60</v>
      </c>
      <c r="B6" s="6"/>
      <c r="C6" s="53">
        <v>0</v>
      </c>
    </row>
    <row r="7" spans="1:14" x14ac:dyDescent="0.25">
      <c r="A7" s="5" t="s">
        <v>61</v>
      </c>
      <c r="B7" s="6"/>
      <c r="C7" s="53">
        <v>0</v>
      </c>
    </row>
    <row r="8" spans="1:14" x14ac:dyDescent="0.25">
      <c r="A8" s="5" t="s">
        <v>62</v>
      </c>
      <c r="B8" s="6"/>
      <c r="C8" s="53">
        <v>0</v>
      </c>
    </row>
    <row r="9" spans="1:14" x14ac:dyDescent="0.25">
      <c r="A9" s="5" t="s">
        <v>3</v>
      </c>
      <c r="B9" s="6"/>
      <c r="C9" s="53">
        <v>0</v>
      </c>
    </row>
    <row r="10" spans="1:14" x14ac:dyDescent="0.25">
      <c r="A10" s="5" t="s">
        <v>63</v>
      </c>
      <c r="B10" s="6"/>
      <c r="C10" s="53">
        <v>0</v>
      </c>
    </row>
    <row r="11" spans="1:14" x14ac:dyDescent="0.25">
      <c r="A11" s="5" t="s">
        <v>64</v>
      </c>
      <c r="B11" s="6"/>
      <c r="C11" s="53">
        <v>0</v>
      </c>
    </row>
    <row r="12" spans="1:14" x14ac:dyDescent="0.25">
      <c r="A12" s="5" t="s">
        <v>65</v>
      </c>
      <c r="B12" s="6"/>
      <c r="C12" s="53">
        <v>0</v>
      </c>
    </row>
    <row r="13" spans="1:14" x14ac:dyDescent="0.25">
      <c r="A13" s="5" t="s">
        <v>4</v>
      </c>
      <c r="B13" s="7"/>
      <c r="C13" s="50">
        <v>0</v>
      </c>
    </row>
    <row r="14" spans="1:14" x14ac:dyDescent="0.25">
      <c r="A14" s="5" t="s">
        <v>5</v>
      </c>
      <c r="B14" s="6"/>
      <c r="C14" s="53">
        <v>0</v>
      </c>
    </row>
    <row r="15" spans="1:14" x14ac:dyDescent="0.25">
      <c r="A15" s="5" t="s">
        <v>6</v>
      </c>
      <c r="B15" s="6"/>
      <c r="C15" s="53">
        <v>0</v>
      </c>
    </row>
    <row r="16" spans="1:14" x14ac:dyDescent="0.25">
      <c r="A16" s="5" t="s">
        <v>7</v>
      </c>
      <c r="B16" s="6"/>
      <c r="C16" s="53">
        <v>0</v>
      </c>
    </row>
    <row r="17" spans="1:3" x14ac:dyDescent="0.25">
      <c r="A17" s="5" t="s">
        <v>8</v>
      </c>
      <c r="B17" s="6"/>
      <c r="C17" s="53">
        <v>0</v>
      </c>
    </row>
    <row r="18" spans="1:3" x14ac:dyDescent="0.25">
      <c r="A18" s="5" t="s">
        <v>9</v>
      </c>
      <c r="B18" s="6"/>
      <c r="C18" s="53">
        <v>0</v>
      </c>
    </row>
    <row r="19" spans="1:3" x14ac:dyDescent="0.25">
      <c r="A19" s="5" t="s">
        <v>66</v>
      </c>
      <c r="B19" s="6"/>
      <c r="C19" s="53">
        <v>0</v>
      </c>
    </row>
    <row r="20" spans="1:3" x14ac:dyDescent="0.25">
      <c r="A20" s="5" t="s">
        <v>10</v>
      </c>
      <c r="B20" s="6"/>
      <c r="C20" s="53">
        <v>0</v>
      </c>
    </row>
    <row r="21" spans="1:3" ht="15.75" thickBot="1" x14ac:dyDescent="0.3">
      <c r="A21" s="3" t="s">
        <v>11</v>
      </c>
      <c r="B21" s="9"/>
      <c r="C21" s="54">
        <f t="shared" ref="C21" si="0">SUM(C6:C15)</f>
        <v>0</v>
      </c>
    </row>
    <row r="22" spans="1:3" x14ac:dyDescent="0.25">
      <c r="A22" s="3"/>
      <c r="B22" s="31"/>
      <c r="C22" s="55"/>
    </row>
    <row r="23" spans="1:3" x14ac:dyDescent="0.25">
      <c r="A23" s="3" t="s">
        <v>32</v>
      </c>
      <c r="B23" s="30"/>
      <c r="C23" s="55">
        <v>-641855.02</v>
      </c>
    </row>
    <row r="24" spans="1:3" x14ac:dyDescent="0.25">
      <c r="B24" s="10"/>
      <c r="C24" s="56"/>
    </row>
    <row r="25" spans="1:3" x14ac:dyDescent="0.25">
      <c r="A25" s="11" t="s">
        <v>28</v>
      </c>
      <c r="B25" s="12"/>
      <c r="C25" s="57">
        <v>0</v>
      </c>
    </row>
    <row r="26" spans="1:3" x14ac:dyDescent="0.25">
      <c r="A26" s="5" t="s">
        <v>29</v>
      </c>
      <c r="B26" s="24"/>
      <c r="C26" s="57">
        <v>0</v>
      </c>
    </row>
    <row r="27" spans="1:3" x14ac:dyDescent="0.25">
      <c r="A27" s="3" t="s">
        <v>30</v>
      </c>
      <c r="B27" s="6"/>
      <c r="C27" s="58">
        <f>+C25+C26+C23</f>
        <v>-641855.02</v>
      </c>
    </row>
    <row r="28" spans="1:3" ht="15.75" thickBot="1" x14ac:dyDescent="0.3">
      <c r="A28" s="13" t="s">
        <v>12</v>
      </c>
      <c r="B28" s="25"/>
      <c r="C28" s="59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13</v>
      </c>
      <c r="B30" s="15"/>
      <c r="C30" s="15">
        <f>(0.206139/12)/100</f>
        <v>1.717825E-4</v>
      </c>
    </row>
    <row r="31" spans="1:3" x14ac:dyDescent="0.25">
      <c r="A31" s="16" t="s">
        <v>14</v>
      </c>
      <c r="B31" s="53"/>
      <c r="C31" s="53">
        <f>(C28+B33)*C30</f>
        <v>115.52313370376734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15</v>
      </c>
      <c r="B33" s="61">
        <v>1314351.5414953057</v>
      </c>
      <c r="C33" s="61">
        <f t="shared" ref="C33" si="1">C28+C31+B33</f>
        <v>672612.04462900944</v>
      </c>
    </row>
    <row r="35" spans="1:3" x14ac:dyDescent="0.25">
      <c r="A35" s="3" t="s">
        <v>67</v>
      </c>
      <c r="C35" s="60">
        <f>-C33</f>
        <v>-672612.04462900944</v>
      </c>
    </row>
    <row r="37" spans="1:3" ht="15.75" thickBot="1" x14ac:dyDescent="0.3">
      <c r="A37" s="13" t="s">
        <v>68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24</v>
      </c>
    </row>
    <row r="3" spans="1:1" x14ac:dyDescent="0.25">
      <c r="A3" s="20" t="s">
        <v>58</v>
      </c>
    </row>
    <row r="4" spans="1:1" x14ac:dyDescent="0.25">
      <c r="A4" s="22" t="str">
        <f>+'18A'!A5</f>
        <v>December 2021</v>
      </c>
    </row>
    <row r="7" spans="1:1" x14ac:dyDescent="0.2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6" sqref="C36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31</v>
      </c>
    </row>
    <row r="4" spans="1:14" x14ac:dyDescent="0.25">
      <c r="A4" s="1"/>
      <c r="B4" s="2" t="s">
        <v>26</v>
      </c>
      <c r="C4" s="2">
        <v>44561</v>
      </c>
    </row>
    <row r="5" spans="1:14" s="29" customFormat="1" x14ac:dyDescent="0.2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60</v>
      </c>
      <c r="B6" s="6"/>
      <c r="C6" s="53">
        <v>0</v>
      </c>
    </row>
    <row r="7" spans="1:14" x14ac:dyDescent="0.25">
      <c r="A7" s="5" t="s">
        <v>61</v>
      </c>
      <c r="B7" s="6"/>
      <c r="C7" s="53">
        <v>0</v>
      </c>
    </row>
    <row r="8" spans="1:14" x14ac:dyDescent="0.25">
      <c r="A8" s="5" t="s">
        <v>62</v>
      </c>
      <c r="B8" s="6"/>
      <c r="C8" s="53">
        <v>0</v>
      </c>
    </row>
    <row r="9" spans="1:14" x14ac:dyDescent="0.25">
      <c r="A9" s="5" t="s">
        <v>63</v>
      </c>
      <c r="B9" s="6"/>
      <c r="C9" s="53">
        <v>0</v>
      </c>
    </row>
    <row r="10" spans="1:14" x14ac:dyDescent="0.25">
      <c r="A10" s="5" t="s">
        <v>64</v>
      </c>
      <c r="B10" s="6"/>
      <c r="C10" s="53">
        <v>0</v>
      </c>
    </row>
    <row r="11" spans="1:14" x14ac:dyDescent="0.25">
      <c r="A11" s="5" t="s">
        <v>65</v>
      </c>
      <c r="B11" s="6"/>
      <c r="C11" s="53">
        <v>0</v>
      </c>
    </row>
    <row r="12" spans="1:14" x14ac:dyDescent="0.25">
      <c r="A12" s="5" t="s">
        <v>4</v>
      </c>
      <c r="B12" s="7"/>
      <c r="C12" s="50">
        <v>0</v>
      </c>
    </row>
    <row r="13" spans="1:14" x14ac:dyDescent="0.25">
      <c r="A13" s="5" t="s">
        <v>5</v>
      </c>
      <c r="B13" s="6"/>
      <c r="C13" s="53">
        <v>0</v>
      </c>
    </row>
    <row r="14" spans="1:14" x14ac:dyDescent="0.25">
      <c r="A14" s="5" t="s">
        <v>6</v>
      </c>
      <c r="B14" s="6"/>
      <c r="C14" s="53">
        <v>0</v>
      </c>
    </row>
    <row r="15" spans="1:14" x14ac:dyDescent="0.25">
      <c r="A15" s="5" t="s">
        <v>7</v>
      </c>
      <c r="B15" s="6"/>
      <c r="C15" s="53">
        <v>0</v>
      </c>
    </row>
    <row r="16" spans="1:14" x14ac:dyDescent="0.25">
      <c r="A16" s="5" t="s">
        <v>8</v>
      </c>
      <c r="B16" s="6"/>
      <c r="C16" s="53">
        <v>0</v>
      </c>
    </row>
    <row r="17" spans="1:3" x14ac:dyDescent="0.25">
      <c r="A17" s="5" t="s">
        <v>9</v>
      </c>
      <c r="B17" s="6"/>
      <c r="C17" s="53">
        <v>0</v>
      </c>
    </row>
    <row r="18" spans="1:3" x14ac:dyDescent="0.25">
      <c r="A18" s="5" t="s">
        <v>66</v>
      </c>
      <c r="B18" s="6"/>
      <c r="C18" s="53">
        <v>0</v>
      </c>
    </row>
    <row r="19" spans="1:3" x14ac:dyDescent="0.25">
      <c r="A19" s="5" t="s">
        <v>10</v>
      </c>
      <c r="B19" s="6"/>
      <c r="C19" s="53">
        <v>0</v>
      </c>
    </row>
    <row r="20" spans="1:3" ht="15.75" thickBot="1" x14ac:dyDescent="0.3">
      <c r="A20" s="3" t="s">
        <v>11</v>
      </c>
      <c r="B20" s="9"/>
      <c r="C20" s="54">
        <f t="shared" ref="C20" si="0">SUM(C6:C14)</f>
        <v>0</v>
      </c>
    </row>
    <row r="21" spans="1:3" x14ac:dyDescent="0.25">
      <c r="B21" s="10"/>
      <c r="C21" s="56"/>
    </row>
    <row r="22" spans="1:3" x14ac:dyDescent="0.25">
      <c r="A22" s="3" t="s">
        <v>69</v>
      </c>
      <c r="B22" s="10"/>
      <c r="C22" s="56">
        <v>-88835.289999999979</v>
      </c>
    </row>
    <row r="23" spans="1:3" x14ac:dyDescent="0.25">
      <c r="B23" s="10"/>
      <c r="C23" s="56"/>
    </row>
    <row r="24" spans="1:3" x14ac:dyDescent="0.25">
      <c r="A24" s="11" t="s">
        <v>28</v>
      </c>
      <c r="B24" s="12"/>
      <c r="C24" s="57">
        <v>0</v>
      </c>
    </row>
    <row r="25" spans="1:3" x14ac:dyDescent="0.25">
      <c r="A25" s="5" t="s">
        <v>29</v>
      </c>
      <c r="B25" s="24"/>
      <c r="C25" s="57">
        <v>0</v>
      </c>
    </row>
    <row r="26" spans="1:3" x14ac:dyDescent="0.25">
      <c r="A26" s="3" t="s">
        <v>30</v>
      </c>
      <c r="B26" s="6"/>
      <c r="C26" s="58">
        <f>+C24+C25+C22</f>
        <v>-88835.289999999979</v>
      </c>
    </row>
    <row r="27" spans="1:3" ht="15.75" thickBot="1" x14ac:dyDescent="0.3">
      <c r="A27" s="13" t="s">
        <v>12</v>
      </c>
      <c r="B27" s="25"/>
      <c r="C27" s="59">
        <f>C26+C20</f>
        <v>-88835.289999999979</v>
      </c>
    </row>
    <row r="28" spans="1:3" x14ac:dyDescent="0.25">
      <c r="A28" s="3"/>
      <c r="B28" s="4"/>
      <c r="C28" s="62"/>
    </row>
    <row r="29" spans="1:3" x14ac:dyDescent="0.25">
      <c r="A29" s="14" t="s">
        <v>13</v>
      </c>
      <c r="B29" s="15"/>
      <c r="C29" s="15">
        <f>(0.260464/12)/100</f>
        <v>2.170533333333333E-4</v>
      </c>
    </row>
    <row r="30" spans="1:3" x14ac:dyDescent="0.25">
      <c r="A30" s="16" t="s">
        <v>14</v>
      </c>
      <c r="B30" s="53"/>
      <c r="C30" s="53">
        <f>(C27+B34)*C29</f>
        <v>20.097599560483498</v>
      </c>
    </row>
    <row r="31" spans="1:3" x14ac:dyDescent="0.25">
      <c r="A31" s="16"/>
      <c r="B31" s="53"/>
      <c r="C31" s="53"/>
    </row>
    <row r="32" spans="1:3" x14ac:dyDescent="0.25">
      <c r="A32" s="3"/>
      <c r="B32" s="53"/>
      <c r="C32" s="53"/>
    </row>
    <row r="33" spans="1:3" x14ac:dyDescent="0.25">
      <c r="A33" s="3"/>
      <c r="B33" s="60"/>
      <c r="C33" s="60"/>
    </row>
    <row r="34" spans="1:3" ht="15.75" thickBot="1" x14ac:dyDescent="0.3">
      <c r="A34" s="13" t="s">
        <v>15</v>
      </c>
      <c r="B34" s="61">
        <v>181428.1990875522</v>
      </c>
      <c r="C34" s="61">
        <f>C27+C30+B34+C32</f>
        <v>92613.006687112706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59</v>
      </c>
    </row>
    <row r="4" spans="1:14" x14ac:dyDescent="0.25">
      <c r="A4" s="1"/>
      <c r="B4" s="2" t="s">
        <v>26</v>
      </c>
      <c r="C4" s="2">
        <f>'Monthly Cost Tracker AP2'!C4</f>
        <v>44561</v>
      </c>
    </row>
    <row r="5" spans="1:14" s="29" customFormat="1" x14ac:dyDescent="0.2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60</v>
      </c>
      <c r="B6" s="6"/>
      <c r="C6" s="53">
        <v>0</v>
      </c>
    </row>
    <row r="7" spans="1:14" x14ac:dyDescent="0.25">
      <c r="A7" s="5" t="s">
        <v>61</v>
      </c>
      <c r="B7" s="6"/>
      <c r="C7" s="53">
        <v>0</v>
      </c>
    </row>
    <row r="8" spans="1:14" x14ac:dyDescent="0.25">
      <c r="A8" s="5" t="s">
        <v>62</v>
      </c>
      <c r="B8" s="6"/>
      <c r="C8" s="53">
        <v>0</v>
      </c>
    </row>
    <row r="9" spans="1:14" x14ac:dyDescent="0.25">
      <c r="A9" s="5" t="s">
        <v>63</v>
      </c>
      <c r="B9" s="6"/>
      <c r="C9" s="53">
        <v>0</v>
      </c>
    </row>
    <row r="10" spans="1:14" x14ac:dyDescent="0.25">
      <c r="A10" s="5" t="s">
        <v>64</v>
      </c>
      <c r="B10" s="6"/>
      <c r="C10" s="53">
        <v>0</v>
      </c>
    </row>
    <row r="11" spans="1:14" x14ac:dyDescent="0.25">
      <c r="A11" s="5" t="s">
        <v>65</v>
      </c>
      <c r="B11" s="6"/>
      <c r="C11" s="53">
        <v>0</v>
      </c>
    </row>
    <row r="12" spans="1:14" x14ac:dyDescent="0.25">
      <c r="A12" s="5" t="s">
        <v>4</v>
      </c>
      <c r="B12" s="7"/>
      <c r="C12" s="50">
        <v>0</v>
      </c>
    </row>
    <row r="13" spans="1:14" x14ac:dyDescent="0.25">
      <c r="A13" s="5" t="s">
        <v>5</v>
      </c>
      <c r="B13" s="6"/>
      <c r="C13" s="50">
        <v>0</v>
      </c>
      <c r="F13" s="63"/>
      <c r="G13" s="64"/>
    </row>
    <row r="14" spans="1:14" x14ac:dyDescent="0.25">
      <c r="A14" s="5" t="s">
        <v>6</v>
      </c>
      <c r="B14" s="6"/>
      <c r="C14" s="53">
        <v>0</v>
      </c>
    </row>
    <row r="15" spans="1:14" x14ac:dyDescent="0.25">
      <c r="A15" s="5" t="s">
        <v>7</v>
      </c>
      <c r="B15" s="6"/>
      <c r="C15" s="53">
        <v>0</v>
      </c>
    </row>
    <row r="16" spans="1:14" x14ac:dyDescent="0.25">
      <c r="A16" s="5" t="s">
        <v>8</v>
      </c>
      <c r="B16" s="6"/>
      <c r="C16" s="53">
        <v>0</v>
      </c>
    </row>
    <row r="17" spans="1:3" x14ac:dyDescent="0.25">
      <c r="A17" s="5" t="s">
        <v>9</v>
      </c>
      <c r="B17" s="6"/>
      <c r="C17" s="53">
        <v>0</v>
      </c>
    </row>
    <row r="18" spans="1:3" x14ac:dyDescent="0.25">
      <c r="A18" s="5" t="s">
        <v>66</v>
      </c>
      <c r="B18" s="6"/>
      <c r="C18" s="53">
        <v>0</v>
      </c>
    </row>
    <row r="19" spans="1:3" x14ac:dyDescent="0.25">
      <c r="A19" s="5" t="s">
        <v>10</v>
      </c>
      <c r="B19" s="6"/>
      <c r="C19" s="53">
        <v>0</v>
      </c>
    </row>
    <row r="20" spans="1:3" ht="15.75" thickBot="1" x14ac:dyDescent="0.3">
      <c r="A20" s="3" t="s">
        <v>11</v>
      </c>
      <c r="B20" s="9"/>
      <c r="C20" s="54">
        <f>SUM(C6:C19)</f>
        <v>0</v>
      </c>
    </row>
    <row r="21" spans="1:3" x14ac:dyDescent="0.25">
      <c r="B21" s="10"/>
      <c r="C21" s="56"/>
    </row>
    <row r="22" spans="1:3" x14ac:dyDescent="0.25">
      <c r="A22" s="3" t="s">
        <v>32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28</v>
      </c>
      <c r="B24" s="12"/>
      <c r="C24" s="57">
        <v>0</v>
      </c>
    </row>
    <row r="25" spans="1:3" x14ac:dyDescent="0.25">
      <c r="A25" s="5" t="s">
        <v>29</v>
      </c>
      <c r="B25" s="24"/>
      <c r="C25" s="57">
        <v>0</v>
      </c>
    </row>
    <row r="26" spans="1:3" x14ac:dyDescent="0.25">
      <c r="A26" s="3" t="s">
        <v>30</v>
      </c>
      <c r="B26" s="6"/>
      <c r="C26" s="58">
        <f t="shared" ref="C26" si="0">+C24+C25</f>
        <v>0</v>
      </c>
    </row>
    <row r="27" spans="1:3" ht="15.75" thickBot="1" x14ac:dyDescent="0.3">
      <c r="A27" s="13" t="s">
        <v>12</v>
      </c>
      <c r="B27" s="25"/>
      <c r="C27" s="59">
        <f t="shared" ref="C27" si="1">-C26+C20</f>
        <v>0</v>
      </c>
    </row>
    <row r="28" spans="1:3" x14ac:dyDescent="0.25">
      <c r="A28" s="3"/>
      <c r="B28" s="4"/>
      <c r="C28" s="62"/>
    </row>
    <row r="29" spans="1:3" x14ac:dyDescent="0.25">
      <c r="A29" s="14" t="s">
        <v>13</v>
      </c>
      <c r="B29" s="15"/>
      <c r="C29" s="15">
        <f>(0.260464/12)/100</f>
        <v>2.170533333333333E-4</v>
      </c>
    </row>
    <row r="30" spans="1:3" x14ac:dyDescent="0.25">
      <c r="A30" s="16" t="s">
        <v>14</v>
      </c>
      <c r="B30" s="53"/>
      <c r="C30" s="53">
        <f>(C27+B32)*C29</f>
        <v>-3305.5046837586201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15</v>
      </c>
      <c r="B32" s="61">
        <v>-15228997.560163189</v>
      </c>
      <c r="C32" s="61">
        <f t="shared" ref="C32" si="2">C27+C30+B32</f>
        <v>-15232303.064846948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70</v>
      </c>
    </row>
    <row r="4" spans="1:14" x14ac:dyDescent="0.25">
      <c r="A4" s="1"/>
      <c r="B4" s="2" t="s">
        <v>26</v>
      </c>
      <c r="C4" s="2">
        <f>'Monthly Cost Tracker AP2'!C4</f>
        <v>44561</v>
      </c>
    </row>
    <row r="5" spans="1:14" s="29" customFormat="1" x14ac:dyDescent="0.2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71</v>
      </c>
      <c r="B6" s="6"/>
      <c r="C6" s="53">
        <v>1025016.2999999995</v>
      </c>
    </row>
    <row r="7" spans="1:14" x14ac:dyDescent="0.25">
      <c r="A7" s="5" t="s">
        <v>72</v>
      </c>
      <c r="B7" s="6"/>
      <c r="C7" s="53">
        <v>1153.2400000000014</v>
      </c>
    </row>
    <row r="8" spans="1:14" x14ac:dyDescent="0.25">
      <c r="A8" s="5" t="s">
        <v>73</v>
      </c>
      <c r="B8" s="6"/>
      <c r="C8" s="53">
        <v>0</v>
      </c>
    </row>
    <row r="9" spans="1:14" x14ac:dyDescent="0.25">
      <c r="A9" s="5" t="s">
        <v>74</v>
      </c>
      <c r="B9" s="6"/>
      <c r="C9" s="53">
        <v>29926.710000000021</v>
      </c>
    </row>
    <row r="10" spans="1:14" x14ac:dyDescent="0.25">
      <c r="A10" s="5" t="s">
        <v>75</v>
      </c>
      <c r="B10" s="6"/>
      <c r="C10" s="53">
        <v>0</v>
      </c>
    </row>
    <row r="11" spans="1:14" x14ac:dyDescent="0.25">
      <c r="A11" s="5" t="s">
        <v>76</v>
      </c>
      <c r="B11" s="6"/>
      <c r="C11" s="53">
        <v>0</v>
      </c>
    </row>
    <row r="12" spans="1:14" x14ac:dyDescent="0.25">
      <c r="A12" s="5" t="s">
        <v>4</v>
      </c>
      <c r="B12" s="7"/>
      <c r="C12" s="50">
        <v>315250</v>
      </c>
    </row>
    <row r="13" spans="1:14" x14ac:dyDescent="0.25">
      <c r="A13" s="5" t="s">
        <v>5</v>
      </c>
      <c r="B13" s="6"/>
      <c r="C13" s="50">
        <v>-982313.30454368144</v>
      </c>
      <c r="F13" s="63"/>
      <c r="G13" s="64"/>
    </row>
    <row r="14" spans="1:14" x14ac:dyDescent="0.25">
      <c r="A14" s="5" t="s">
        <v>6</v>
      </c>
      <c r="B14" s="6"/>
      <c r="C14" s="53">
        <v>-245717.14799999993</v>
      </c>
    </row>
    <row r="15" spans="1:14" x14ac:dyDescent="0.25">
      <c r="A15" s="5" t="s">
        <v>7</v>
      </c>
      <c r="B15" s="6"/>
      <c r="C15" s="53">
        <v>1168247</v>
      </c>
    </row>
    <row r="16" spans="1:14" x14ac:dyDescent="0.25">
      <c r="A16" s="5" t="s">
        <v>8</v>
      </c>
      <c r="B16" s="6"/>
      <c r="C16" s="53">
        <v>531352</v>
      </c>
    </row>
    <row r="17" spans="1:3" x14ac:dyDescent="0.25">
      <c r="A17" s="5" t="s">
        <v>9</v>
      </c>
      <c r="B17" s="6"/>
      <c r="C17" s="53">
        <v>2073701.5400000005</v>
      </c>
    </row>
    <row r="18" spans="1:3" x14ac:dyDescent="0.25">
      <c r="A18" s="5" t="s">
        <v>66</v>
      </c>
      <c r="B18" s="6"/>
      <c r="C18" s="53">
        <v>158638</v>
      </c>
    </row>
    <row r="19" spans="1:3" x14ac:dyDescent="0.25">
      <c r="A19" s="5" t="s">
        <v>10</v>
      </c>
      <c r="B19" s="6"/>
      <c r="C19" s="53">
        <v>930160.56350166723</v>
      </c>
    </row>
    <row r="20" spans="1:3" ht="15.75" thickBot="1" x14ac:dyDescent="0.3">
      <c r="A20" s="3" t="s">
        <v>11</v>
      </c>
      <c r="B20" s="9"/>
      <c r="C20" s="54">
        <f>SUM(C6:C19)</f>
        <v>5005414.9009579858</v>
      </c>
    </row>
    <row r="21" spans="1:3" x14ac:dyDescent="0.25">
      <c r="B21" s="10"/>
      <c r="C21" s="56"/>
    </row>
    <row r="22" spans="1:3" x14ac:dyDescent="0.25">
      <c r="A22" s="3" t="s">
        <v>32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28</v>
      </c>
      <c r="B24" s="12"/>
      <c r="C24" s="57">
        <v>339700.61</v>
      </c>
    </row>
    <row r="25" spans="1:3" x14ac:dyDescent="0.25">
      <c r="A25" s="5" t="s">
        <v>29</v>
      </c>
      <c r="B25" s="24"/>
      <c r="C25" s="57">
        <v>0</v>
      </c>
    </row>
    <row r="26" spans="1:3" x14ac:dyDescent="0.25">
      <c r="A26" s="3" t="s">
        <v>30</v>
      </c>
      <c r="B26" s="6"/>
      <c r="C26" s="58">
        <f t="shared" ref="C26" si="0">+C24+C25</f>
        <v>339700.61</v>
      </c>
    </row>
    <row r="27" spans="1:3" ht="15.75" thickBot="1" x14ac:dyDescent="0.3">
      <c r="A27" s="13" t="s">
        <v>12</v>
      </c>
      <c r="B27" s="25"/>
      <c r="C27" s="59">
        <f t="shared" ref="C27" si="1">-C26+C20</f>
        <v>4665714.2909579854</v>
      </c>
    </row>
    <row r="28" spans="1:3" x14ac:dyDescent="0.25">
      <c r="A28" s="3"/>
      <c r="B28" s="4"/>
      <c r="C28" s="62"/>
    </row>
    <row r="29" spans="1:3" x14ac:dyDescent="0.25">
      <c r="A29" s="14" t="s">
        <v>13</v>
      </c>
      <c r="B29" s="15"/>
      <c r="C29" s="15">
        <f>(0.260464/12)/100</f>
        <v>2.170533333333333E-4</v>
      </c>
    </row>
    <row r="30" spans="1:3" x14ac:dyDescent="0.25">
      <c r="A30" s="16" t="s">
        <v>14</v>
      </c>
      <c r="B30" s="53"/>
      <c r="C30" s="53">
        <f>(C27+B32)*C29</f>
        <v>1560.5241399303191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15</v>
      </c>
      <c r="B32" s="61">
        <v>2523874.166242945</v>
      </c>
      <c r="C32" s="61">
        <f t="shared" ref="C32" si="2">C27+C30+B32</f>
        <v>7191148.9813408609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47"/>
  <sheetViews>
    <sheetView zoomScaleNormal="100" workbookViewId="0">
      <selection activeCell="A6" sqref="A6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19</v>
      </c>
    </row>
    <row r="3" spans="1:4" x14ac:dyDescent="0.25">
      <c r="A3" s="20" t="s">
        <v>53</v>
      </c>
    </row>
    <row r="4" spans="1:4" x14ac:dyDescent="0.25">
      <c r="A4" s="20" t="s">
        <v>16</v>
      </c>
    </row>
    <row r="5" spans="1:4" x14ac:dyDescent="0.25">
      <c r="A5" s="21" t="s">
        <v>77</v>
      </c>
    </row>
    <row r="7" spans="1:4" ht="15.75" thickBot="1" x14ac:dyDescent="0.3">
      <c r="A7" s="19"/>
      <c r="D7" s="8"/>
    </row>
    <row r="8" spans="1:4" ht="23.25" x14ac:dyDescent="0.25">
      <c r="A8" s="52" t="s">
        <v>46</v>
      </c>
      <c r="B8" s="52" t="s">
        <v>34</v>
      </c>
      <c r="C8" s="48" t="s">
        <v>19</v>
      </c>
      <c r="D8" s="8"/>
    </row>
    <row r="9" spans="1:4" x14ac:dyDescent="0.25">
      <c r="A9" s="45" t="s">
        <v>35</v>
      </c>
      <c r="B9" s="36" t="s">
        <v>36</v>
      </c>
      <c r="C9" s="46">
        <v>180832.68</v>
      </c>
    </row>
    <row r="10" spans="1:4" x14ac:dyDescent="0.25">
      <c r="A10" s="45" t="s">
        <v>37</v>
      </c>
      <c r="B10" s="36" t="s">
        <v>36</v>
      </c>
      <c r="C10" s="46">
        <v>42830.41</v>
      </c>
      <c r="D10" s="8"/>
    </row>
    <row r="11" spans="1:4" x14ac:dyDescent="0.25">
      <c r="A11" s="45" t="s">
        <v>38</v>
      </c>
      <c r="B11" s="36" t="s">
        <v>36</v>
      </c>
      <c r="C11" s="46">
        <v>100641.71</v>
      </c>
      <c r="D11" s="8"/>
    </row>
    <row r="12" spans="1:4" x14ac:dyDescent="0.25">
      <c r="A12" s="45" t="s">
        <v>39</v>
      </c>
      <c r="B12" s="36" t="s">
        <v>40</v>
      </c>
      <c r="C12" s="46">
        <v>57755.21</v>
      </c>
      <c r="D12" s="8"/>
    </row>
    <row r="13" spans="1:4" x14ac:dyDescent="0.25">
      <c r="A13" s="45" t="s">
        <v>41</v>
      </c>
      <c r="B13" s="36" t="s">
        <v>36</v>
      </c>
      <c r="C13" s="46">
        <f>1567.46+39.48+849.99</f>
        <v>2456.9300000000003</v>
      </c>
      <c r="D13" s="32"/>
    </row>
    <row r="14" spans="1:4" x14ac:dyDescent="0.25">
      <c r="A14" s="45" t="s">
        <v>42</v>
      </c>
      <c r="B14" s="36"/>
      <c r="C14" s="46"/>
      <c r="D14" s="32"/>
    </row>
    <row r="15" spans="1:4" x14ac:dyDescent="0.25">
      <c r="A15" s="47" t="s">
        <v>43</v>
      </c>
      <c r="B15" s="36" t="s">
        <v>40</v>
      </c>
      <c r="C15" s="46">
        <v>2571.73</v>
      </c>
      <c r="D15" s="32"/>
    </row>
    <row r="16" spans="1:4" x14ac:dyDescent="0.25">
      <c r="A16" s="47" t="s">
        <v>44</v>
      </c>
      <c r="B16" s="36" t="s">
        <v>40</v>
      </c>
      <c r="C16" s="46">
        <v>28806.400000000001</v>
      </c>
      <c r="D16" s="32"/>
    </row>
    <row r="17" spans="1:4" x14ac:dyDescent="0.25">
      <c r="A17" s="47" t="s">
        <v>45</v>
      </c>
      <c r="B17" s="36" t="s">
        <v>40</v>
      </c>
      <c r="C17" s="46">
        <f>431.07+22340.35</f>
        <v>22771.42</v>
      </c>
      <c r="D17" s="32"/>
    </row>
    <row r="18" spans="1:4" x14ac:dyDescent="0.25">
      <c r="D18" s="32"/>
    </row>
    <row r="19" spans="1:4" ht="15.75" thickBot="1" x14ac:dyDescent="0.3">
      <c r="A19" s="43" t="s">
        <v>33</v>
      </c>
      <c r="B19" s="42"/>
      <c r="C19" s="44">
        <f>SUM(C9:C18)</f>
        <v>438666.49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D8"/>
  <sheetViews>
    <sheetView workbookViewId="0">
      <selection activeCell="A5" sqref="A5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55</v>
      </c>
    </row>
    <row r="3" spans="1:4" x14ac:dyDescent="0.25">
      <c r="A3" s="20" t="s">
        <v>53</v>
      </c>
    </row>
    <row r="4" spans="1:4" x14ac:dyDescent="0.25">
      <c r="A4" s="20" t="s">
        <v>17</v>
      </c>
    </row>
    <row r="5" spans="1:4" x14ac:dyDescent="0.25">
      <c r="A5" s="22" t="str">
        <f>+'18A'!A5</f>
        <v>December 2021</v>
      </c>
    </row>
    <row r="7" spans="1:4" x14ac:dyDescent="0.25">
      <c r="A7" s="18" t="s">
        <v>56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D12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21</v>
      </c>
    </row>
    <row r="3" spans="1:4" x14ac:dyDescent="0.25">
      <c r="A3" s="20" t="s">
        <v>54</v>
      </c>
    </row>
    <row r="4" spans="1:4" x14ac:dyDescent="0.25">
      <c r="A4" s="22" t="str">
        <f>+'18A'!A5</f>
        <v>December 2021</v>
      </c>
    </row>
    <row r="6" spans="1:4" x14ac:dyDescent="0.25">
      <c r="A6" s="18"/>
      <c r="B6" s="17"/>
      <c r="D6" s="8"/>
    </row>
    <row r="7" spans="1:4" x14ac:dyDescent="0.25">
      <c r="A7" t="s">
        <v>47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0"/>
  <sheetViews>
    <sheetView workbookViewId="0">
      <selection activeCell="A6" sqref="A6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20</v>
      </c>
    </row>
    <row r="3" spans="1:7" x14ac:dyDescent="0.25">
      <c r="A3" s="20" t="s">
        <v>53</v>
      </c>
    </row>
    <row r="4" spans="1:7" x14ac:dyDescent="0.25">
      <c r="A4" s="20" t="s">
        <v>18</v>
      </c>
    </row>
    <row r="5" spans="1:7" x14ac:dyDescent="0.25">
      <c r="A5" s="22" t="str">
        <f>+'18A'!A5</f>
        <v>December 2021</v>
      </c>
    </row>
    <row r="6" spans="1:7" ht="15.75" thickBot="1" x14ac:dyDescent="0.3"/>
    <row r="7" spans="1:7" ht="42.75" customHeight="1" x14ac:dyDescent="0.25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25">
      <c r="A8" s="36" t="s">
        <v>35</v>
      </c>
      <c r="B8" s="36" t="s">
        <v>36</v>
      </c>
      <c r="C8" s="46">
        <f>'18A'!C9</f>
        <v>180832.68</v>
      </c>
      <c r="D8" s="49">
        <v>1453102000</v>
      </c>
      <c r="E8" s="41">
        <v>1.663353535602408E-4</v>
      </c>
      <c r="F8" s="46">
        <f>D8*E8</f>
        <v>241702.23492909304</v>
      </c>
      <c r="G8" s="46">
        <f>F8-C8</f>
        <v>60869.55492909305</v>
      </c>
    </row>
    <row r="9" spans="1:7" x14ac:dyDescent="0.25">
      <c r="A9" s="36" t="s">
        <v>37</v>
      </c>
      <c r="B9" s="36" t="s">
        <v>36</v>
      </c>
      <c r="C9" s="46">
        <f>'18A'!C10</f>
        <v>42830.41</v>
      </c>
      <c r="D9" s="49">
        <v>268612310</v>
      </c>
      <c r="E9" s="41">
        <v>1.663353535602408E-4</v>
      </c>
      <c r="F9" s="46">
        <f t="shared" ref="F9:F16" si="0">D9*E9</f>
        <v>44679.723554483004</v>
      </c>
      <c r="G9" s="46">
        <f t="shared" ref="G9:G16" si="1">F9-C9</f>
        <v>1849.3135544830002</v>
      </c>
    </row>
    <row r="10" spans="1:7" x14ac:dyDescent="0.25">
      <c r="A10" s="36" t="s">
        <v>38</v>
      </c>
      <c r="B10" s="36" t="s">
        <v>36</v>
      </c>
      <c r="C10" s="46">
        <f>'18A'!C11</f>
        <v>100641.71</v>
      </c>
      <c r="D10" s="49">
        <v>590230409.99999988</v>
      </c>
      <c r="E10" s="41">
        <v>1.663353535602408E-4</v>
      </c>
      <c r="F10" s="46">
        <f t="shared" si="0"/>
        <v>98176.183929355873</v>
      </c>
      <c r="G10" s="46">
        <f t="shared" si="1"/>
        <v>-2465.5260706441331</v>
      </c>
    </row>
    <row r="11" spans="1:7" x14ac:dyDescent="0.25">
      <c r="A11" s="36" t="s">
        <v>39</v>
      </c>
      <c r="B11" s="36" t="s">
        <v>40</v>
      </c>
      <c r="C11" s="46">
        <f>'18A'!C12</f>
        <v>57755.21</v>
      </c>
      <c r="D11" s="49">
        <v>301946000</v>
      </c>
      <c r="E11" s="41">
        <v>1.663353535602408E-4</v>
      </c>
      <c r="F11" s="46">
        <f t="shared" si="0"/>
        <v>50224.294666100468</v>
      </c>
      <c r="G11" s="46">
        <f t="shared" si="1"/>
        <v>-7530.9153338995311</v>
      </c>
    </row>
    <row r="12" spans="1:7" x14ac:dyDescent="0.25">
      <c r="A12" s="36" t="s">
        <v>49</v>
      </c>
      <c r="B12" s="36" t="s">
        <v>36</v>
      </c>
      <c r="C12" s="46">
        <f>'18A'!C13</f>
        <v>2456.9300000000003</v>
      </c>
      <c r="D12" s="49">
        <v>15326560</v>
      </c>
      <c r="E12" s="41">
        <v>1.663353535602408E-4</v>
      </c>
      <c r="F12" s="46">
        <f t="shared" si="0"/>
        <v>2549.3487764622441</v>
      </c>
      <c r="G12" s="46">
        <f t="shared" si="1"/>
        <v>92.418776462243841</v>
      </c>
    </row>
    <row r="13" spans="1:7" x14ac:dyDescent="0.25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43</v>
      </c>
      <c r="B14" s="36" t="s">
        <v>40</v>
      </c>
      <c r="C14" s="46">
        <f>'18A'!C15</f>
        <v>2571.73</v>
      </c>
      <c r="D14" s="49">
        <v>31428485.261360426</v>
      </c>
      <c r="E14" s="41">
        <v>1.663353535602408E-4</v>
      </c>
      <c r="F14" s="46">
        <f t="shared" si="0"/>
        <v>5227.6682078112035</v>
      </c>
      <c r="G14" s="46">
        <f t="shared" si="1"/>
        <v>2655.9382078112035</v>
      </c>
    </row>
    <row r="15" spans="1:7" x14ac:dyDescent="0.25">
      <c r="A15" s="37" t="s">
        <v>44</v>
      </c>
      <c r="B15" s="36" t="s">
        <v>40</v>
      </c>
      <c r="C15" s="46">
        <f>'18A'!C16</f>
        <v>28806.400000000001</v>
      </c>
      <c r="D15" s="49">
        <v>159724946.55711573</v>
      </c>
      <c r="E15" s="41">
        <v>1.663353535602408E-4</v>
      </c>
      <c r="F15" s="46">
        <f t="shared" si="0"/>
        <v>26567.905457968413</v>
      </c>
      <c r="G15" s="46">
        <f t="shared" si="1"/>
        <v>-2238.4945420315889</v>
      </c>
    </row>
    <row r="16" spans="1:7" x14ac:dyDescent="0.25">
      <c r="A16" s="37" t="s">
        <v>45</v>
      </c>
      <c r="B16" s="36" t="s">
        <v>40</v>
      </c>
      <c r="C16" s="46">
        <f>'18A'!C17</f>
        <v>22771.42</v>
      </c>
      <c r="D16" s="49">
        <v>100545948.18152386</v>
      </c>
      <c r="E16" s="41">
        <v>1.663353535602408E-4</v>
      </c>
      <c r="F16" s="46">
        <f t="shared" si="0"/>
        <v>16724.345839823422</v>
      </c>
      <c r="G16" s="46">
        <f t="shared" si="1"/>
        <v>-6047.0741601765767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33</v>
      </c>
      <c r="B18" s="42"/>
      <c r="C18" s="44">
        <f>SUM(C8:C17)</f>
        <v>438666.49</v>
      </c>
      <c r="D18" s="51">
        <f>SUM(D8:D17)</f>
        <v>2920916660</v>
      </c>
      <c r="E18" s="39"/>
      <c r="F18" s="44">
        <f>SUM(F8:F17)</f>
        <v>485851.7053610977</v>
      </c>
      <c r="G18" s="44">
        <f>SUM(G8:G17)</f>
        <v>47185.215361097667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22</v>
      </c>
    </row>
    <row r="3" spans="1:1" x14ac:dyDescent="0.25">
      <c r="A3" s="20" t="s">
        <v>57</v>
      </c>
    </row>
    <row r="4" spans="1:1" x14ac:dyDescent="0.25">
      <c r="A4" s="22" t="str">
        <f>+'18A'!A5</f>
        <v>December 2021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AP2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</cp:lastModifiedBy>
  <dcterms:created xsi:type="dcterms:W3CDTF">2019-08-15T19:17:26Z</dcterms:created>
  <dcterms:modified xsi:type="dcterms:W3CDTF">2022-02-18T15:59:08Z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