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2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3" sheetId="12" r:id="rId2"/>
    <sheet name="Monthly Cost Tracker AP4" sheetId="13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3" l="1"/>
  <c r="C29" i="12"/>
  <c r="C21" i="6" l="1"/>
  <c r="D12" i="6"/>
  <c r="D13" i="6"/>
  <c r="D14" i="6"/>
  <c r="D15" i="6"/>
  <c r="D17" i="6"/>
  <c r="D18" i="6"/>
  <c r="D19" i="6"/>
  <c r="D11" i="6"/>
  <c r="E64" i="6"/>
  <c r="E12" i="6" l="1"/>
  <c r="E13" i="6"/>
  <c r="E14" i="6"/>
  <c r="E15" i="6"/>
  <c r="E17" i="6"/>
  <c r="E18" i="6"/>
  <c r="E19" i="6"/>
  <c r="E11" i="6"/>
  <c r="E21" i="6" l="1"/>
  <c r="C26" i="12" l="1"/>
  <c r="C27" i="12" s="1"/>
  <c r="C4" i="13"/>
  <c r="C26" i="13" l="1"/>
  <c r="C20" i="13"/>
  <c r="C27" i="13" l="1"/>
  <c r="C30" i="13" s="1"/>
  <c r="C32" i="13" s="1"/>
  <c r="C37" i="11" l="1"/>
  <c r="C35" i="11"/>
  <c r="C30" i="11"/>
  <c r="C20" i="12" l="1"/>
  <c r="C30" i="12" l="1"/>
  <c r="C34" i="12" s="1"/>
  <c r="C19" i="5" l="1"/>
  <c r="D22" i="12" s="1"/>
  <c r="C9" i="8" l="1"/>
  <c r="C10" i="8"/>
  <c r="C11" i="8"/>
  <c r="C13" i="8"/>
  <c r="C14" i="8"/>
  <c r="C15" i="8"/>
  <c r="C16" i="8"/>
  <c r="C8" i="8"/>
  <c r="D18" i="8"/>
  <c r="C12" i="8" l="1"/>
  <c r="C18" i="8" l="1"/>
  <c r="C27" i="11"/>
  <c r="C28" i="11" s="1"/>
  <c r="C21" i="11" l="1"/>
  <c r="C31" i="11" l="1"/>
  <c r="C33" i="11" s="1"/>
  <c r="A4" i="10" l="1"/>
  <c r="A4" i="9"/>
  <c r="A5" i="8"/>
  <c r="A4" i="7"/>
  <c r="A5" i="6"/>
  <c r="C10" i="6" l="1"/>
  <c r="C9" i="6"/>
  <c r="F9" i="8" l="1"/>
  <c r="G9" i="8" s="1"/>
  <c r="F10" i="8"/>
  <c r="G10" i="8" s="1"/>
  <c r="F11" i="8"/>
  <c r="G11" i="8" s="1"/>
  <c r="F14" i="8"/>
  <c r="G14" i="8" s="1"/>
  <c r="F8" i="8"/>
  <c r="F12" i="8"/>
  <c r="G12" i="8" s="1"/>
  <c r="F16" i="8"/>
  <c r="G16" i="8" s="1"/>
  <c r="F15" i="8"/>
  <c r="G15" i="8" s="1"/>
  <c r="F18" i="8" l="1"/>
  <c r="G8" i="8"/>
  <c r="G18" i="8"/>
</calcChain>
</file>

<file path=xl/sharedStrings.xml><?xml version="1.0" encoding="utf-8"?>
<sst xmlns="http://schemas.openxmlformats.org/spreadsheetml/2006/main" count="184" uniqueCount="82">
  <si>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</si>
  <si>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</si>
  <si>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</si>
  <si>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</si>
  <si>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</si>
  <si>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</si>
  <si>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</si>
  <si>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</si>
  <si>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</si>
  <si>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</si>
  <si>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</si>
  <si>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</si>
  <si>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</si>
  <si>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</si>
  <si>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</si>
  <si>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</si>
  <si>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</si>
  <si>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</si>
  <si>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</si>
  <si>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</si>
  <si>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</si>
  <si>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</si>
  <si>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</si>
  <si>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</si>
  <si>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</si>
  <si>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</si>
  <si>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</si>
  <si>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</si>
  <si>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</si>
  <si>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</si>
  <si>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</si>
  <si>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</si>
  <si>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</si>
  <si>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</si>
  <si>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</si>
  <si>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</si>
  <si>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</si>
  <si>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</si>
  <si>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</si>
  <si>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</si>
  <si>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</si>
  <si>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</si>
  <si>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</si>
  <si>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</si>
  <si>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</si>
  <si>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</si>
  <si>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</si>
  <si>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</si>
  <si>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</si>
  <si>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</si>
  <si>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</si>
  <si>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</si>
  <si>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</si>
  <si>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</si>
  <si>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</si>
  <si>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</si>
  <si>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</si>
  <si>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</si>
  <si>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</si>
  <si>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</si>
  <si>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</si>
  <si>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</si>
  <si>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</si>
  <si>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</si>
  <si>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</si>
  <si>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</si>
  <si>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</si>
  <si>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</si>
  <si>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</si>
  <si>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</si>
  <si>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</si>
  <si>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</si>
  <si>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</si>
  <si>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t>Reclass AP2 to AP3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</si>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</sst>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169" fontId="14" fillId="0" borderId="0" xfId="5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60</v>
      </c>
      <c r="B10" s="6"/>
      <c r="C10" s="52">
        <v>0</v>
      </c>
    </row>
    <row r="11" spans="1:14" x14ac:dyDescent="0.35">
      <c r="A11" s="5" t="s">
        <v>61</v>
      </c>
      <c r="B11" s="6"/>
      <c r="C11" s="52">
        <v>0</v>
      </c>
    </row>
    <row r="12" spans="1:14" x14ac:dyDescent="0.35">
      <c r="A12" s="5" t="s">
        <v>62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63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64</v>
      </c>
      <c r="C35" s="59">
        <f>-C33</f>
        <v>-672612.04462900944</v>
      </c>
    </row>
    <row r="37" spans="1:3" ht="15" thickBot="1" x14ac:dyDescent="0.4">
      <c r="A37" s="13" t="s">
        <v>65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56</v>
      </c>
    </row>
    <row r="4" spans="1:14" x14ac:dyDescent="0.35">
      <c r="A4" s="1"/>
      <c r="B4" s="2" t="s">
        <v>26</v>
      </c>
      <c r="C4" s="2">
        <v>44712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60</v>
      </c>
      <c r="B9" s="6"/>
      <c r="C9" s="52">
        <v>0</v>
      </c>
    </row>
    <row r="10" spans="1:14" x14ac:dyDescent="0.35">
      <c r="A10" s="5" t="s">
        <v>61</v>
      </c>
      <c r="B10" s="6"/>
      <c r="C10" s="52">
        <v>0</v>
      </c>
    </row>
    <row r="11" spans="1:14" x14ac:dyDescent="0.35">
      <c r="A11" s="5" t="s">
        <v>62</v>
      </c>
      <c r="B11" s="6"/>
      <c r="C11" s="52">
        <v>0</v>
      </c>
    </row>
    <row r="12" spans="1:14" x14ac:dyDescent="0.35">
      <c r="A12" s="5" t="s">
        <v>4</v>
      </c>
      <c r="B12" s="7"/>
      <c r="C12" s="49">
        <v>0</v>
      </c>
    </row>
    <row r="13" spans="1:14" x14ac:dyDescent="0.35">
      <c r="A13" s="5" t="s">
        <v>5</v>
      </c>
      <c r="B13" s="6"/>
      <c r="C13" s="49">
        <v>0</v>
      </c>
      <c r="F13" s="62"/>
      <c r="G13" s="63"/>
    </row>
    <row r="14" spans="1:14" x14ac:dyDescent="0.35">
      <c r="A14" s="5" t="s">
        <v>6</v>
      </c>
      <c r="B14" s="6"/>
      <c r="C14" s="52">
        <v>0</v>
      </c>
    </row>
    <row r="15" spans="1:14" x14ac:dyDescent="0.35">
      <c r="A15" s="5" t="s">
        <v>7</v>
      </c>
      <c r="B15" s="6"/>
      <c r="C15" s="52">
        <v>0</v>
      </c>
    </row>
    <row r="16" spans="1:14" x14ac:dyDescent="0.35">
      <c r="A16" s="5" t="s">
        <v>8</v>
      </c>
      <c r="B16" s="6"/>
      <c r="C16" s="52">
        <v>0</v>
      </c>
    </row>
    <row r="17" spans="1:4" x14ac:dyDescent="0.35">
      <c r="A17" s="5" t="s">
        <v>9</v>
      </c>
      <c r="B17" s="6"/>
      <c r="C17" s="52">
        <v>0</v>
      </c>
    </row>
    <row r="18" spans="1:4" x14ac:dyDescent="0.35">
      <c r="A18" s="5" t="s">
        <v>63</v>
      </c>
      <c r="B18" s="6"/>
      <c r="C18" s="52">
        <v>0</v>
      </c>
    </row>
    <row r="19" spans="1:4" x14ac:dyDescent="0.35">
      <c r="A19" s="5" t="s">
        <v>10</v>
      </c>
      <c r="B19" s="6"/>
      <c r="C19" s="52">
        <v>0</v>
      </c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12">
        <v>1092549.8085630334</v>
      </c>
      <c r="D22" s="76">
        <f>C22+'18A'!C19</f>
        <v>-1.4369667042046785E-3</v>
      </c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>
        <v>0</v>
      </c>
    </row>
    <row r="26" spans="1:4" x14ac:dyDescent="0.35">
      <c r="A26" s="3" t="s">
        <v>30</v>
      </c>
      <c r="B26" s="6"/>
      <c r="C26" s="57">
        <f>SUM(C22:C25)</f>
        <v>1092549.8085630334</v>
      </c>
    </row>
    <row r="27" spans="1:4" ht="15" thickBot="1" x14ac:dyDescent="0.4">
      <c r="A27" s="13" t="s">
        <v>12</v>
      </c>
      <c r="B27" s="24"/>
      <c r="C27" s="58">
        <f>C26+C20</f>
        <v>1092549.8085630334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(0.949705/12)/100</f>
        <v>7.9142083333333336E-4</v>
      </c>
    </row>
    <row r="30" spans="1:4" x14ac:dyDescent="0.35">
      <c r="A30" s="16" t="s">
        <v>14</v>
      </c>
      <c r="B30" s="52"/>
      <c r="C30" s="52">
        <f>(C27+B34)*C29</f>
        <v>-8408.9400910419499</v>
      </c>
    </row>
    <row r="31" spans="1:4" x14ac:dyDescent="0.35">
      <c r="A31" s="16"/>
      <c r="B31" s="52"/>
      <c r="C31" s="52"/>
    </row>
    <row r="32" spans="1:4" x14ac:dyDescent="0.35">
      <c r="A32" s="3" t="s">
        <v>73</v>
      </c>
      <c r="B32" s="52"/>
      <c r="C32" s="52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-11717668.249816202</v>
      </c>
      <c r="C34" s="60">
        <f>C27+C30+B34+C32</f>
        <v>-10633527.38134421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66</v>
      </c>
    </row>
    <row r="4" spans="1:14" x14ac:dyDescent="0.35">
      <c r="A4" s="1"/>
      <c r="B4" s="2" t="s">
        <v>26</v>
      </c>
      <c r="C4" s="2">
        <f>'Monthly Cost Tracker AP3'!C4</f>
        <v>44712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>
        <v>211832.17999999993</v>
      </c>
    </row>
    <row r="7" spans="1:14" x14ac:dyDescent="0.35">
      <c r="A7" s="5" t="s">
        <v>68</v>
      </c>
      <c r="B7" s="6"/>
      <c r="C7" s="52">
        <v>3.02</v>
      </c>
    </row>
    <row r="8" spans="1:14" x14ac:dyDescent="0.35">
      <c r="A8" s="5" t="s">
        <v>69</v>
      </c>
      <c r="B8" s="6"/>
      <c r="C8" s="52">
        <v>0</v>
      </c>
    </row>
    <row r="9" spans="1:14" x14ac:dyDescent="0.35">
      <c r="A9" s="5" t="s">
        <v>70</v>
      </c>
      <c r="B9" s="6"/>
      <c r="C9" s="52">
        <v>0</v>
      </c>
    </row>
    <row r="10" spans="1:14" x14ac:dyDescent="0.35">
      <c r="A10" s="5" t="s">
        <v>71</v>
      </c>
      <c r="B10" s="6"/>
      <c r="C10" s="52">
        <v>0</v>
      </c>
    </row>
    <row r="11" spans="1:14" x14ac:dyDescent="0.35">
      <c r="A11" s="5" t="s">
        <v>72</v>
      </c>
      <c r="B11" s="6"/>
      <c r="C11" s="52">
        <v>0</v>
      </c>
    </row>
    <row r="12" spans="1:14" x14ac:dyDescent="0.35">
      <c r="A12" s="5" t="s">
        <v>4</v>
      </c>
      <c r="B12" s="7"/>
      <c r="C12" s="49">
        <v>336461</v>
      </c>
    </row>
    <row r="13" spans="1:14" x14ac:dyDescent="0.35">
      <c r="A13" s="5" t="s">
        <v>5</v>
      </c>
      <c r="B13" s="6"/>
      <c r="C13" s="49">
        <v>747943.0950998906</v>
      </c>
      <c r="F13" s="62"/>
      <c r="G13" s="63"/>
    </row>
    <row r="14" spans="1:14" x14ac:dyDescent="0.35">
      <c r="A14" s="5" t="s">
        <v>79</v>
      </c>
      <c r="B14" s="6"/>
      <c r="C14" s="52">
        <v>-5939907.1199999992</v>
      </c>
    </row>
    <row r="15" spans="1:14" x14ac:dyDescent="0.35">
      <c r="A15" s="5" t="s">
        <v>7</v>
      </c>
      <c r="B15" s="6"/>
      <c r="C15" s="52">
        <v>6984547.3088195166</v>
      </c>
    </row>
    <row r="16" spans="1:14" x14ac:dyDescent="0.35">
      <c r="A16" s="5" t="s">
        <v>8</v>
      </c>
      <c r="B16" s="6"/>
      <c r="C16" s="52">
        <v>3473866.25</v>
      </c>
    </row>
    <row r="17" spans="1:3" x14ac:dyDescent="0.35">
      <c r="A17" s="5" t="s">
        <v>9</v>
      </c>
      <c r="B17" s="6"/>
      <c r="C17" s="52">
        <v>282673.80999999901</v>
      </c>
    </row>
    <row r="18" spans="1:3" x14ac:dyDescent="0.35">
      <c r="A18" s="5" t="s">
        <v>63</v>
      </c>
      <c r="B18" s="6"/>
      <c r="C18" s="52">
        <v>159848</v>
      </c>
    </row>
    <row r="19" spans="1:3" x14ac:dyDescent="0.35">
      <c r="A19" s="5" t="s">
        <v>10</v>
      </c>
      <c r="B19" s="6"/>
      <c r="C19" s="52">
        <v>1145948.333333333</v>
      </c>
    </row>
    <row r="20" spans="1:3" ht="15" thickBot="1" x14ac:dyDescent="0.4">
      <c r="A20" s="3" t="s">
        <v>11</v>
      </c>
      <c r="B20" s="9"/>
      <c r="C20" s="53">
        <f>SUM(C6:C19)</f>
        <v>7403215.8772527399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>
        <v>1866911.624236092</v>
      </c>
    </row>
    <row r="26" spans="1:3" x14ac:dyDescent="0.35">
      <c r="A26" s="3" t="s">
        <v>30</v>
      </c>
      <c r="B26" s="6"/>
      <c r="C26" s="57">
        <f t="shared" ref="C26" si="0">+C24+C25</f>
        <v>1866911.624236092</v>
      </c>
    </row>
    <row r="27" spans="1:3" ht="15" thickBot="1" x14ac:dyDescent="0.4">
      <c r="A27" s="13" t="s">
        <v>12</v>
      </c>
      <c r="B27" s="24"/>
      <c r="C27" s="58">
        <f t="shared" ref="C27" si="1">-C26+C20</f>
        <v>5536304.2530166479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(0.949705/12)/100</f>
        <v>7.9142083333333336E-4</v>
      </c>
    </row>
    <row r="30" spans="1:3" x14ac:dyDescent="0.35">
      <c r="A30" s="16" t="s">
        <v>14</v>
      </c>
      <c r="B30" s="52"/>
      <c r="C30" s="52">
        <f>(C27+B32)*C29</f>
        <v>25752.446032333432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27003205.635633107</v>
      </c>
      <c r="C32" s="60">
        <f t="shared" ref="C32" si="2">C27+C30+B32</f>
        <v>32565262.334682088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9" sqref="C9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81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-418973.83</v>
      </c>
    </row>
    <row r="10" spans="1:4" x14ac:dyDescent="0.35">
      <c r="A10" s="44" t="s">
        <v>36</v>
      </c>
      <c r="B10" s="35" t="s">
        <v>35</v>
      </c>
      <c r="C10" s="45">
        <v>-112687.82</v>
      </c>
      <c r="D10" s="8"/>
    </row>
    <row r="11" spans="1:4" x14ac:dyDescent="0.35">
      <c r="A11" s="44" t="s">
        <v>37</v>
      </c>
      <c r="B11" s="35" t="s">
        <v>35</v>
      </c>
      <c r="C11" s="45">
        <v>-279379.15999999997</v>
      </c>
      <c r="D11" s="8"/>
    </row>
    <row r="12" spans="1:4" x14ac:dyDescent="0.35">
      <c r="A12" s="44" t="s">
        <v>38</v>
      </c>
      <c r="B12" s="35" t="s">
        <v>39</v>
      </c>
      <c r="C12" s="45">
        <v>-143063.9</v>
      </c>
      <c r="D12" s="8"/>
    </row>
    <row r="13" spans="1:4" x14ac:dyDescent="0.35">
      <c r="A13" s="44" t="s">
        <v>40</v>
      </c>
      <c r="B13" s="35" t="s">
        <v>35</v>
      </c>
      <c r="C13" s="45">
        <f>-(3455.97+79.26+1748.21)</f>
        <v>-5283.4400000000005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-7592.7</v>
      </c>
      <c r="D15" s="31"/>
    </row>
    <row r="16" spans="1:4" x14ac:dyDescent="0.35">
      <c r="A16" s="46" t="s">
        <v>43</v>
      </c>
      <c r="B16" s="35" t="s">
        <v>39</v>
      </c>
      <c r="C16" s="45">
        <v>-70274.460000000006</v>
      </c>
      <c r="D16" s="31"/>
    </row>
    <row r="17" spans="1:4" x14ac:dyDescent="0.35">
      <c r="A17" s="46" t="s">
        <v>44</v>
      </c>
      <c r="B17" s="35" t="s">
        <v>39</v>
      </c>
      <c r="C17" s="45">
        <f>-(1206.99+54087.51)</f>
        <v>-55294.5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-1092549.81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C22" sqref="C22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74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May 2022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May-2022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May-2022 kWh</v>
      </c>
      <c r="D10" s="66" t="s">
        <v>75</v>
      </c>
      <c r="E10" s="66" t="s">
        <v>76</v>
      </c>
    </row>
    <row r="11" spans="1:5" x14ac:dyDescent="0.35">
      <c r="A11" s="44" t="s">
        <v>34</v>
      </c>
      <c r="B11" s="35" t="s">
        <v>35</v>
      </c>
      <c r="C11" s="77">
        <v>944780886.54285192</v>
      </c>
      <c r="D11" s="71">
        <f>$E$39/$E$64</f>
        <v>7.2300270579695619E-4</v>
      </c>
      <c r="E11" s="68">
        <f>C11*D11</f>
        <v>683079.13735572901</v>
      </c>
    </row>
    <row r="12" spans="1:5" x14ac:dyDescent="0.35">
      <c r="A12" s="44" t="s">
        <v>36</v>
      </c>
      <c r="B12" s="35" t="s">
        <v>35</v>
      </c>
      <c r="C12" s="77">
        <v>247522316.31302619</v>
      </c>
      <c r="D12" s="71">
        <f t="shared" ref="D12:D19" si="0">$E$39/$E$64</f>
        <v>7.2300270579695619E-4</v>
      </c>
      <c r="E12" s="68">
        <f t="shared" ref="E12:E19" si="1">C12*D12</f>
        <v>178959.30443944799</v>
      </c>
    </row>
    <row r="13" spans="1:5" x14ac:dyDescent="0.35">
      <c r="A13" s="44" t="s">
        <v>37</v>
      </c>
      <c r="B13" s="35" t="s">
        <v>35</v>
      </c>
      <c r="C13" s="77">
        <v>601234617.90270817</v>
      </c>
      <c r="D13" s="71">
        <f t="shared" si="0"/>
        <v>7.2300270579695619E-4</v>
      </c>
      <c r="E13" s="68">
        <f t="shared" si="1"/>
        <v>434694.25556245708</v>
      </c>
    </row>
    <row r="14" spans="1:5" x14ac:dyDescent="0.35">
      <c r="A14" s="44" t="s">
        <v>38</v>
      </c>
      <c r="B14" s="35" t="s">
        <v>39</v>
      </c>
      <c r="C14" s="77">
        <v>309026484.58930826</v>
      </c>
      <c r="D14" s="71">
        <f t="shared" si="0"/>
        <v>7.2300270579695619E-4</v>
      </c>
      <c r="E14" s="68">
        <f t="shared" si="1"/>
        <v>223426.98452099125</v>
      </c>
    </row>
    <row r="15" spans="1:5" x14ac:dyDescent="0.35">
      <c r="A15" s="44" t="s">
        <v>40</v>
      </c>
      <c r="B15" s="35" t="s">
        <v>35</v>
      </c>
      <c r="C15" s="77">
        <v>9814555.1976762675</v>
      </c>
      <c r="D15" s="71">
        <f t="shared" si="0"/>
        <v>7.2300270579695619E-4</v>
      </c>
      <c r="E15" s="68">
        <f t="shared" si="1"/>
        <v>7095.9499641135217</v>
      </c>
    </row>
    <row r="16" spans="1:5" x14ac:dyDescent="0.35">
      <c r="A16" s="44" t="s">
        <v>41</v>
      </c>
      <c r="B16" s="35"/>
      <c r="C16" s="77"/>
      <c r="D16" s="71"/>
      <c r="E16" s="68"/>
    </row>
    <row r="17" spans="1:5" x14ac:dyDescent="0.35">
      <c r="A17" s="46" t="s">
        <v>42</v>
      </c>
      <c r="B17" s="35" t="s">
        <v>39</v>
      </c>
      <c r="C17" s="77">
        <v>17268083.764928546</v>
      </c>
      <c r="D17" s="71">
        <f t="shared" si="0"/>
        <v>7.2300270579695619E-4</v>
      </c>
      <c r="E17" s="68">
        <f t="shared" si="1"/>
        <v>12484.871285971829</v>
      </c>
    </row>
    <row r="18" spans="1:5" x14ac:dyDescent="0.35">
      <c r="A18" s="46" t="s">
        <v>43</v>
      </c>
      <c r="B18" s="35" t="s">
        <v>39</v>
      </c>
      <c r="C18" s="77">
        <v>159825484.32744682</v>
      </c>
      <c r="D18" s="71">
        <f t="shared" si="0"/>
        <v>7.2300270579695619E-4</v>
      </c>
      <c r="E18" s="68">
        <f t="shared" si="1"/>
        <v>115554.25762405306</v>
      </c>
    </row>
    <row r="19" spans="1:5" x14ac:dyDescent="0.35">
      <c r="A19" s="46" t="s">
        <v>44</v>
      </c>
      <c r="B19" s="35" t="s">
        <v>39</v>
      </c>
      <c r="C19" s="77">
        <v>125756464.36205378</v>
      </c>
      <c r="D19" s="71">
        <f t="shared" si="0"/>
        <v>7.2300270579695619E-4</v>
      </c>
      <c r="E19" s="68">
        <f t="shared" si="1"/>
        <v>90922.264005223376</v>
      </c>
    </row>
    <row r="20" spans="1:5" x14ac:dyDescent="0.35">
      <c r="C20" s="69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2415228893</v>
      </c>
      <c r="D21" s="70"/>
      <c r="E21" s="70">
        <f t="shared" ref="E21" si="2">SUM(E11:E20)</f>
        <v>1746217.0247579871</v>
      </c>
    </row>
    <row r="22" spans="1:5" ht="15" thickTop="1" x14ac:dyDescent="0.35"/>
    <row r="24" spans="1:5" ht="16.5" x14ac:dyDescent="0.35">
      <c r="A24" t="s">
        <v>80</v>
      </c>
    </row>
    <row r="30" spans="1:5" x14ac:dyDescent="0.35">
      <c r="A30" s="72" t="s">
        <v>77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78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May 2022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G20" sqref="G20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May 2022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-418973.83</v>
      </c>
      <c r="D8" s="48">
        <v>794726000</v>
      </c>
      <c r="E8" s="40">
        <v>-4.9617039894535992E-4</v>
      </c>
      <c r="F8" s="45">
        <f>D8*E8</f>
        <v>-394319.51647225011</v>
      </c>
      <c r="G8" s="45">
        <f>F8-C8</f>
        <v>24654.31352774991</v>
      </c>
    </row>
    <row r="9" spans="1:7" x14ac:dyDescent="0.35">
      <c r="A9" s="35" t="s">
        <v>36</v>
      </c>
      <c r="B9" s="35" t="s">
        <v>35</v>
      </c>
      <c r="C9" s="45">
        <f>'18A'!C10</f>
        <v>-112687.82</v>
      </c>
      <c r="D9" s="48">
        <v>227327000</v>
      </c>
      <c r="E9" s="40">
        <v>-4.9617039894535992E-4</v>
      </c>
      <c r="F9" s="45">
        <f t="shared" ref="F9:F16" si="0">D9*E9</f>
        <v>-112792.92828105183</v>
      </c>
      <c r="G9" s="45">
        <f t="shared" ref="G9:G16" si="1">F9-C9</f>
        <v>-105.10828105182736</v>
      </c>
    </row>
    <row r="10" spans="1:7" x14ac:dyDescent="0.35">
      <c r="A10" s="35" t="s">
        <v>37</v>
      </c>
      <c r="B10" s="35" t="s">
        <v>35</v>
      </c>
      <c r="C10" s="45">
        <f>'18A'!C11</f>
        <v>-279379.15999999997</v>
      </c>
      <c r="D10" s="48">
        <v>587901000</v>
      </c>
      <c r="E10" s="40">
        <v>-4.9617039894535992E-4</v>
      </c>
      <c r="F10" s="45">
        <f t="shared" si="0"/>
        <v>-291699.07371037605</v>
      </c>
      <c r="G10" s="45">
        <f t="shared" si="1"/>
        <v>-12319.913710376073</v>
      </c>
    </row>
    <row r="11" spans="1:7" x14ac:dyDescent="0.35">
      <c r="A11" s="35" t="s">
        <v>38</v>
      </c>
      <c r="B11" s="35" t="s">
        <v>39</v>
      </c>
      <c r="C11" s="45">
        <f>'18A'!C12</f>
        <v>-143063.9</v>
      </c>
      <c r="D11" s="48">
        <v>302971000</v>
      </c>
      <c r="E11" s="40">
        <v>-4.9617039894535992E-4</v>
      </c>
      <c r="F11" s="45">
        <f t="shared" si="0"/>
        <v>-150325.24193887465</v>
      </c>
      <c r="G11" s="45">
        <f t="shared" si="1"/>
        <v>-7261.3419388746552</v>
      </c>
    </row>
    <row r="12" spans="1:7" x14ac:dyDescent="0.35">
      <c r="A12" s="35" t="s">
        <v>48</v>
      </c>
      <c r="B12" s="35" t="s">
        <v>35</v>
      </c>
      <c r="C12" s="45">
        <f>'18A'!C13</f>
        <v>-5283.4400000000005</v>
      </c>
      <c r="D12" s="48">
        <v>10091000</v>
      </c>
      <c r="E12" s="40">
        <v>-4.9617039894535992E-4</v>
      </c>
      <c r="F12" s="45">
        <f t="shared" si="0"/>
        <v>-5006.8554957576271</v>
      </c>
      <c r="G12" s="45">
        <f t="shared" si="1"/>
        <v>276.58450424237344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-7592.7</v>
      </c>
      <c r="D14" s="48">
        <v>17176648.166386943</v>
      </c>
      <c r="E14" s="40">
        <v>-4.9617039894535992E-4</v>
      </c>
      <c r="F14" s="45">
        <f t="shared" si="0"/>
        <v>-8522.5443732602944</v>
      </c>
      <c r="G14" s="45">
        <f t="shared" si="1"/>
        <v>-929.84437326029456</v>
      </c>
    </row>
    <row r="15" spans="1:7" x14ac:dyDescent="0.35">
      <c r="A15" s="36" t="s">
        <v>43</v>
      </c>
      <c r="B15" s="35" t="s">
        <v>39</v>
      </c>
      <c r="C15" s="45">
        <f>'18A'!C16</f>
        <v>-70274.460000000006</v>
      </c>
      <c r="D15" s="48">
        <v>179065848.87581941</v>
      </c>
      <c r="E15" s="40">
        <v>-4.9617039894535992E-4</v>
      </c>
      <c r="F15" s="45">
        <f t="shared" si="0"/>
        <v>-88847.173674204852</v>
      </c>
      <c r="G15" s="45">
        <f t="shared" si="1"/>
        <v>-18572.713674204846</v>
      </c>
    </row>
    <row r="16" spans="1:7" x14ac:dyDescent="0.35">
      <c r="A16" s="36" t="s">
        <v>44</v>
      </c>
      <c r="B16" s="35" t="s">
        <v>39</v>
      </c>
      <c r="C16" s="45">
        <f>'18A'!C17</f>
        <v>-55294.5</v>
      </c>
      <c r="D16" s="48">
        <v>135451702.95779365</v>
      </c>
      <c r="E16" s="40">
        <v>-4.9617039894535992E-4</v>
      </c>
      <c r="F16" s="45">
        <f t="shared" si="0"/>
        <v>-67207.125494396867</v>
      </c>
      <c r="G16" s="45">
        <f t="shared" si="1"/>
        <v>-11912.625494396867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-1092549.81</v>
      </c>
      <c r="D18" s="50">
        <f>SUM(D8:D17)</f>
        <v>2254710200</v>
      </c>
      <c r="E18" s="38"/>
      <c r="F18" s="43">
        <f>SUM(F8:F17)</f>
        <v>-1118720.4594401722</v>
      </c>
      <c r="G18" s="43">
        <f>SUM(G8:G17)</f>
        <v>-26170.649440172281</v>
      </c>
    </row>
    <row r="19" spans="1:7" ht="15" thickTop="1" x14ac:dyDescent="0.35">
      <c r="G19" s="39"/>
    </row>
    <row r="20" spans="1:7" x14ac:dyDescent="0.35">
      <c r="D20" s="3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May 2022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May 2022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AP3</vt:lpstr>
      <vt:lpstr>Monthly Cost Tracker AP4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2022-07-14T18:19:12Z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