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2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3" sheetId="12" r:id="rId2"/>
    <sheet name="Monthly Cost Tracker AP4" sheetId="13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12" i="5"/>
  <c r="C29" i="13" l="1"/>
  <c r="C29" i="12"/>
  <c r="C21" i="6" l="1"/>
  <c r="D12" i="6"/>
  <c r="D13" i="6"/>
  <c r="D14" i="6"/>
  <c r="D15" i="6"/>
  <c r="D17" i="6"/>
  <c r="D18" i="6"/>
  <c r="D19" i="6"/>
  <c r="D11" i="6"/>
  <c r="E64" i="6"/>
  <c r="E12" i="6" l="1"/>
  <c r="E13" i="6"/>
  <c r="E14" i="6"/>
  <c r="E15" i="6"/>
  <c r="E17" i="6"/>
  <c r="E18" i="6"/>
  <c r="E19" i="6"/>
  <c r="E11" i="6"/>
  <c r="E21" i="6" l="1"/>
  <c r="C26" i="12" l="1"/>
  <c r="C27" i="12" s="1"/>
  <c r="C4" i="13"/>
  <c r="C26" i="13" l="1"/>
  <c r="C20" i="13"/>
  <c r="C27" i="13" l="1"/>
  <c r="C30" i="13" s="1"/>
  <c r="C32" i="13" s="1"/>
  <c r="C37" i="11" l="1"/>
  <c r="C35" i="11"/>
  <c r="C30" i="11"/>
  <c r="C20" i="12" l="1"/>
  <c r="C30" i="12" l="1"/>
  <c r="C34" i="12" s="1"/>
  <c r="C19" i="5" l="1"/>
  <c r="D22" i="12" s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10" i="6" l="1"/>
  <c r="C9" i="6"/>
</calcChain>
</file>

<file path=xl/sharedStrings.xml><?xml version="1.0" encoding="utf-8"?>
<sst xmlns="http://schemas.openxmlformats.org/spreadsheetml/2006/main" count="184" uniqueCount="82">
  <si>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</si>
  <si>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</si>
  <si>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</si>
  <si>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</si>
  <si>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</si>
  <si>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</si>
  <si>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</si>
  <si>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</si>
  <si>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</si>
  <si>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</si>
  <si>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</si>
  <si>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</si>
  <si>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</si>
  <si>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</si>
  <si>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</si>
  <si>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</si>
  <si>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</si>
  <si>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</si>
  <si>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</si>
  <si>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</si>
  <si>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</si>
  <si>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</si>
  <si>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</si>
  <si>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</si>
  <si>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</si>
  <si>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</si>
  <si>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</si>
  <si>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</si>
  <si>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</si>
  <si>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</si>
  <si>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</si>
  <si>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</si>
  <si>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</si>
  <si>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</si>
  <si>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</si>
  <si>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</si>
  <si>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</si>
  <si>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</si>
  <si>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</si>
  <si>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</si>
  <si>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</si>
  <si>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</si>
  <si>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</si>
  <si>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</si>
  <si>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</si>
  <si>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</si>
  <si>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</si>
  <si>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</si>
  <si>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</si>
  <si>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</si>
  <si>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</si>
  <si>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</si>
  <si>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</si>
  <si>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</si>
  <si>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</si>
  <si>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</si>
  <si>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</si>
  <si>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</si>
  <si>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</si>
  <si>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</si>
  <si>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</si>
  <si>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</si>
  <si>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</si>
  <si>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</si>
  <si>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</si>
  <si>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</si>
  <si>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</si>
  <si>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</si>
  <si>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</si>
  <si>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</si>
  <si>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</si>
  <si>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</si>
  <si>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</si>
  <si>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Reclass AP2 to AP3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</si>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</sst>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60</v>
      </c>
      <c r="B10" s="6"/>
      <c r="C10" s="52">
        <v>0</v>
      </c>
    </row>
    <row r="11" spans="1:14" x14ac:dyDescent="0.35">
      <c r="A11" s="5" t="s">
        <v>61</v>
      </c>
      <c r="B11" s="6"/>
      <c r="C11" s="52">
        <v>0</v>
      </c>
    </row>
    <row r="12" spans="1:14" x14ac:dyDescent="0.35">
      <c r="A12" s="5" t="s">
        <v>62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63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64</v>
      </c>
      <c r="C35" s="59">
        <f>-C33</f>
        <v>-672612.04462900944</v>
      </c>
    </row>
    <row r="37" spans="1:3" ht="15" thickBot="1" x14ac:dyDescent="0.4">
      <c r="A37" s="13" t="s">
        <v>65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E13" sqref="E13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56</v>
      </c>
    </row>
    <row r="4" spans="1:14" x14ac:dyDescent="0.35">
      <c r="A4" s="1"/>
      <c r="B4" s="2" t="s">
        <v>26</v>
      </c>
      <c r="C4" s="2">
        <v>44742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60</v>
      </c>
      <c r="B9" s="6"/>
      <c r="C9" s="52">
        <v>0</v>
      </c>
    </row>
    <row r="10" spans="1:14" x14ac:dyDescent="0.35">
      <c r="A10" s="5" t="s">
        <v>61</v>
      </c>
      <c r="B10" s="6"/>
      <c r="C10" s="52">
        <v>0</v>
      </c>
    </row>
    <row r="11" spans="1:14" x14ac:dyDescent="0.35">
      <c r="A11" s="5" t="s">
        <v>62</v>
      </c>
      <c r="B11" s="6"/>
      <c r="C11" s="52">
        <v>0</v>
      </c>
    </row>
    <row r="12" spans="1:14" x14ac:dyDescent="0.35">
      <c r="A12" s="5" t="s">
        <v>4</v>
      </c>
      <c r="B12" s="7"/>
      <c r="C12" s="49">
        <v>0</v>
      </c>
    </row>
    <row r="13" spans="1:14" x14ac:dyDescent="0.35">
      <c r="A13" s="5" t="s">
        <v>5</v>
      </c>
      <c r="B13" s="6"/>
      <c r="C13" s="49">
        <v>0</v>
      </c>
      <c r="F13" s="62"/>
      <c r="G13" s="63"/>
    </row>
    <row r="14" spans="1:14" x14ac:dyDescent="0.35">
      <c r="A14" s="5" t="s">
        <v>6</v>
      </c>
      <c r="B14" s="6"/>
      <c r="C14" s="52">
        <v>0</v>
      </c>
    </row>
    <row r="15" spans="1:14" x14ac:dyDescent="0.35">
      <c r="A15" s="5" t="s">
        <v>7</v>
      </c>
      <c r="B15" s="6"/>
      <c r="C15" s="52">
        <v>0</v>
      </c>
    </row>
    <row r="16" spans="1:14" x14ac:dyDescent="0.35">
      <c r="A16" s="5" t="s">
        <v>8</v>
      </c>
      <c r="B16" s="6"/>
      <c r="C16" s="52">
        <v>0</v>
      </c>
    </row>
    <row r="17" spans="1:4" x14ac:dyDescent="0.35">
      <c r="A17" s="5" t="s">
        <v>9</v>
      </c>
      <c r="B17" s="6"/>
      <c r="C17" s="52">
        <v>0</v>
      </c>
    </row>
    <row r="18" spans="1:4" x14ac:dyDescent="0.35">
      <c r="A18" s="5" t="s">
        <v>63</v>
      </c>
      <c r="B18" s="6"/>
      <c r="C18" s="52">
        <v>0</v>
      </c>
    </row>
    <row r="19" spans="1:4" x14ac:dyDescent="0.35">
      <c r="A19" s="5" t="s">
        <v>10</v>
      </c>
      <c r="B19" s="6"/>
      <c r="C19" s="52">
        <v>0</v>
      </c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12">
        <v>1294033.5482980334</v>
      </c>
      <c r="D22" s="76">
        <f>C22+'18A'!C19</f>
        <v>-1.7019663937389851E-3</v>
      </c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>
        <v>0</v>
      </c>
    </row>
    <row r="26" spans="1:4" x14ac:dyDescent="0.35">
      <c r="A26" s="3" t="s">
        <v>30</v>
      </c>
      <c r="B26" s="6"/>
      <c r="C26" s="57">
        <f>SUM(C22:C25)</f>
        <v>1294033.5482980334</v>
      </c>
    </row>
    <row r="27" spans="1:4" ht="15" thickBot="1" x14ac:dyDescent="0.4">
      <c r="A27" s="13" t="s">
        <v>12</v>
      </c>
      <c r="B27" s="24"/>
      <c r="C27" s="58">
        <f>C26+C20</f>
        <v>1294033.5482980334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(1.485866/12)/100</f>
        <v>1.2382216666666666E-3</v>
      </c>
    </row>
    <row r="30" spans="1:4" x14ac:dyDescent="0.35">
      <c r="A30" s="16" t="s">
        <v>14</v>
      </c>
      <c r="B30" s="52"/>
      <c r="C30" s="52">
        <f>(C27+B34)*C29</f>
        <v>-11564.363619777492</v>
      </c>
    </row>
    <row r="31" spans="1:4" x14ac:dyDescent="0.35">
      <c r="A31" s="16"/>
      <c r="B31" s="52"/>
      <c r="C31" s="52"/>
    </row>
    <row r="32" spans="1:4" x14ac:dyDescent="0.35">
      <c r="A32" s="3" t="s">
        <v>73</v>
      </c>
      <c r="B32" s="52"/>
      <c r="C32" s="52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-10633527.38134421</v>
      </c>
      <c r="C34" s="60">
        <f>C27+C30+B34+C32</f>
        <v>-9351058.1966659538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C35" sqref="C35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66</v>
      </c>
    </row>
    <row r="4" spans="1:14" x14ac:dyDescent="0.35">
      <c r="A4" s="1"/>
      <c r="B4" s="2" t="s">
        <v>26</v>
      </c>
      <c r="C4" s="2">
        <f>'Monthly Cost Tracker AP3'!C4</f>
        <v>44742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>
        <v>94626.87</v>
      </c>
    </row>
    <row r="7" spans="1:14" x14ac:dyDescent="0.35">
      <c r="A7" s="5" t="s">
        <v>68</v>
      </c>
      <c r="B7" s="6"/>
      <c r="C7" s="52">
        <v>3.34</v>
      </c>
    </row>
    <row r="8" spans="1:14" x14ac:dyDescent="0.35">
      <c r="A8" s="5" t="s">
        <v>69</v>
      </c>
      <c r="B8" s="6"/>
      <c r="C8" s="52">
        <v>0</v>
      </c>
    </row>
    <row r="9" spans="1:14" x14ac:dyDescent="0.35">
      <c r="A9" s="5" t="s">
        <v>70</v>
      </c>
      <c r="B9" s="6"/>
      <c r="C9" s="52">
        <v>0</v>
      </c>
    </row>
    <row r="10" spans="1:14" x14ac:dyDescent="0.35">
      <c r="A10" s="5" t="s">
        <v>71</v>
      </c>
      <c r="B10" s="6"/>
      <c r="C10" s="52">
        <v>0</v>
      </c>
    </row>
    <row r="11" spans="1:14" x14ac:dyDescent="0.35">
      <c r="A11" s="5" t="s">
        <v>72</v>
      </c>
      <c r="B11" s="6"/>
      <c r="C11" s="52">
        <v>0</v>
      </c>
    </row>
    <row r="12" spans="1:14" x14ac:dyDescent="0.35">
      <c r="A12" s="5" t="s">
        <v>4</v>
      </c>
      <c r="B12" s="7"/>
      <c r="C12" s="49">
        <v>440652.5</v>
      </c>
    </row>
    <row r="13" spans="1:14" x14ac:dyDescent="0.35">
      <c r="A13" s="5" t="s">
        <v>5</v>
      </c>
      <c r="B13" s="6"/>
      <c r="C13" s="49">
        <v>-14247107.41026267</v>
      </c>
      <c r="F13" s="62"/>
      <c r="G13" s="63"/>
    </row>
    <row r="14" spans="1:14" x14ac:dyDescent="0.35">
      <c r="A14" s="5" t="s">
        <v>79</v>
      </c>
      <c r="B14" s="6"/>
      <c r="C14" s="52">
        <v>-6271035.2600000044</v>
      </c>
    </row>
    <row r="15" spans="1:14" x14ac:dyDescent="0.35">
      <c r="A15" s="5" t="s">
        <v>7</v>
      </c>
      <c r="B15" s="6"/>
      <c r="C15" s="52">
        <v>6984125.3088195166</v>
      </c>
    </row>
    <row r="16" spans="1:14" x14ac:dyDescent="0.35">
      <c r="A16" s="5" t="s">
        <v>8</v>
      </c>
      <c r="B16" s="6"/>
      <c r="C16" s="52">
        <v>3474078.25</v>
      </c>
    </row>
    <row r="17" spans="1:3" x14ac:dyDescent="0.35">
      <c r="A17" s="5" t="s">
        <v>9</v>
      </c>
      <c r="B17" s="6"/>
      <c r="C17" s="52">
        <v>1608982.4100000018</v>
      </c>
    </row>
    <row r="18" spans="1:3" x14ac:dyDescent="0.35">
      <c r="A18" s="5" t="s">
        <v>63</v>
      </c>
      <c r="B18" s="6"/>
      <c r="C18" s="52">
        <v>159818</v>
      </c>
    </row>
    <row r="19" spans="1:3" x14ac:dyDescent="0.35">
      <c r="A19" s="5" t="s">
        <v>10</v>
      </c>
      <c r="B19" s="6"/>
      <c r="C19" s="52">
        <v>754166.66666666663</v>
      </c>
    </row>
    <row r="20" spans="1:3" ht="15" thickBot="1" x14ac:dyDescent="0.4">
      <c r="A20" s="3" t="s">
        <v>11</v>
      </c>
      <c r="B20" s="9"/>
      <c r="C20" s="53">
        <f>SUM(C6:C19)</f>
        <v>-7001689.3247764884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>
        <v>1866911.624236092</v>
      </c>
    </row>
    <row r="26" spans="1:3" x14ac:dyDescent="0.35">
      <c r="A26" s="3" t="s">
        <v>30</v>
      </c>
      <c r="B26" s="6"/>
      <c r="C26" s="57">
        <f t="shared" ref="C26" si="0">+C24+C25</f>
        <v>1866911.624236092</v>
      </c>
    </row>
    <row r="27" spans="1:3" ht="15" thickBot="1" x14ac:dyDescent="0.4">
      <c r="A27" s="13" t="s">
        <v>12</v>
      </c>
      <c r="B27" s="24"/>
      <c r="C27" s="58">
        <f t="shared" ref="C27" si="1">-C26+C20</f>
        <v>-8868600.9490125813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(1.485866/12)/100</f>
        <v>1.2382216666666666E-3</v>
      </c>
    </row>
    <row r="30" spans="1:3" x14ac:dyDescent="0.35">
      <c r="A30" s="16" t="s">
        <v>14</v>
      </c>
      <c r="B30" s="52"/>
      <c r="C30" s="52">
        <f>(C27+B32)*C29</f>
        <v>29341.719555399337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32565262.334682088</v>
      </c>
      <c r="C32" s="60">
        <f t="shared" ref="C32" si="2">C27+C30+B32</f>
        <v>23726003.105224907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18" sqref="C18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81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-530342.36</v>
      </c>
    </row>
    <row r="10" spans="1:4" x14ac:dyDescent="0.35">
      <c r="A10" s="44" t="s">
        <v>36</v>
      </c>
      <c r="B10" s="35" t="s">
        <v>35</v>
      </c>
      <c r="C10" s="45">
        <v>-131184.25</v>
      </c>
      <c r="D10" s="8"/>
    </row>
    <row r="11" spans="1:4" x14ac:dyDescent="0.35">
      <c r="A11" s="44" t="s">
        <v>37</v>
      </c>
      <c r="B11" s="35" t="s">
        <v>35</v>
      </c>
      <c r="C11" s="45">
        <v>-315220.96000000002</v>
      </c>
      <c r="D11" s="8"/>
    </row>
    <row r="12" spans="1:4" x14ac:dyDescent="0.35">
      <c r="A12" s="44" t="s">
        <v>38</v>
      </c>
      <c r="B12" s="35" t="s">
        <v>39</v>
      </c>
      <c r="C12" s="45">
        <f>-158720.51-3328.61</f>
        <v>-162049.12</v>
      </c>
      <c r="D12" s="8"/>
    </row>
    <row r="13" spans="1:4" x14ac:dyDescent="0.35">
      <c r="A13" s="44" t="s">
        <v>40</v>
      </c>
      <c r="B13" s="35" t="s">
        <v>35</v>
      </c>
      <c r="C13" s="45">
        <f>-(3222.02+73.69+1629.55)</f>
        <v>-4925.26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-7659.78</v>
      </c>
      <c r="D15" s="31"/>
    </row>
    <row r="16" spans="1:4" x14ac:dyDescent="0.35">
      <c r="A16" s="46" t="s">
        <v>43</v>
      </c>
      <c r="B16" s="35" t="s">
        <v>39</v>
      </c>
      <c r="C16" s="45">
        <v>-80183.67</v>
      </c>
      <c r="D16" s="31"/>
    </row>
    <row r="17" spans="1:4" x14ac:dyDescent="0.35">
      <c r="A17" s="46" t="s">
        <v>44</v>
      </c>
      <c r="B17" s="35" t="s">
        <v>39</v>
      </c>
      <c r="C17" s="45">
        <f>-(1205.21+61262.94)</f>
        <v>-62468.15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-1294033.5499999998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A6" sqref="A6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74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June 2022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Jun-2022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Jun-2022 kWh</v>
      </c>
      <c r="D10" s="66" t="s">
        <v>75</v>
      </c>
      <c r="E10" s="66" t="s">
        <v>76</v>
      </c>
    </row>
    <row r="11" spans="1:5" x14ac:dyDescent="0.35">
      <c r="A11" s="44" t="s">
        <v>34</v>
      </c>
      <c r="B11" s="35" t="s">
        <v>35</v>
      </c>
      <c r="C11" s="77">
        <v>1276788643.7119734</v>
      </c>
      <c r="D11" s="71">
        <f>$E$39/$E$64</f>
        <v>7.2300270579695619E-4</v>
      </c>
      <c r="E11" s="68">
        <f>C11*D11</f>
        <v>923121.6441345826</v>
      </c>
    </row>
    <row r="12" spans="1:5" x14ac:dyDescent="0.35">
      <c r="A12" s="44" t="s">
        <v>36</v>
      </c>
      <c r="B12" s="35" t="s">
        <v>35</v>
      </c>
      <c r="C12" s="77">
        <v>290383204.08583719</v>
      </c>
      <c r="D12" s="71">
        <f t="shared" ref="D12:D19" si="0">$E$39/$E$64</f>
        <v>7.2300270579695619E-4</v>
      </c>
      <c r="E12" s="68">
        <f t="shared" ref="E12:E19" si="1">C12*D12</f>
        <v>209947.84227205004</v>
      </c>
    </row>
    <row r="13" spans="1:5" x14ac:dyDescent="0.35">
      <c r="A13" s="44" t="s">
        <v>37</v>
      </c>
      <c r="B13" s="35" t="s">
        <v>35</v>
      </c>
      <c r="C13" s="77">
        <v>680047459.67677999</v>
      </c>
      <c r="D13" s="71">
        <f t="shared" si="0"/>
        <v>7.2300270579695619E-4</v>
      </c>
      <c r="E13" s="68">
        <f t="shared" si="1"/>
        <v>491676.1534166584</v>
      </c>
    </row>
    <row r="14" spans="1:5" x14ac:dyDescent="0.35">
      <c r="A14" s="44" t="s">
        <v>38</v>
      </c>
      <c r="B14" s="35" t="s">
        <v>39</v>
      </c>
      <c r="C14" s="77">
        <v>338740462.82164979</v>
      </c>
      <c r="D14" s="71">
        <f t="shared" si="0"/>
        <v>7.2300270579695619E-4</v>
      </c>
      <c r="E14" s="68">
        <f t="shared" si="1"/>
        <v>244910.27118296604</v>
      </c>
    </row>
    <row r="15" spans="1:5" x14ac:dyDescent="0.35">
      <c r="A15" s="44" t="s">
        <v>40</v>
      </c>
      <c r="B15" s="35" t="s">
        <v>35</v>
      </c>
      <c r="C15" s="77">
        <v>9063534.964331042</v>
      </c>
      <c r="D15" s="71">
        <f t="shared" si="0"/>
        <v>7.2300270579695619E-4</v>
      </c>
      <c r="E15" s="68">
        <f t="shared" si="1"/>
        <v>6552.9603032966625</v>
      </c>
    </row>
    <row r="16" spans="1:5" x14ac:dyDescent="0.35">
      <c r="A16" s="44" t="s">
        <v>41</v>
      </c>
      <c r="B16" s="35"/>
      <c r="C16" s="77"/>
      <c r="D16" s="71"/>
      <c r="E16" s="68"/>
    </row>
    <row r="17" spans="1:5" x14ac:dyDescent="0.35">
      <c r="A17" s="46" t="s">
        <v>42</v>
      </c>
      <c r="B17" s="35" t="s">
        <v>39</v>
      </c>
      <c r="C17" s="77">
        <v>15943962.08701401</v>
      </c>
      <c r="D17" s="71">
        <f t="shared" si="0"/>
        <v>7.2300270579695619E-4</v>
      </c>
      <c r="E17" s="68">
        <f t="shared" si="1"/>
        <v>11527.527730035214</v>
      </c>
    </row>
    <row r="18" spans="1:5" x14ac:dyDescent="0.35">
      <c r="A18" s="46" t="s">
        <v>43</v>
      </c>
      <c r="B18" s="35" t="s">
        <v>39</v>
      </c>
      <c r="C18" s="77">
        <v>166903574.59084576</v>
      </c>
      <c r="D18" s="71">
        <f t="shared" si="0"/>
        <v>7.2300270579695619E-4</v>
      </c>
      <c r="E18" s="68">
        <f t="shared" si="1"/>
        <v>120671.73603636559</v>
      </c>
    </row>
    <row r="19" spans="1:5" x14ac:dyDescent="0.35">
      <c r="A19" s="46" t="s">
        <v>44</v>
      </c>
      <c r="B19" s="35" t="s">
        <v>39</v>
      </c>
      <c r="C19" s="77">
        <v>130028449.06156868</v>
      </c>
      <c r="D19" s="71">
        <f t="shared" si="0"/>
        <v>7.2300270579695619E-4</v>
      </c>
      <c r="E19" s="68">
        <f t="shared" si="1"/>
        <v>94010.920502095847</v>
      </c>
    </row>
    <row r="20" spans="1:5" x14ac:dyDescent="0.35">
      <c r="C20" s="69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2907899290.9999995</v>
      </c>
      <c r="D21" s="70"/>
      <c r="E21" s="70">
        <f t="shared" ref="E21" si="2">SUM(E11:E20)</f>
        <v>2102419.0555780502</v>
      </c>
    </row>
    <row r="22" spans="1:5" ht="15" thickTop="1" x14ac:dyDescent="0.35"/>
    <row r="24" spans="1:5" ht="16.5" x14ac:dyDescent="0.35">
      <c r="A24" t="s">
        <v>80</v>
      </c>
    </row>
    <row r="30" spans="1:5" x14ac:dyDescent="0.35">
      <c r="A30" s="72" t="s">
        <v>77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78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9" sqref="A9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June 2022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D17" sqref="D17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June 2022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-530342.36</v>
      </c>
      <c r="D8" s="48">
        <v>1168824000</v>
      </c>
      <c r="E8" s="40">
        <v>-4.9617039894535992E-4</v>
      </c>
      <c r="F8" s="45">
        <f>D8*E8</f>
        <v>-579935.87037691136</v>
      </c>
      <c r="G8" s="45">
        <f>F8-C8</f>
        <v>-49593.510376911378</v>
      </c>
    </row>
    <row r="9" spans="1:7" x14ac:dyDescent="0.35">
      <c r="A9" s="35" t="s">
        <v>36</v>
      </c>
      <c r="B9" s="35" t="s">
        <v>35</v>
      </c>
      <c r="C9" s="45">
        <f>'18A'!C10</f>
        <v>-131184.25</v>
      </c>
      <c r="D9" s="48">
        <v>266301000</v>
      </c>
      <c r="E9" s="40">
        <v>-4.9617039894535992E-4</v>
      </c>
      <c r="F9" s="45">
        <f t="shared" ref="F9:F16" si="0">D9*E9</f>
        <v>-132130.6734095483</v>
      </c>
      <c r="G9" s="45">
        <f t="shared" ref="G9:G16" si="1">F9-C9</f>
        <v>-946.42340954829706</v>
      </c>
    </row>
    <row r="10" spans="1:7" x14ac:dyDescent="0.35">
      <c r="A10" s="35" t="s">
        <v>37</v>
      </c>
      <c r="B10" s="35" t="s">
        <v>35</v>
      </c>
      <c r="C10" s="45">
        <f>'18A'!C11</f>
        <v>-315220.96000000002</v>
      </c>
      <c r="D10" s="48">
        <v>632981000</v>
      </c>
      <c r="E10" s="40">
        <v>-4.9617039894535992E-4</v>
      </c>
      <c r="F10" s="45">
        <f t="shared" si="0"/>
        <v>-314066.43529483286</v>
      </c>
      <c r="G10" s="45">
        <f t="shared" si="1"/>
        <v>1154.5247051671613</v>
      </c>
    </row>
    <row r="11" spans="1:7" x14ac:dyDescent="0.35">
      <c r="A11" s="35" t="s">
        <v>38</v>
      </c>
      <c r="B11" s="35" t="s">
        <v>39</v>
      </c>
      <c r="C11" s="45">
        <f>'18A'!C12</f>
        <v>-162049.12</v>
      </c>
      <c r="D11" s="48">
        <v>315468000</v>
      </c>
      <c r="E11" s="40">
        <v>-4.9617039894535992E-4</v>
      </c>
      <c r="F11" s="45">
        <f t="shared" si="0"/>
        <v>-156525.88341449481</v>
      </c>
      <c r="G11" s="45">
        <f t="shared" si="1"/>
        <v>5523.2365855051903</v>
      </c>
    </row>
    <row r="12" spans="1:7" x14ac:dyDescent="0.35">
      <c r="A12" s="35" t="s">
        <v>48</v>
      </c>
      <c r="B12" s="35" t="s">
        <v>35</v>
      </c>
      <c r="C12" s="45">
        <f>'18A'!C13</f>
        <v>-4925.26</v>
      </c>
      <c r="D12" s="48">
        <v>8972000</v>
      </c>
      <c r="E12" s="40">
        <v>-4.9617039894535992E-4</v>
      </c>
      <c r="F12" s="45">
        <f t="shared" si="0"/>
        <v>-4451.6408193377692</v>
      </c>
      <c r="G12" s="45">
        <f t="shared" si="1"/>
        <v>473.61918066223097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-7659.78</v>
      </c>
      <c r="D14" s="48">
        <v>15682503.042298606</v>
      </c>
      <c r="E14" s="40">
        <v>-4.9617039894535992E-4</v>
      </c>
      <c r="F14" s="45">
        <f t="shared" si="0"/>
        <v>-7781.1937909591197</v>
      </c>
      <c r="G14" s="45">
        <f t="shared" si="1"/>
        <v>-121.41379095911998</v>
      </c>
    </row>
    <row r="15" spans="1:7" x14ac:dyDescent="0.35">
      <c r="A15" s="36" t="s">
        <v>43</v>
      </c>
      <c r="B15" s="35" t="s">
        <v>39</v>
      </c>
      <c r="C15" s="45">
        <f>'18A'!C16</f>
        <v>-80183.67</v>
      </c>
      <c r="D15" s="48">
        <v>173478520.87366426</v>
      </c>
      <c r="E15" s="40">
        <v>-4.9617039894535992E-4</v>
      </c>
      <c r="F15" s="45">
        <f t="shared" si="0"/>
        <v>-86074.90691033694</v>
      </c>
      <c r="G15" s="45">
        <f t="shared" si="1"/>
        <v>-5891.2369103369419</v>
      </c>
    </row>
    <row r="16" spans="1:7" x14ac:dyDescent="0.35">
      <c r="A16" s="36" t="s">
        <v>44</v>
      </c>
      <c r="B16" s="35" t="s">
        <v>39</v>
      </c>
      <c r="C16" s="45">
        <f>'18A'!C17</f>
        <v>-62468.15</v>
      </c>
      <c r="D16" s="48">
        <v>138531226.0840371</v>
      </c>
      <c r="E16" s="40">
        <v>-4.9617039894535992E-4</v>
      </c>
      <c r="F16" s="45">
        <f t="shared" si="0"/>
        <v>-68735.093712506539</v>
      </c>
      <c r="G16" s="45">
        <f t="shared" si="1"/>
        <v>-6266.9437125065378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-1294033.5499999998</v>
      </c>
      <c r="D18" s="50">
        <f>SUM(D8:D17)</f>
        <v>2720238250.0000005</v>
      </c>
      <c r="E18" s="38"/>
      <c r="F18" s="43">
        <f>SUM(F8:F17)</f>
        <v>-1349701.6977289277</v>
      </c>
      <c r="G18" s="43">
        <f>SUM(G8:G17)</f>
        <v>-55668.147728927695</v>
      </c>
    </row>
    <row r="19" spans="1:7" ht="15" thickTop="1" x14ac:dyDescent="0.35">
      <c r="G19" s="39"/>
    </row>
    <row r="20" spans="1:7" x14ac:dyDescent="0.35">
      <c r="D20" s="3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B10" sqref="B10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June 2022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June 2022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AP3</vt:lpstr>
      <vt:lpstr>Monthly Cost Tracker AP4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2022-08-11T19:37:40Z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