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5125" windowHeight="12435" firstSheet="15" activeTab="24"/>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2" sheetId="27" r:id="rId26"/>
    <sheet name="Sheet1" sheetId="26" r:id="rId27"/>
  </sheets>
  <definedNames>
    <definedName name="_xlnm.Print_Area" localSheetId="0">Cover!$A$1:$F$32</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Cover!$A$1:$F$31</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Cover!$A$1:$F$32</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Cover!$A$1:$F$32</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J19" i="24" l="1"/>
  <c r="D20" i="20" l="1"/>
  <c r="E35" i="9"/>
  <c r="E23" i="11" l="1"/>
  <c r="D2" i="15" l="1"/>
  <c r="N1" i="25" l="1"/>
  <c r="D2" i="23" l="1"/>
  <c r="J1" i="24" l="1"/>
  <c r="A1048559" i="11" l="1"/>
  <c r="R11" i="10" l="1"/>
  <c r="O1" i="15" l="1"/>
  <c r="O55" i="15" l="1"/>
  <c r="K55" i="15"/>
  <c r="C2" i="2" l="1"/>
  <c r="F2" i="3"/>
  <c r="J32" i="24" l="1"/>
  <c r="J31" i="24"/>
  <c r="J30" i="24"/>
  <c r="J29" i="24"/>
  <c r="J28" i="24"/>
  <c r="F23" i="21" l="1"/>
  <c r="E23" i="21"/>
  <c r="G23" i="21"/>
  <c r="D23" i="21"/>
  <c r="G23" i="12"/>
  <c r="Q5" i="10"/>
  <c r="D1" i="20" l="1"/>
  <c r="H4" i="18" l="1"/>
  <c r="D31" i="9" l="1"/>
  <c r="D32" i="9"/>
  <c r="D33" i="9"/>
  <c r="D34" i="9"/>
  <c r="D35" i="9"/>
  <c r="D36" i="9"/>
  <c r="N10" i="3" l="1"/>
  <c r="N9" i="3"/>
  <c r="N7" i="3"/>
  <c r="N8" i="3"/>
  <c r="N6" i="3"/>
  <c r="N11" i="3" l="1"/>
  <c r="E9" i="6" s="1"/>
  <c r="I11" i="10" l="1"/>
  <c r="E11" i="6" s="1"/>
  <c r="J11" i="10" l="1"/>
  <c r="E12" i="6" s="1"/>
  <c r="C2" i="16"/>
  <c r="C24" i="2" l="1"/>
  <c r="J1" i="2"/>
  <c r="N61" i="15" l="1"/>
  <c r="L61" i="15"/>
  <c r="G15" i="12" l="1"/>
  <c r="G30" i="12" s="1"/>
  <c r="I25" i="8" l="1"/>
  <c r="N33" i="14" l="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O1" i="23"/>
  <c r="C2" i="22"/>
  <c r="E1" i="22"/>
  <c r="N1" i="3"/>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1" i="4" l="1"/>
  <c r="F1" i="5"/>
  <c r="I25" i="7" l="1"/>
  <c r="D23" i="12" l="1"/>
  <c r="E2" i="25" l="1"/>
  <c r="H23" i="25"/>
  <c r="N23" i="25"/>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0" i="19"/>
  <c r="K3" i="18"/>
  <c r="E10" i="18"/>
  <c r="E14" i="18" s="1"/>
  <c r="F10" i="18"/>
  <c r="F14" i="18" s="1"/>
  <c r="G10" i="18"/>
  <c r="G14" i="18" s="1"/>
  <c r="IV10" i="18"/>
  <c r="L21" i="18"/>
  <c r="F1" i="17"/>
  <c r="C2" i="17"/>
  <c r="H1" i="16"/>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calcChain>
</file>

<file path=xl/sharedStrings.xml><?xml version="1.0" encoding="utf-8"?>
<sst xmlns="http://schemas.openxmlformats.org/spreadsheetml/2006/main" count="1027" uniqueCount="683">
  <si>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</si>
  <si>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</si>
  <si>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</si>
  <si>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</si>
  <si>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</si>
  <si>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</si>
  <si>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</si>
  <si>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</si>
  <si>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</si>
  <si>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</si>
  <si>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</si>
  <si>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</si>
  <si>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</si>
  <si>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</si>
  <si>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</si>
  <si>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</si>
  <si>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</si>
  <si>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</si>
  <si>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</si>
  <si>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</si>
  <si>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</si>
  <si>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</si>
  <si>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</si>
  <si>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</si>
  <si>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</si>
  <si>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</si>
  <si>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</si>
  <si>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</si>
  <si>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</si>
  <si>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</si>
  <si>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</si>
  <si>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</si>
  <si>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</si>
  <si>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</si>
  <si>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</si>
  <si>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</si>
  <si>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</si>
  <si>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</si>
  <si>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</si>
  <si>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</si>
  <si>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</si>
  <si>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</si>
  <si>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</si>
  <si>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</si>
  <si>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</si>
  <si>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</si>
  <si>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</si>
  <si>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</si>
  <si>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</si>
  <si>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</si>
  <si>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</si>
  <si>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</si>
  <si>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</si>
  <si>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</si>
  <si>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</si>
  <si>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</si>
  <si>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</si>
  <si>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</si>
  <si>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</si>
  <si>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</si>
  <si>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</si>
  <si>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</si>
  <si>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</si>
  <si>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</si>
  <si>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</si>
  <si>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</si>
  <si>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</si>
  <si>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</si>
  <si>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</si>
  <si>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</si>
  <si>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</si>
  <si>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</si>
  <si>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</si>
  <si>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</si>
  <si>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</si>
  <si>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</si>
  <si>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</si>
  <si>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</si>
  <si>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</si>
  <si>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</si>
  <si>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</si>
  <si>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</si>
  <si>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</si>
  <si>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</si>
  <si>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</si>
  <si>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</si>
  <si>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</si>
  <si>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</si>
  <si>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</si>
  <si>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</si>
  <si>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</si>
  <si>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</si>
  <si>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</si>
  <si>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</si>
  <si>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</si>
  <si>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</si>
  <si>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</si>
  <si>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</si>
  <si>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</si>
  <si>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</si>
  <si>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</si>
  <si>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</si>
  <si>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</si>
  <si>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</si>
  <si>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</si>
  <si>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</si>
  <si>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</si>
  <si>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</si>
  <si>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</si>
  <si>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</si>
  <si>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</si>
  <si>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</si>
  <si>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</si>
  <si>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</si>
  <si>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</si>
  <si>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</si>
  <si>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</si>
  <si>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</si>
  <si>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</si>
  <si>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</si>
  <si>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</si>
  <si>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</si>
  <si>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</si>
  <si>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</si>
  <si>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</si>
  <si>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</si>
  <si>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</si>
  <si>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</si>
  <si>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</si>
  <si>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</si>
  <si>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</si>
  <si>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</si>
  <si>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</si>
  <si>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</si>
  <si>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</si>
  <si>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</si>
  <si>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</si>
  <si>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</si>
  <si>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</si>
  <si>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</si>
  <si>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</si>
  <si>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</si>
  <si>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</si>
  <si>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</si>
  <si>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</si>
  <si>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</si>
  <si>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</si>
  <si>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</si>
  <si>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</si>
  <si>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</si>
  <si>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</si>
  <si>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</si>
  <si>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</si>
  <si>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</si>
  <si>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</si>
  <si>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</si>
  <si>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</si>
  <si>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</si>
  <si>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</si>
  <si>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</si>
  <si>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</si>
  <si>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</si>
  <si>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</si>
  <si>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</si>
  <si>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</si>
  <si>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</si>
  <si>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</si>
  <si>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</si>
  <si>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</si>
  <si>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</si>
  <si>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</si>
  <si>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</si>
  <si>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</si>
  <si>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</si>
  <si>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</si>
  <si>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</si>
  <si>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</si>
  <si>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</si>
  <si>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</si>
  <si>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</si>
  <si>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</si>
  <si>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</si>
  <si>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</si>
  <si>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</si>
  <si>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</si>
  <si>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</si>
  <si>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</si>
  <si>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</si>
  <si>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</si>
  <si>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</si>
  <si>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</si>
  <si>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</si>
  <si>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</si>
  <si>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</si>
  <si>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</si>
  <si>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</si>
  <si>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</si>
  <si>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</si>
  <si>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</si>
  <si>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</si>
  <si>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</si>
  <si>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</si>
  <si>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</si>
  <si>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</si>
  <si>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</si>
  <si>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</si>
  <si>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</si>
  <si>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</si>
  <si>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</si>
  <si>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</si>
  <si>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</si>
  <si>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</si>
  <si>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</si>
  <si>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</si>
  <si>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</si>
  <si>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</si>
  <si>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</si>
  <si>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</si>
  <si>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</si>
  <si>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</si>
  <si>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</si>
  <si>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</si>
  <si>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</si>
  <si>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</si>
  <si>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</si>
  <si>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</si>
  <si>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</si>
  <si>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</si>
  <si>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</si>
  <si>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</si>
  <si>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</si>
  <si>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</si>
  <si>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</si>
  <si>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</si>
  <si>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</si>
  <si>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</si>
  <si>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</si>
  <si>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</si>
  <si>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</si>
  <si>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</si>
  <si>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</si>
  <si>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</si>
  <si>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</si>
  <si>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</si>
  <si>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</si>
  <si>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</si>
  <si>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</si>
  <si>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</si>
  <si>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</si>
  <si>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</si>
  <si>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</si>
  <si>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</si>
  <si>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</si>
  <si>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</si>
  <si>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</si>
  <si>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</si>
  <si>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</si>
  <si>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</si>
  <si>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</si>
  <si>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</si>
  <si>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</si>
  <si>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</si>
  <si>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</si>
  <si>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</si>
  <si>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</si>
  <si>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</si>
  <si>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</si>
  <si>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</si>
  <si>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</si>
  <si>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</si>
  <si>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</si>
  <si>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</si>
  <si>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</si>
  <si>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</si>
  <si>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</si>
  <si>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</si>
  <si>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</si>
  <si>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</si>
  <si>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</si>
  <si>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</si>
  <si>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</si>
  <si>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</si>
  <si>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</si>
  <si>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</si>
  <si>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</si>
  <si>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</si>
  <si>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</si>
  <si>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</si>
  <si>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</si>
  <si>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</si>
  <si>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</si>
  <si>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</si>
  <si>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</si>
  <si>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</si>
  <si>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</si>
  <si>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</si>
  <si>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</si>
  <si>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</si>
  <si>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</si>
  <si>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</si>
  <si>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</si>
  <si>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</si>
  <si>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</si>
  <si>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</si>
  <si>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</si>
  <si>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</si>
  <si>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</si>
  <si>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</si>
  <si>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</si>
  <si>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</si>
  <si>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</si>
  <si>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</si>
  <si>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</si>
  <si>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</si>
  <si>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</si>
  <si>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</si>
  <si>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</si>
  <si>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</si>
  <si>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</si>
  <si>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</si>
  <si>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</si>
  <si>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</si>
  <si>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</si>
  <si>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</si>
  <si>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</si>
  <si>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</si>
  <si>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</si>
  <si>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</si>
  <si>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</si>
  <si>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</si>
  <si>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</si>
  <si>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</si>
  <si>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</si>
  <si>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</si>
  <si>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</si>
  <si>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</si>
  <si>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</si>
  <si>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</si>
  <si>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</si>
  <si>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</si>
  <si>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</si>
  <si>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</si>
  <si>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</si>
  <si>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</si>
  <si>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</si>
  <si>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</si>
  <si>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</si>
  <si>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</si>
  <si>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</si>
  <si>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</si>
  <si>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</si>
  <si>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</si>
  <si>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</si>
  <si>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</si>
  <si>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</si>
  <si>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</si>
  <si>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</si>
  <si>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</si>
  <si>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</si>
  <si>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</si>
  <si>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</si>
  <si>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</si>
  <si>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</si>
  <si>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</si>
  <si>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</si>
  <si>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</si>
  <si>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</si>
  <si>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</si>
  <si>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</si>
  <si>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</si>
  <si>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</si>
  <si>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</si>
  <si>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</si>
  <si>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</si>
  <si>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</si>
  <si>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</si>
  <si>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</si>
  <si>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</si>
  <si>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</si>
  <si>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</si>
  <si>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</si>
  <si>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</si>
  <si>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</si>
  <si>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</si>
  <si>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</si>
  <si>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</si>
  <si>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</si>
  <si>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</si>
  <si>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</si>
  <si>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</si>
  <si>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</si>
  <si>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</si>
  <si>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</si>
  <si>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</si>
  <si>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</si>
  <si>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</si>
  <si>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</si>
  <si>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</si>
  <si>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</si>
  <si>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</si>
  <si>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</si>
  <si>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</si>
  <si>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</si>
  <si>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</si>
  <si>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</si>
  <si>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</si>
  <si>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</si>
  <si>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</si>
  <si>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</si>
  <si>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</si>
  <si>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</si>
  <si>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</si>
  <si>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</si>
  <si>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</si>
  <si>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</si>
  <si>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</si>
  <si>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</si>
  <si>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</si>
  <si>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</si>
  <si>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</si>
  <si>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</si>
  <si>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</si>
  <si>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</si>
  <si>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</si>
  <si>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</si>
  <si>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</si>
  <si>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</si>
  <si>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</si>
  <si>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</si>
  <si>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</si>
  <si>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</si>
  <si>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</si>
  <si>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</si>
  <si>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</si>
  <si>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</si>
  <si>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</si>
  <si>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</si>
  <si>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</si>
  <si>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</si>
  <si>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</si>
  <si>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</si>
  <si>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</si>
  <si>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</si>
  <si>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</si>
  <si>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</si>
  <si>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</si>
  <si>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</si>
  <si>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</si>
  <si>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</si>
  <si>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</si>
  <si>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</si>
  <si>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</si>
  <si>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</si>
  <si>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</si>
  <si>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</si>
  <si>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</si>
  <si>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</si>
  <si>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</si>
  <si>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</si>
  <si>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</si>
  <si>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</si>
  <si>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</si>
  <si>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</si>
  <si>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</si>
  <si>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</si>
  <si>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</si>
  <si>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</si>
  <si>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</si>
  <si>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</si>
  <si>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</si>
  <si>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</si>
  <si>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</si>
  <si>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</si>
  <si>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</si>
  <si>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</si>
  <si>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</si>
  <si>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</si>
  <si>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</si>
  <si>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</si>
  <si>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</si>
  <si>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</si>
  <si>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</si>
  <si>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</si>
  <si>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</si>
  <si>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</si>
  <si>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</si>
  <si>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</si>
  <si>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</si>
  <si>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</si>
  <si>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</si>
  <si>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</si>
  <si>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</si>
  <si>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</si>
  <si>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</si>
  <si>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</si>
  <si>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</si>
  <si>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</si>
  <si>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</si>
  <si>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</si>
  <si>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</si>
  <si>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</si>
  <si>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</si>
  <si>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</si>
  <si>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</si>
  <si>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</si>
  <si>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</si>
  <si>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</si>
  <si>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</si>
  <si>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</si>
  <si>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</si>
  <si>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</si>
  <si>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</si>
  <si>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</si>
  <si>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</si>
  <si>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</si>
  <si>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</si>
  <si>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</si>
  <si>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</si>
  <si>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</si>
  <si>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</si>
  <si>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</si>
  <si>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</si>
  <si>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</si>
  <si>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</si>
  <si>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</si>
  <si>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</si>
  <si>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</si>
  <si>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</si>
  <si>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</si>
  <si>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</si>
  <si>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</si>
  <si>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</si>
  <si>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</si>
  <si>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</si>
  <si>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</si>
  <si>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</si>
  <si>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</si>
  <si>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</si>
  <si>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</si>
  <si>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</si>
  <si>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</si>
  <si>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</si>
  <si>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</si>
  <si>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</si>
  <si>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</si>
  <si>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</si>
  <si>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</si>
  <si>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</si>
  <si>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</si>
  <si>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</si>
  <si>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</si>
  <si>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</si>
  <si>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</si>
  <si>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</si>
  <si>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</si>
  <si>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</si>
  <si>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</si>
  <si>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</si>
  <si>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</si>
  <si>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</si>
  <si>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</si>
  <si>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</si>
  <si>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</si>
  <si>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</si>
  <si>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</si>
  <si>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</si>
  <si>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</si>
  <si>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</si>
  <si>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</si>
  <si>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</si>
  <si>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</si>
  <si>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</si>
  <si>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</si>
  <si>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</si>
  <si>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</si>
  <si>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</si>
  <si>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</si>
  <si>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</si>
  <si>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</si>
  <si>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</si>
  <si>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</si>
  <si>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</si>
  <si>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</si>
  <si>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</si>
  <si>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</si>
  <si>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</si>
  <si>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</si>
  <si>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</si>
  <si>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</si>
  <si>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</si>
  <si>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</si>
  <si>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</si>
  <si>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</si>
  <si>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</si>
  <si>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</si>
  <si>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</si>
  <si>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</si>
  <si>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</si>
  <si>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</si>
  <si>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</si>
  <si>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</si>
  <si>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</si>
  <si>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</si>
  <si>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</si>
  <si>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</si>
  <si>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</si>
  <si>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</si>
  <si>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t>This filing is required pursuant to Commission Rules 4 CSR 240-3.335 and
4 CSR 240-3.640, and/or Section 393.140 RSMo.</t>
  </si>
  <si>
    <t>Excel Issued Date: 12/13/2017</t>
  </si>
  <si>
    <r>
      <t>Non-Public Submission</t>
    </r>
    <r>
      <rPr>
        <sz val="12"/>
        <rFont val="Arial"/>
        <family val="2"/>
      </rPr>
      <t xml:space="preserve"> (Confidential / Filed Under Seal)
For this filing to be considered Confidential, additional submission 
of materials is required pursuant to Commission Rule 
4 CSR 240-2.135.</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</si>
  <si>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</si>
  <si>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</si>
  <si>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</si>
  <si>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r>
      <t xml:space="preserve">Public Submission </t>
    </r>
    <r>
      <rPr>
        <sz val="12"/>
        <rFont val="Arial"/>
        <family val="2"/>
      </rPr>
      <t>(NOT Confidential)</t>
    </r>
  </si>
  <si>
    <t>Confidential</t>
  </si>
  <si>
    <t>Confidenital</t>
  </si>
  <si>
    <t>EVERGREEN LAKE WATER COMPANY</t>
  </si>
  <si>
    <t>x</t>
  </si>
  <si>
    <t>PO Box 138, Cedar Hill, MO 63016</t>
  </si>
  <si>
    <t>636-274-2636</t>
  </si>
  <si>
    <t>eunice.mathes@yahoo.com</t>
  </si>
  <si>
    <t>Eunice Mathes, President</t>
  </si>
  <si>
    <t>P.O. Box 138</t>
  </si>
  <si>
    <t>Cedar Hill</t>
  </si>
  <si>
    <t>MO</t>
  </si>
  <si>
    <t>Bernadine R. Thomas, 8622 Kent Drive, Cedar Hill, MO 63016</t>
  </si>
  <si>
    <t>Diane H. Duke, 7010 Ficken Road, Cedar Hill, MO 63016</t>
  </si>
  <si>
    <t>Eunice A. Mathes, 7080 Ficken Road, Cedar Hill, MO  63016</t>
  </si>
  <si>
    <t>Common</t>
  </si>
  <si>
    <t>President</t>
  </si>
  <si>
    <t>Eunice A. Mathes</t>
  </si>
  <si>
    <t>Secretary</t>
  </si>
  <si>
    <t>Ebernadine R. Thomas</t>
  </si>
  <si>
    <t>Continue Meter Change Out Program                   $300.00</t>
  </si>
  <si>
    <t>Repair &amp; Clean Reservoir                                    $5051.00</t>
  </si>
  <si>
    <t>Eunice A. Mathes, Clerical/Mgr, Meter Reader</t>
  </si>
  <si>
    <t>Joshua A. Jones Meter Reader</t>
  </si>
  <si>
    <t>Eunice Mathes</t>
  </si>
  <si>
    <t>Loan</t>
  </si>
  <si>
    <t>Rose Ficken, 7080 Ficken Road, Cedar Hill, MO  63016</t>
  </si>
  <si>
    <t>Annually</t>
  </si>
  <si>
    <t>Yes</t>
  </si>
  <si>
    <t>Fixed</t>
  </si>
  <si>
    <t>Quarterly</t>
  </si>
  <si>
    <t>Well # 1</t>
  </si>
  <si>
    <t>GRUNDOS, 203S300 FRANKLIN MOTOR 230V 3 PHASE 120 GPM AFTER 1.5 HR</t>
  </si>
  <si>
    <t>WELL</t>
  </si>
  <si>
    <t>230GPM</t>
  </si>
  <si>
    <t>OAK RIGE COURT</t>
  </si>
  <si>
    <t>Ground Water Well</t>
  </si>
  <si>
    <t>8" 300'</t>
  </si>
  <si>
    <t>740' Deep 8" Diameter</t>
  </si>
  <si>
    <t>172800@120 GPM</t>
  </si>
  <si>
    <t>Clorine</t>
  </si>
  <si>
    <t>3/4"</t>
  </si>
  <si>
    <t xml:space="preserve">1 1/2" </t>
  </si>
  <si>
    <t>Ground Tank - Concrete Resevoir</t>
  </si>
  <si>
    <t>Concrete</t>
  </si>
  <si>
    <t>Exterior 52016</t>
  </si>
  <si>
    <t>63 Gallons</t>
  </si>
  <si>
    <t>PLASTIC</t>
  </si>
  <si>
    <t>6"</t>
  </si>
  <si>
    <t>4"</t>
  </si>
  <si>
    <t>2"</t>
  </si>
  <si>
    <t>Missouri</t>
  </si>
  <si>
    <t>Jefferson</t>
  </si>
  <si>
    <t>Evergreen Lake Water Compnay</t>
  </si>
  <si>
    <t>7080 Ficken Road, Cedar Hill, MO  63016  636-874-2636</t>
  </si>
  <si>
    <t>/s/ Eunice Mathes President</t>
  </si>
  <si>
    <t>8 to 28 PSI</t>
  </si>
  <si>
    <t>N/A</t>
  </si>
  <si>
    <t>/s/ Dawn Birlew</t>
  </si>
  <si>
    <t>Ed Gass, Maint &amp; Repair &amp; Meter Exchange</t>
  </si>
  <si>
    <t>Bernadine Thomas, Wash &amp; paint Pump house/Reserv</t>
  </si>
  <si>
    <t>Diane Duke, Wash &amp; paint Pump house/Reservoir</t>
  </si>
  <si>
    <t>Eunice Mathes,  Wash &amp; paint Pump house/Reservoir</t>
  </si>
  <si>
    <t>Tara Pool, Software programing</t>
  </si>
  <si>
    <t>Woodruff Consulting,   Accounting</t>
  </si>
  <si>
    <t>Gregory Vescovo, Attorney</t>
  </si>
  <si>
    <t>Kevin Conley, Repair ceiling of pump house</t>
  </si>
  <si>
    <t>In &amp; Out Restoration, Repair crack &amp; Flush reservoir</t>
  </si>
  <si>
    <t>9th</t>
  </si>
  <si>
    <t>May</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</si>
</sst>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40">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6"/>
      <name val="Arial"/>
      <family val="2"/>
    </font>
    <font>
      <b/>
      <sz val="10"/>
      <color rgb="FFFF0000"/>
      <name val="Arial"/>
      <family val="2"/>
    </font>
    <font>
      <b/>
      <i/>
      <u/>
      <sz val="7"/>
      <name val="Arial"/>
      <family val="2"/>
    </font>
    <font>
      <i/>
      <sz val="7"/>
      <color theme="1"/>
      <name val="Arial"/>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3">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90">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41" fillId="0" borderId="0" xfId="0" applyFont="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29"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0" fontId="11" fillId="0" borderId="8" xfId="0" applyFont="1" applyFill="1" applyBorder="1" applyAlignment="1" applyProtection="1">
      <alignment vertical="top" wrapText="1"/>
      <protection locked="0"/>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11" fillId="0" borderId="5" xfId="0" applyFont="1" applyBorder="1" applyAlignment="1" applyProtection="1">
      <alignment horizontal="left"/>
    </xf>
    <xf numFmtId="0" fontId="0" fillId="0" borderId="0" xfId="0" applyBorder="1" applyAlignment="1"/>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3"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4"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4"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4"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6" xfId="0" applyNumberFormat="1" applyFont="1" applyBorder="1" applyAlignment="1" applyProtection="1"/>
    <xf numFmtId="0" fontId="5" fillId="0" borderId="26" xfId="0" applyFont="1" applyBorder="1" applyAlignment="1" applyProtection="1">
      <alignment horizontal="center" vertical="top"/>
    </xf>
    <xf numFmtId="44" fontId="41" fillId="0" borderId="34"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6" xfId="0" applyFont="1" applyBorder="1" applyAlignment="1" applyProtection="1">
      <alignment horizontal="center" vertical="center"/>
    </xf>
    <xf numFmtId="0" fontId="5" fillId="0" borderId="34"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4"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4"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3"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7"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5" xfId="0" applyNumberFormat="1" applyFont="1" applyFill="1" applyBorder="1" applyAlignment="1" applyProtection="1">
      <alignment horizontal="right"/>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1"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42" fontId="2" fillId="6" borderId="19"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6" fillId="2" borderId="5"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24" xfId="0" applyFont="1" applyBorder="1" applyAlignment="1"/>
    <xf numFmtId="0" fontId="43" fillId="0" borderId="25" xfId="0" applyFont="1" applyBorder="1" applyAlignment="1" applyProtection="1">
      <alignment horizontal="center"/>
    </xf>
    <xf numFmtId="0" fontId="43" fillId="0" borderId="1" xfId="0" applyFont="1" applyBorder="1" applyAlignment="1" applyProtection="1"/>
    <xf numFmtId="0" fontId="0" fillId="0" borderId="0" xfId="0" applyBorder="1" applyAlignment="1" applyProtection="1">
      <alignment horizontal="left" vertical="top"/>
    </xf>
    <xf numFmtId="0" fontId="4" fillId="0" borderId="23" xfId="0" applyFont="1" applyBorder="1" applyAlignment="1" applyProtection="1">
      <alignment horizontal="center" vertical="center"/>
    </xf>
    <xf numFmtId="0" fontId="43" fillId="0" borderId="34" xfId="0" applyFont="1" applyBorder="1" applyAlignment="1" applyProtection="1">
      <alignment horizontal="center" wrapText="1"/>
    </xf>
    <xf numFmtId="0" fontId="72" fillId="0" borderId="11" xfId="0" applyFont="1" applyBorder="1" applyAlignment="1">
      <alignment vertical="center"/>
    </xf>
    <xf numFmtId="0" fontId="41" fillId="0" borderId="0" xfId="0" applyFont="1" applyBorder="1" applyAlignment="1">
      <alignment vertical="top" wrapText="1"/>
    </xf>
    <xf numFmtId="42" fontId="2" fillId="0" borderId="8" xfId="1" applyNumberFormat="1" applyFont="1" applyFill="1" applyBorder="1" applyAlignment="1" applyProtection="1">
      <protection locked="0"/>
    </xf>
    <xf numFmtId="42" fontId="2" fillId="6" borderId="8" xfId="2" applyNumberFormat="1" applyFont="1" applyFill="1" applyBorder="1" applyAlignment="1" applyProtection="1">
      <alignment horizontal="left"/>
    </xf>
    <xf numFmtId="42" fontId="2" fillId="6" borderId="9"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5" fillId="0" borderId="0" xfId="0" applyFont="1" applyBorder="1" applyAlignment="1" applyProtection="1">
      <alignment horizontal="center"/>
    </xf>
    <xf numFmtId="0" fontId="41" fillId="0" borderId="0" xfId="0" applyFont="1" applyBorder="1" applyAlignment="1" applyProtection="1">
      <alignment wrapText="1"/>
      <protection locked="0"/>
    </xf>
    <xf numFmtId="0" fontId="125" fillId="0" borderId="0" xfId="0" applyFont="1" applyBorder="1" applyAlignment="1" applyProtection="1"/>
    <xf numFmtId="0" fontId="125" fillId="10" borderId="8" xfId="0" applyFont="1" applyFill="1" applyBorder="1" applyAlignment="1" applyProtection="1">
      <alignment horizontal="center" vertical="center" wrapText="1"/>
    </xf>
    <xf numFmtId="0" fontId="125" fillId="10" borderId="8" xfId="0" applyFont="1" applyFill="1" applyBorder="1" applyAlignment="1">
      <alignment horizontal="center" vertical="center" wrapText="1"/>
    </xf>
    <xf numFmtId="0" fontId="125" fillId="4" borderId="8" xfId="0" applyFont="1" applyFill="1" applyBorder="1" applyAlignment="1" applyProtection="1">
      <alignment horizontal="center" vertical="center" wrapText="1"/>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xf>
    <xf numFmtId="0" fontId="125" fillId="0" borderId="8"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3" fontId="125" fillId="0" borderId="8" xfId="0" applyNumberFormat="1" applyFont="1" applyBorder="1" applyAlignment="1" applyProtection="1">
      <alignment horizontal="right" vertical="center"/>
    </xf>
    <xf numFmtId="0" fontId="125" fillId="0" borderId="8" xfId="0" applyFont="1" applyBorder="1" applyAlignment="1" applyProtection="1">
      <alignment horizontal="right"/>
    </xf>
    <xf numFmtId="14" fontId="125" fillId="0" borderId="8" xfId="0" applyNumberFormat="1" applyFont="1" applyBorder="1" applyAlignment="1" applyProtection="1">
      <alignment horizontal="right" wrapText="1"/>
      <protection locked="0"/>
    </xf>
    <xf numFmtId="0" fontId="125" fillId="0" borderId="0" xfId="0" applyFont="1" applyBorder="1" applyAlignment="1" applyProtection="1">
      <alignment vertical="top" wrapText="1"/>
    </xf>
    <xf numFmtId="0" fontId="124" fillId="0" borderId="0" xfId="0" applyFont="1" applyBorder="1" applyAlignment="1">
      <alignment vertical="top" wrapText="1"/>
    </xf>
    <xf numFmtId="0" fontId="124" fillId="0" borderId="0" xfId="0" applyFont="1" applyBorder="1" applyAlignment="1">
      <alignment wrapText="1"/>
    </xf>
    <xf numFmtId="0" fontId="124" fillId="0" borderId="0" xfId="0" applyFont="1" applyBorder="1" applyAlignment="1" applyProtection="1">
      <alignment vertical="top" wrapText="1"/>
    </xf>
    <xf numFmtId="0" fontId="125" fillId="0" borderId="8" xfId="0" applyFont="1" applyBorder="1" applyAlignment="1" applyProtection="1">
      <alignment horizontal="center"/>
      <protection locked="0"/>
    </xf>
    <xf numFmtId="0" fontId="129" fillId="0" borderId="6" xfId="0" applyFont="1" applyBorder="1" applyAlignment="1" applyProtection="1">
      <alignment horizontal="left"/>
    </xf>
    <xf numFmtId="0" fontId="125" fillId="0" borderId="8" xfId="0" applyFont="1" applyBorder="1" applyAlignment="1" applyProtection="1">
      <alignment horizontal="right"/>
      <protection locked="0"/>
    </xf>
    <xf numFmtId="0" fontId="125" fillId="0" borderId="2" xfId="0" applyFont="1" applyBorder="1" applyAlignment="1" applyProtection="1">
      <alignment horizontal="right"/>
      <protection locked="0"/>
    </xf>
    <xf numFmtId="0" fontId="125" fillId="0" borderId="22" xfId="0" applyFont="1" applyBorder="1" applyAlignment="1" applyProtection="1">
      <alignment horizontal="right"/>
      <protection locked="0"/>
    </xf>
    <xf numFmtId="0" fontId="125" fillId="0" borderId="11" xfId="0" applyFont="1" applyBorder="1" applyAlignment="1" applyProtection="1">
      <alignment horizontal="right"/>
      <protection locked="0"/>
    </xf>
    <xf numFmtId="0" fontId="125" fillId="0" borderId="0" xfId="0" applyFont="1" applyBorder="1" applyAlignment="1" applyProtection="1">
      <alignment horizontal="left" wrapText="1"/>
      <protection locked="0"/>
    </xf>
    <xf numFmtId="0" fontId="125" fillId="0" borderId="0" xfId="0" applyFont="1" applyBorder="1" applyAlignment="1" applyProtection="1">
      <alignment horizontal="right"/>
      <protection locked="0"/>
    </xf>
    <xf numFmtId="0" fontId="127" fillId="0" borderId="0" xfId="0" applyFont="1" applyBorder="1" applyAlignment="1" applyProtection="1">
      <alignment horizontal="left"/>
    </xf>
    <xf numFmtId="0" fontId="132" fillId="0" borderId="0" xfId="0" applyFont="1" applyBorder="1" applyAlignment="1" applyProtection="1">
      <alignment horizontal="left"/>
    </xf>
    <xf numFmtId="0" fontId="127" fillId="0" borderId="0" xfId="0" applyFont="1" applyBorder="1" applyAlignment="1" applyProtection="1">
      <alignment horizontal="center"/>
    </xf>
    <xf numFmtId="0" fontId="125" fillId="0" borderId="0" xfId="0" applyFont="1" applyBorder="1" applyAlignment="1" applyProtection="1">
      <alignment vertical="center"/>
    </xf>
    <xf numFmtId="0" fontId="125" fillId="0" borderId="0" xfId="0" applyFont="1" applyBorder="1" applyAlignment="1" applyProtection="1">
      <alignment horizontal="center" vertical="center"/>
      <protection locked="0"/>
    </xf>
    <xf numFmtId="0" fontId="125" fillId="0" borderId="0" xfId="0" applyFont="1" applyBorder="1" applyProtection="1"/>
    <xf numFmtId="0" fontId="23" fillId="0" borderId="0" xfId="0" applyFont="1" applyFill="1" applyBorder="1" applyAlignment="1" applyProtection="1">
      <alignment horizontal="center"/>
    </xf>
    <xf numFmtId="0" fontId="59" fillId="0" borderId="0" xfId="0" applyFont="1" applyFill="1" applyBorder="1" applyAlignment="1" applyProtection="1"/>
    <xf numFmtId="0" fontId="25"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125" fillId="4" borderId="3" xfId="0" applyFont="1" applyFill="1" applyBorder="1" applyAlignment="1" applyProtection="1">
      <alignment horizontal="center"/>
    </xf>
    <xf numFmtId="0" fontId="125" fillId="4" borderId="3" xfId="0" applyFont="1" applyFill="1" applyBorder="1" applyAlignment="1" applyProtection="1">
      <alignment horizontal="center" vertical="center" wrapText="1"/>
    </xf>
    <xf numFmtId="0" fontId="125" fillId="4" borderId="8" xfId="0" applyFont="1" applyFill="1" applyBorder="1" applyAlignment="1" applyProtection="1">
      <alignment horizontal="center"/>
    </xf>
    <xf numFmtId="0" fontId="125" fillId="0" borderId="13" xfId="0" applyFont="1" applyBorder="1" applyAlignment="1" applyProtection="1">
      <alignment horizontal="right"/>
      <protection locked="0"/>
    </xf>
    <xf numFmtId="0" fontId="125" fillId="0" borderId="14" xfId="0" applyFont="1" applyBorder="1" applyAlignment="1" applyProtection="1">
      <alignment horizontal="right"/>
      <protection locked="0"/>
    </xf>
    <xf numFmtId="1" fontId="125" fillId="0" borderId="13" xfId="0" applyNumberFormat="1" applyFont="1" applyBorder="1" applyAlignment="1" applyProtection="1">
      <alignment horizontal="right"/>
    </xf>
    <xf numFmtId="3" fontId="125" fillId="0" borderId="13" xfId="0" applyNumberFormat="1" applyFont="1" applyBorder="1" applyAlignment="1" applyProtection="1">
      <alignment horizontal="right"/>
      <protection locked="0"/>
    </xf>
    <xf numFmtId="3" fontId="125" fillId="0" borderId="13" xfId="0" applyNumberFormat="1" applyFont="1" applyBorder="1" applyAlignment="1" applyProtection="1">
      <alignment horizontal="right"/>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wrapText="1"/>
      <protection locked="0"/>
    </xf>
    <xf numFmtId="43" fontId="125" fillId="0" borderId="8" xfId="0" applyNumberFormat="1" applyFont="1" applyBorder="1" applyAlignment="1" applyProtection="1">
      <alignment horizontal="right"/>
      <protection locked="0"/>
    </xf>
    <xf numFmtId="42" fontId="125" fillId="0" borderId="8" xfId="0" applyNumberFormat="1" applyFont="1" applyBorder="1" applyAlignment="1" applyProtection="1">
      <alignment horizontal="right"/>
      <protection locked="0"/>
    </xf>
    <xf numFmtId="42" fontId="125" fillId="0" borderId="9" xfId="0" applyNumberFormat="1" applyFont="1" applyBorder="1" applyAlignment="1" applyProtection="1">
      <alignment horizontal="right"/>
      <protection locked="0"/>
    </xf>
    <xf numFmtId="42" fontId="125" fillId="7" borderId="8" xfId="0" applyNumberFormat="1" applyFont="1" applyFill="1" applyBorder="1" applyAlignment="1" applyProtection="1">
      <alignment horizontal="right"/>
    </xf>
    <xf numFmtId="0" fontId="25" fillId="0" borderId="0" xfId="0" applyFont="1" applyBorder="1" applyAlignment="1" applyProtection="1">
      <alignment horizontal="center"/>
    </xf>
    <xf numFmtId="0" fontId="43" fillId="0" borderId="8" xfId="0" applyFont="1" applyBorder="1" applyAlignment="1">
      <alignment horizontal="center" vertical="center" wrapText="1"/>
    </xf>
    <xf numFmtId="3" fontId="2" fillId="0" borderId="8" xfId="0" applyNumberFormat="1" applyFont="1" applyBorder="1" applyAlignment="1" applyProtection="1">
      <protection locked="0"/>
    </xf>
    <xf numFmtId="0" fontId="13" fillId="2" borderId="5" xfId="0" applyFont="1" applyFill="1" applyBorder="1" applyAlignment="1" applyProtection="1">
      <alignment horizontal="left" indent="1"/>
    </xf>
    <xf numFmtId="0" fontId="13" fillId="2" borderId="0" xfId="4" applyFont="1" applyFill="1" applyBorder="1" applyAlignment="1" applyProtection="1">
      <alignment horizontal="right"/>
    </xf>
    <xf numFmtId="0" fontId="13" fillId="2" borderId="0" xfId="4" applyNumberFormat="1" applyFont="1" applyFill="1" applyBorder="1" applyAlignment="1" applyProtection="1">
      <alignment horizontal="center"/>
      <protection locked="0"/>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13" fillId="2" borderId="0" xfId="0" applyFont="1" applyFill="1" applyBorder="1" applyAlignment="1" applyProtection="1">
      <alignment vertical="top" wrapTex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8" fillId="0" borderId="0" xfId="0" applyFont="1" applyFill="1" applyBorder="1" applyAlignment="1" applyProtection="1">
      <alignment horizontal="left" wrapText="1"/>
    </xf>
    <xf numFmtId="0" fontId="41" fillId="0" borderId="0" xfId="0" applyFont="1" applyAlignment="1" applyProtection="1">
      <alignment wrapText="1"/>
    </xf>
    <xf numFmtId="0" fontId="13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 fillId="0" borderId="6" xfId="0" applyFont="1" applyBorder="1" applyAlignment="1" applyProtection="1">
      <alignment horizontal="center"/>
      <protection locked="0"/>
    </xf>
    <xf numFmtId="0" fontId="23" fillId="0" borderId="0" xfId="0" applyFont="1" applyBorder="1" applyAlignment="1" applyProtection="1">
      <alignment horizontal="left" wrapText="1"/>
    </xf>
    <xf numFmtId="0" fontId="2" fillId="0" borderId="1" xfId="0" applyFont="1" applyBorder="1" applyAlignment="1" applyProtection="1">
      <alignment horizontal="center"/>
    </xf>
    <xf numFmtId="0" fontId="30" fillId="0" borderId="6" xfId="7" applyBorder="1" applyAlignment="1" applyProtection="1">
      <alignment horizontal="center"/>
      <protection locked="0"/>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0" fillId="0" borderId="6" xfId="0"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8" xfId="0" applyFont="1" applyBorder="1" applyAlignment="1" applyProtection="1">
      <alignment horizontal="left"/>
      <protection locked="0"/>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2" borderId="7" xfId="0" applyFont="1" applyFill="1" applyBorder="1" applyAlignment="1" applyProtection="1">
      <protection locked="0"/>
    </xf>
    <xf numFmtId="0" fontId="71" fillId="0" borderId="7"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5" fillId="0" borderId="0" xfId="0" applyFont="1" applyBorder="1" applyAlignment="1" applyProtection="1">
      <alignment horizontal="right"/>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2" fillId="0" borderId="5" xfId="0" applyFont="1" applyBorder="1" applyAlignment="1" applyProtection="1"/>
    <xf numFmtId="0" fontId="41" fillId="0" borderId="0"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3" xfId="0" applyFont="1" applyBorder="1" applyAlignment="1" applyProtection="1"/>
    <xf numFmtId="0" fontId="41" fillId="0" borderId="1" xfId="0" applyFont="1" applyBorder="1" applyAlignment="1"/>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xf numFmtId="0" fontId="2" fillId="0" borderId="5" xfId="0" applyFont="1" applyBorder="1" applyAlignment="1" applyProtection="1">
      <alignment wrapText="1"/>
    </xf>
    <xf numFmtId="0" fontId="2" fillId="0" borderId="10" xfId="0" applyFont="1" applyBorder="1" applyAlignment="1" applyProtection="1"/>
    <xf numFmtId="0" fontId="99" fillId="0" borderId="10" xfId="0" applyFont="1" applyBorder="1" applyAlignment="1"/>
    <xf numFmtId="0" fontId="23" fillId="4" borderId="5" xfId="0" applyFont="1" applyFill="1" applyBorder="1" applyAlignment="1" applyProtection="1">
      <alignment vertical="center"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0" fillId="0" borderId="0" xfId="0" applyAlignment="1" applyProtection="1">
      <alignment vertical="center"/>
    </xf>
    <xf numFmtId="0" fontId="2" fillId="0" borderId="10" xfId="0" applyFont="1" applyBorder="1" applyAlignment="1">
      <alignment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2" fillId="0" borderId="0" xfId="0" applyFont="1" applyBorder="1" applyAlignment="1" applyProtection="1">
      <alignment horizontal="left" vertical="top" wrapText="1"/>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2" fillId="0" borderId="0"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3" fillId="0" borderId="0" xfId="0" applyFont="1" applyAlignment="1">
      <alignment horizontal="left"/>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2" fillId="9" borderId="22" xfId="0" applyFont="1" applyFill="1" applyBorder="1" applyAlignment="1" applyProtection="1">
      <alignment horizontal="center" vertical="center" wrapText="1"/>
    </xf>
    <xf numFmtId="0" fontId="41" fillId="10" borderId="13" xfId="0" applyFont="1" applyFill="1" applyBorder="1" applyAlignment="1">
      <alignment horizontal="center" vertical="center" wrapText="1"/>
    </xf>
    <xf numFmtId="0" fontId="11" fillId="11" borderId="30" xfId="0" applyFont="1" applyFill="1" applyBorder="1" applyAlignment="1" applyProtection="1">
      <alignment horizontal="center" vertical="center" wrapText="1"/>
    </xf>
    <xf numFmtId="0" fontId="41" fillId="12" borderId="31"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2" xfId="0" applyNumberFormat="1" applyFont="1" applyFill="1" applyBorder="1" applyAlignment="1" applyProtection="1">
      <alignment horizontal="center" vertical="center" textRotation="180" wrapText="1"/>
    </xf>
    <xf numFmtId="0" fontId="41" fillId="0" borderId="13" xfId="0" applyFont="1" applyBorder="1" applyAlignment="1">
      <alignment horizontal="center" vertical="center" textRotation="180" wrapText="1"/>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0"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13" xfId="0" applyFont="1" applyFill="1" applyBorder="1" applyAlignment="1" applyProtection="1">
      <alignment horizontal="center" vertical="center"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2"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28" xfId="0" applyFont="1" applyFill="1" applyBorder="1" applyAlignment="1" applyProtection="1">
      <alignment horizontal="center" vertical="center"/>
    </xf>
    <xf numFmtId="0" fontId="108" fillId="0" borderId="5" xfId="0" applyFont="1" applyBorder="1" applyAlignment="1">
      <alignment horizontal="left" vertical="top" textRotation="180"/>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20" fillId="0" borderId="0" xfId="0" applyFont="1" applyFill="1" applyBorder="1" applyAlignment="1" applyProtection="1"/>
    <xf numFmtId="0" fontId="41" fillId="0" borderId="10" xfId="0" applyFont="1" applyBorder="1" applyAlignment="1">
      <alignment horizontal="right"/>
    </xf>
    <xf numFmtId="0" fontId="38" fillId="0" borderId="5" xfId="0" applyFont="1" applyBorder="1" applyAlignment="1" applyProtection="1">
      <alignment horizontal="left"/>
    </xf>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0" fillId="0" borderId="5"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77" fillId="0" borderId="0" xfId="0" applyFont="1" applyBorder="1" applyAlignment="1"/>
    <xf numFmtId="0" fontId="77"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11" fillId="0" borderId="5"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4" fillId="0" borderId="5" xfId="0" applyFont="1" applyBorder="1" applyAlignment="1" applyProtection="1"/>
    <xf numFmtId="0" fontId="4" fillId="0" borderId="10" xfId="0" applyFont="1" applyBorder="1" applyAlignment="1" applyProtection="1"/>
    <xf numFmtId="0" fontId="4" fillId="0" borderId="0" xfId="0" applyFont="1" applyBorder="1" applyAlignment="1" applyProtection="1">
      <alignment horizontal="center" vertical="top" wrapText="1"/>
    </xf>
    <xf numFmtId="0" fontId="4" fillId="0" borderId="0" xfId="0" applyFont="1" applyBorder="1" applyAlignment="1">
      <alignment horizontal="right"/>
    </xf>
    <xf numFmtId="0" fontId="0" fillId="0" borderId="0" xfId="0" applyBorder="1" applyAlignment="1">
      <alignment horizontal="right"/>
    </xf>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80" fillId="0" borderId="0" xfId="0" applyFont="1" applyBorder="1" applyAlignment="1">
      <alignment horizontal="right"/>
    </xf>
    <xf numFmtId="0" fontId="108" fillId="0" borderId="6" xfId="0" applyFont="1" applyBorder="1" applyAlignment="1" applyProtection="1"/>
    <xf numFmtId="0" fontId="114" fillId="0" borderId="5" xfId="0" applyFont="1" applyBorder="1" applyAlignment="1" applyProtection="1">
      <alignment horizontal="center"/>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 fillId="0" borderId="12" xfId="0" applyFont="1" applyBorder="1" applyAlignment="1" applyProtection="1"/>
    <xf numFmtId="0" fontId="4" fillId="0" borderId="14" xfId="0" applyFont="1" applyBorder="1" applyAlignment="1" applyProtection="1"/>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4" fillId="0" borderId="1" xfId="0" applyFont="1" applyBorder="1" applyAlignment="1" applyProtection="1">
      <alignment horizontal="center"/>
    </xf>
    <xf numFmtId="0" fontId="80" fillId="0" borderId="1" xfId="0" applyFont="1" applyBorder="1" applyAlignment="1">
      <alignment horizont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3" fillId="0" borderId="0" xfId="0" applyFont="1" applyBorder="1" applyAlignment="1" applyProtection="1">
      <alignment horizontal="center"/>
    </xf>
    <xf numFmtId="0" fontId="27"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116" fillId="0" borderId="36" xfId="0" applyFont="1" applyBorder="1" applyAlignment="1" applyProtection="1">
      <alignment vertical="top" wrapText="1"/>
      <protection locked="0"/>
    </xf>
    <xf numFmtId="0" fontId="116" fillId="0" borderId="37" xfId="0" applyFont="1" applyBorder="1" applyAlignment="1" applyProtection="1">
      <alignment vertical="top" wrapText="1"/>
      <protection locked="0"/>
    </xf>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24" fillId="0" borderId="41" xfId="0" applyFont="1" applyBorder="1" applyAlignment="1">
      <alignment vertical="top" wrapText="1"/>
    </xf>
    <xf numFmtId="0" fontId="124" fillId="0" borderId="15" xfId="0" applyFont="1" applyBorder="1" applyAlignment="1">
      <alignment vertical="top" wrapText="1"/>
    </xf>
    <xf numFmtId="0" fontId="124" fillId="0" borderId="42" xfId="0" applyFont="1" applyBorder="1" applyAlignment="1">
      <alignment vertical="top" wrapText="1"/>
    </xf>
    <xf numFmtId="0" fontId="4" fillId="0" borderId="0" xfId="0" applyFont="1" applyBorder="1" applyAlignment="1" applyProtection="1"/>
    <xf numFmtId="0" fontId="4" fillId="0" borderId="0" xfId="0" applyFont="1" applyBorder="1" applyAlignment="1" applyProtection="1">
      <alignment horizontal="left" vertical="top"/>
    </xf>
    <xf numFmtId="0" fontId="80" fillId="0" borderId="0" xfId="0" applyFont="1" applyAlignment="1"/>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24" fillId="0" borderId="0" xfId="0" applyFont="1" applyBorder="1" applyAlignment="1" applyProtection="1">
      <alignment horizontal="center" vertical="center"/>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2" fillId="0" borderId="5" xfId="0" applyFont="1" applyBorder="1" applyAlignment="1"/>
    <xf numFmtId="0" fontId="17" fillId="0" borderId="12" xfId="0" applyFont="1" applyBorder="1" applyAlignment="1" applyProtection="1">
      <alignment horizontal="left"/>
    </xf>
    <xf numFmtId="0" fontId="4" fillId="0" borderId="0" xfId="0" applyFont="1" applyBorder="1" applyAlignment="1" applyProtection="1">
      <alignment horizontal="right"/>
    </xf>
    <xf numFmtId="0" fontId="17" fillId="0" borderId="0" xfId="0" applyFont="1" applyBorder="1" applyAlignment="1" applyProtection="1">
      <alignment vertical="center" textRotation="180"/>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56" fillId="0" borderId="5" xfId="0" applyFont="1" applyBorder="1" applyAlignment="1" applyProtection="1">
      <alignment horizontal="lef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46" fillId="0" borderId="0" xfId="0" applyFont="1" applyBorder="1" applyAlignment="1" applyProtection="1"/>
    <xf numFmtId="0" fontId="48" fillId="0" borderId="5"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48" fillId="0" borderId="0" xfId="0" applyFont="1" applyBorder="1" applyAlignment="1" applyProtection="1"/>
    <xf numFmtId="0" fontId="51" fillId="0" borderId="5" xfId="0" applyFont="1" applyBorder="1" applyAlignment="1" applyProtection="1">
      <alignment horizontal="righ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8" fillId="0" borderId="0" xfId="0" applyFont="1" applyBorder="1" applyAlignment="1" applyProtection="1">
      <alignment horizontal="right"/>
    </xf>
    <xf numFmtId="0" fontId="51" fillId="0" borderId="6" xfId="0" applyFont="1" applyFill="1" applyBorder="1" applyAlignment="1" applyProtection="1">
      <alignment horizontal="left"/>
    </xf>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9" borderId="22" xfId="0" applyFont="1" applyFill="1" applyBorder="1" applyAlignment="1" applyProtection="1">
      <alignment horizontal="center" vertical="center" wrapText="1"/>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10" xfId="0" applyFont="1" applyBorder="1" applyAlignment="1"/>
    <xf numFmtId="0" fontId="4" fillId="0" borderId="24" xfId="0" applyFont="1" applyBorder="1" applyAlignment="1" applyProtection="1">
      <alignment horizontal="center" vertical="center"/>
    </xf>
    <xf numFmtId="0" fontId="72" fillId="0" borderId="24" xfId="0" applyFont="1" applyBorder="1" applyAlignment="1">
      <alignment vertical="center"/>
    </xf>
    <xf numFmtId="0" fontId="36" fillId="0" borderId="0" xfId="0" applyFont="1" applyAlignment="1" applyProtection="1">
      <alignment vertical="center"/>
    </xf>
    <xf numFmtId="0" fontId="114" fillId="0" borderId="0" xfId="0" applyFont="1" applyBorder="1" applyAlignment="1" applyProtection="1">
      <alignment horizontal="center"/>
    </xf>
    <xf numFmtId="0" fontId="4" fillId="0" borderId="0" xfId="0" applyFont="1" applyBorder="1" applyAlignment="1" applyProtection="1">
      <alignment vertical="center" wrapText="1"/>
    </xf>
    <xf numFmtId="0" fontId="80" fillId="0" borderId="0" xfId="0" applyFont="1" applyAlignment="1">
      <alignment wrapText="1"/>
    </xf>
    <xf numFmtId="0" fontId="4" fillId="0" borderId="14" xfId="0" applyFont="1" applyBorder="1" applyAlignment="1"/>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16" fillId="14" borderId="36" xfId="0" applyFont="1" applyFill="1" applyBorder="1" applyAlignment="1" applyProtection="1">
      <alignment horizontal="left" vertical="top" wrapText="1"/>
      <protection locked="0"/>
    </xf>
    <xf numFmtId="0" fontId="41" fillId="0" borderId="37" xfId="0" applyFont="1" applyBorder="1" applyAlignment="1" applyProtection="1">
      <alignment wrapText="1"/>
      <protection locked="0"/>
    </xf>
    <xf numFmtId="0" fontId="41" fillId="0" borderId="38" xfId="0" applyFont="1" applyBorder="1" applyAlignment="1" applyProtection="1">
      <alignment wrapText="1"/>
      <protection locked="0"/>
    </xf>
    <xf numFmtId="0" fontId="116" fillId="14" borderId="39"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0" xfId="0" applyFont="1" applyBorder="1" applyAlignment="1" applyProtection="1">
      <alignment wrapText="1"/>
      <protection locked="0"/>
    </xf>
    <xf numFmtId="0" fontId="41" fillId="0" borderId="41"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2" xfId="0" applyFont="1" applyBorder="1" applyAlignment="1" applyProtection="1">
      <alignment wrapText="1"/>
      <protection locked="0"/>
    </xf>
    <xf numFmtId="0" fontId="4" fillId="0" borderId="10" xfId="0" applyFont="1" applyBorder="1" applyAlignment="1" applyProtection="1">
      <alignment wrapText="1"/>
    </xf>
    <xf numFmtId="0" fontId="125"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25" fillId="0" borderId="3" xfId="0" applyNumberFormat="1" applyFont="1" applyBorder="1" applyAlignment="1" applyProtection="1">
      <alignment horizontal="left" wrapText="1"/>
      <protection locked="0"/>
    </xf>
    <xf numFmtId="0" fontId="135" fillId="0" borderId="7" xfId="0" applyFont="1" applyBorder="1" applyAlignment="1">
      <alignment horizontal="left" wrapText="1"/>
    </xf>
    <xf numFmtId="0" fontId="135" fillId="0" borderId="3" xfId="0" applyFont="1" applyBorder="1" applyAlignment="1" applyProtection="1">
      <alignment horizontal="left" wrapText="1"/>
      <protection locked="0"/>
    </xf>
    <xf numFmtId="0" fontId="135" fillId="0" borderId="2" xfId="0" applyFont="1" applyBorder="1" applyAlignment="1" applyProtection="1">
      <alignment horizontal="left" wrapText="1"/>
      <protection locked="0"/>
    </xf>
    <xf numFmtId="0" fontId="129" fillId="0" borderId="1" xfId="0" applyFont="1" applyBorder="1" applyAlignment="1" applyProtection="1">
      <alignment horizontal="center"/>
      <protection locked="0"/>
    </xf>
    <xf numFmtId="0" fontId="134" fillId="0" borderId="1" xfId="0" applyFont="1" applyBorder="1" applyAlignment="1">
      <alignment horizontal="center"/>
    </xf>
    <xf numFmtId="0" fontId="129" fillId="0" borderId="6" xfId="0" applyFont="1" applyBorder="1" applyAlignment="1" applyProtection="1">
      <alignment horizontal="center" wrapText="1"/>
    </xf>
    <xf numFmtId="0" fontId="124" fillId="0" borderId="6" xfId="0" applyFont="1" applyBorder="1" applyAlignment="1" applyProtection="1">
      <alignment horizontal="center"/>
    </xf>
    <xf numFmtId="0" fontId="125" fillId="10" borderId="3" xfId="0" applyFont="1" applyFill="1" applyBorder="1" applyAlignment="1">
      <alignment horizontal="center" vertical="center"/>
    </xf>
    <xf numFmtId="0" fontId="124" fillId="0" borderId="7" xfId="0" applyFont="1" applyBorder="1" applyAlignment="1">
      <alignment horizontal="center" vertical="center"/>
    </xf>
    <xf numFmtId="0" fontId="125" fillId="10" borderId="3" xfId="0" applyFont="1" applyFill="1" applyBorder="1" applyAlignment="1">
      <alignment horizontal="center" vertical="center" wrapText="1"/>
    </xf>
    <xf numFmtId="0" fontId="125" fillId="0" borderId="2" xfId="0" applyFont="1" applyBorder="1" applyAlignment="1">
      <alignment horizontal="center" vertical="center"/>
    </xf>
    <xf numFmtId="0" fontId="125" fillId="0" borderId="3" xfId="0" applyFont="1" applyBorder="1" applyAlignment="1" applyProtection="1">
      <alignment horizontal="left" vertical="top" wrapText="1"/>
      <protection locked="0"/>
    </xf>
    <xf numFmtId="0" fontId="125" fillId="0" borderId="7" xfId="0" applyFont="1" applyBorder="1" applyAlignment="1" applyProtection="1">
      <alignment horizontal="left" vertical="top" wrapText="1"/>
      <protection locked="0"/>
    </xf>
    <xf numFmtId="0" fontId="125" fillId="0" borderId="2" xfId="0" applyFont="1" applyBorder="1" applyAlignment="1" applyProtection="1">
      <alignment horizontal="left" vertical="top" wrapText="1"/>
      <protection locked="0"/>
    </xf>
    <xf numFmtId="0" fontId="125" fillId="0" borderId="0" xfId="0" applyFont="1" applyBorder="1" applyAlignment="1" applyProtection="1">
      <alignment horizontal="center"/>
    </xf>
    <xf numFmtId="3" fontId="125" fillId="0" borderId="13" xfId="0" applyNumberFormat="1" applyFont="1" applyBorder="1" applyAlignment="1" applyProtection="1">
      <alignment horizontal="right"/>
      <protection locked="0"/>
    </xf>
    <xf numFmtId="0" fontId="125" fillId="0" borderId="3" xfId="0" applyFont="1" applyBorder="1" applyAlignment="1" applyProtection="1">
      <alignment horizontal="left"/>
      <protection locked="0"/>
    </xf>
    <xf numFmtId="0" fontId="125" fillId="0" borderId="7" xfId="0" applyFont="1" applyBorder="1" applyAlignment="1" applyProtection="1">
      <alignment horizontal="left"/>
      <protection locked="0"/>
    </xf>
    <xf numFmtId="0" fontId="125" fillId="0" borderId="2"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0" fontId="125" fillId="0" borderId="12" xfId="0" applyFont="1" applyBorder="1" applyAlignment="1" applyProtection="1">
      <alignment horizontal="left" wrapText="1"/>
      <protection locked="0"/>
    </xf>
    <xf numFmtId="0" fontId="126" fillId="0" borderId="6" xfId="0" applyFont="1" applyBorder="1" applyAlignment="1" applyProtection="1">
      <alignment horizontal="left" wrapText="1"/>
      <protection locked="0"/>
    </xf>
    <xf numFmtId="0" fontId="126" fillId="0" borderId="14" xfId="0" applyFont="1" applyBorder="1" applyAlignment="1" applyProtection="1">
      <alignment horizontal="left" wrapText="1"/>
      <protection locked="0"/>
    </xf>
    <xf numFmtId="3" fontId="125" fillId="0" borderId="8" xfId="0" applyNumberFormat="1" applyFont="1" applyBorder="1" applyAlignment="1" applyProtection="1">
      <alignment horizontal="right"/>
      <protection locked="0"/>
    </xf>
    <xf numFmtId="0" fontId="125" fillId="0" borderId="8" xfId="0" applyFont="1" applyBorder="1" applyAlignment="1" applyProtection="1">
      <alignment horizontal="left"/>
      <protection locked="0"/>
    </xf>
    <xf numFmtId="0" fontId="130" fillId="0" borderId="0" xfId="0" applyFont="1" applyFill="1" applyBorder="1" applyAlignment="1" applyProtection="1">
      <alignment horizontal="center"/>
    </xf>
    <xf numFmtId="0" fontId="131" fillId="0" borderId="0" xfId="0" applyFont="1" applyBorder="1" applyAlignment="1">
      <alignment horizontal="center"/>
    </xf>
    <xf numFmtId="0" fontId="125" fillId="4" borderId="8" xfId="0" applyFont="1" applyFill="1" applyBorder="1" applyAlignment="1" applyProtection="1">
      <alignment horizontal="center"/>
    </xf>
    <xf numFmtId="0" fontId="125" fillId="0" borderId="5" xfId="0" applyFont="1" applyBorder="1" applyAlignment="1" applyProtection="1">
      <alignment horizontal="left" vertical="center" wrapText="1"/>
    </xf>
    <xf numFmtId="0" fontId="125" fillId="0" borderId="0" xfId="0" applyFont="1" applyAlignment="1">
      <alignment horizontal="left" vertical="center" wrapText="1"/>
    </xf>
    <xf numFmtId="0" fontId="130" fillId="0" borderId="1" xfId="0" applyFont="1" applyFill="1" applyBorder="1" applyAlignment="1" applyProtection="1">
      <alignment horizontal="center"/>
    </xf>
    <xf numFmtId="0" fontId="131" fillId="0" borderId="1" xfId="0" applyFont="1" applyBorder="1" applyAlignment="1">
      <alignment horizontal="center"/>
    </xf>
    <xf numFmtId="0" fontId="125" fillId="0" borderId="3" xfId="0" applyFont="1" applyBorder="1" applyAlignment="1" applyProtection="1">
      <alignment horizontal="left" wrapText="1"/>
      <protection locked="0"/>
    </xf>
    <xf numFmtId="0" fontId="125" fillId="0" borderId="7" xfId="0" applyFont="1" applyBorder="1" applyAlignment="1" applyProtection="1">
      <alignment horizontal="left" wrapText="1"/>
      <protection locked="0"/>
    </xf>
    <xf numFmtId="0" fontId="125" fillId="0" borderId="2" xfId="0" applyFont="1" applyBorder="1" applyAlignment="1" applyProtection="1">
      <alignment horizontal="left" wrapText="1"/>
      <protection locked="0"/>
    </xf>
    <xf numFmtId="0" fontId="125" fillId="0" borderId="0" xfId="0" applyFont="1" applyBorder="1" applyAlignment="1" applyProtection="1">
      <alignment horizontal="right"/>
    </xf>
    <xf numFmtId="0" fontId="126" fillId="0" borderId="0" xfId="0" applyFont="1" applyAlignment="1"/>
    <xf numFmtId="0" fontId="125" fillId="0" borderId="6" xfId="0" applyFont="1" applyBorder="1" applyAlignment="1" applyProtection="1"/>
    <xf numFmtId="0" fontId="126" fillId="0" borderId="6" xfId="0" applyFont="1" applyBorder="1" applyAlignment="1"/>
    <xf numFmtId="0" fontId="125" fillId="4" borderId="3" xfId="0" applyFont="1" applyFill="1" applyBorder="1" applyAlignment="1" applyProtection="1">
      <alignment horizontal="center" vertical="center" wrapText="1"/>
    </xf>
    <xf numFmtId="0" fontId="125" fillId="4" borderId="2" xfId="0" applyFont="1" applyFill="1" applyBorder="1" applyAlignment="1" applyProtection="1">
      <alignment horizontal="center" vertical="center" wrapText="1"/>
    </xf>
    <xf numFmtId="0" fontId="125" fillId="4" borderId="7" xfId="0" applyFont="1" applyFill="1" applyBorder="1" applyAlignment="1" applyProtection="1">
      <alignment horizontal="center" vertical="center" wrapText="1"/>
    </xf>
    <xf numFmtId="0" fontId="129" fillId="0" borderId="6" xfId="0" applyFont="1" applyFill="1" applyBorder="1" applyAlignment="1" applyProtection="1">
      <alignment horizontal="left" wrapText="1"/>
    </xf>
    <xf numFmtId="0" fontId="130" fillId="0" borderId="0" xfId="0" applyFont="1" applyBorder="1" applyAlignment="1" applyProtection="1">
      <alignment horizontal="center"/>
    </xf>
    <xf numFmtId="0" fontId="125" fillId="0" borderId="7" xfId="0" applyFont="1" applyBorder="1" applyAlignment="1" applyProtection="1"/>
    <xf numFmtId="0" fontId="124" fillId="0" borderId="7" xfId="0" applyFont="1" applyBorder="1" applyAlignment="1"/>
    <xf numFmtId="0" fontId="125" fillId="0" borderId="7" xfId="0" applyFont="1" applyBorder="1" applyAlignment="1"/>
    <xf numFmtId="0" fontId="125" fillId="0" borderId="3" xfId="0" applyFont="1" applyBorder="1" applyAlignment="1" applyProtection="1">
      <alignment horizontal="left" vertical="top"/>
      <protection locked="0"/>
    </xf>
    <xf numFmtId="0" fontId="126" fillId="0" borderId="7" xfId="0" applyFont="1" applyBorder="1" applyAlignment="1" applyProtection="1">
      <alignment horizontal="left" vertical="top"/>
      <protection locked="0"/>
    </xf>
    <xf numFmtId="0" fontId="126" fillId="0" borderId="2" xfId="0" applyFont="1" applyBorder="1" applyAlignment="1" applyProtection="1">
      <alignment horizontal="left" vertical="top"/>
      <protection locked="0"/>
    </xf>
    <xf numFmtId="0" fontId="125" fillId="0" borderId="0" xfId="0" applyFont="1" applyBorder="1" applyAlignment="1" applyProtection="1">
      <alignment vertical="center" wrapText="1"/>
    </xf>
    <xf numFmtId="0" fontId="125" fillId="0" borderId="0" xfId="0" applyFont="1" applyBorder="1" applyAlignment="1">
      <alignment vertical="center" wrapText="1"/>
    </xf>
    <xf numFmtId="0" fontId="126" fillId="0" borderId="7" xfId="0" applyFont="1" applyBorder="1" applyAlignment="1" applyProtection="1">
      <alignment horizontal="left" vertical="top" wrapText="1"/>
      <protection locked="0"/>
    </xf>
    <xf numFmtId="0" fontId="126" fillId="0" borderId="2" xfId="0" applyFont="1" applyBorder="1" applyAlignment="1" applyProtection="1">
      <alignment horizontal="left" vertical="top" wrapText="1"/>
      <protection locked="0"/>
    </xf>
    <xf numFmtId="0" fontId="125" fillId="0" borderId="6" xfId="0" applyFont="1" applyBorder="1" applyAlignment="1" applyProtection="1">
      <alignment horizontal="left" vertical="top" wrapText="1"/>
    </xf>
    <xf numFmtId="0" fontId="125" fillId="0" borderId="23" xfId="0" applyFont="1" applyBorder="1" applyAlignment="1" applyProtection="1">
      <alignment horizontal="left" wrapText="1"/>
      <protection locked="0"/>
    </xf>
    <xf numFmtId="0" fontId="124" fillId="0" borderId="1" xfId="0" applyFont="1" applyBorder="1" applyAlignment="1" applyProtection="1">
      <alignment horizontal="left" wrapText="1"/>
      <protection locked="0"/>
    </xf>
    <xf numFmtId="0" fontId="126" fillId="0" borderId="7" xfId="0" applyFont="1" applyBorder="1" applyAlignment="1" applyProtection="1">
      <alignment horizontal="left" wrapText="1"/>
      <protection locked="0"/>
    </xf>
    <xf numFmtId="0" fontId="126" fillId="0" borderId="2" xfId="0" applyFont="1" applyBorder="1" applyAlignment="1" applyProtection="1">
      <alignment horizontal="left" wrapText="1"/>
      <protection locked="0"/>
    </xf>
    <xf numFmtId="0" fontId="125" fillId="0" borderId="12" xfId="0" applyFont="1" applyBorder="1" applyAlignment="1" applyProtection="1">
      <alignment horizontal="left"/>
    </xf>
    <xf numFmtId="0" fontId="126" fillId="0" borderId="6" xfId="0" applyFont="1" applyBorder="1" applyAlignment="1" applyProtection="1">
      <alignment horizontal="left"/>
    </xf>
    <xf numFmtId="0" fontId="126" fillId="0" borderId="14" xfId="0" applyFont="1" applyBorder="1" applyAlignment="1" applyProtection="1">
      <alignment horizontal="left"/>
    </xf>
    <xf numFmtId="0" fontId="125" fillId="0" borderId="11" xfId="0" applyFont="1" applyBorder="1" applyAlignment="1" applyProtection="1">
      <alignment horizontal="left" wrapText="1"/>
      <protection locked="0"/>
    </xf>
    <xf numFmtId="0" fontId="125" fillId="0" borderId="3" xfId="0" applyFont="1" applyBorder="1" applyAlignment="1" applyProtection="1">
      <alignment horizontal="left"/>
    </xf>
    <xf numFmtId="0" fontId="126" fillId="0" borderId="7" xfId="0" applyFont="1" applyBorder="1" applyAlignment="1" applyProtection="1">
      <alignment horizontal="left"/>
    </xf>
    <xf numFmtId="0" fontId="126" fillId="0" borderId="2" xfId="0" applyFont="1" applyBorder="1" applyAlignment="1" applyProtection="1">
      <alignment horizontal="left"/>
    </xf>
    <xf numFmtId="0" fontId="125" fillId="4" borderId="3" xfId="0" applyFont="1" applyFill="1" applyBorder="1" applyAlignment="1" applyProtection="1">
      <alignment horizontal="center"/>
    </xf>
    <xf numFmtId="0" fontId="125" fillId="4" borderId="7" xfId="0" applyFont="1" applyFill="1" applyBorder="1" applyAlignment="1" applyProtection="1">
      <alignment horizontal="center"/>
    </xf>
    <xf numFmtId="0" fontId="125" fillId="4" borderId="2" xfId="0" applyFont="1" applyFill="1" applyBorder="1" applyAlignment="1" applyProtection="1">
      <alignment horizontal="center"/>
    </xf>
    <xf numFmtId="0" fontId="125" fillId="0" borderId="14" xfId="0" applyFont="1" applyBorder="1" applyAlignment="1" applyProtection="1">
      <alignment horizontal="left" wrapText="1"/>
      <protection locked="0"/>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horizontal="center"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61" fillId="0" borderId="6" xfId="0" applyFont="1" applyBorder="1" applyAlignment="1"/>
    <xf numFmtId="0" fontId="61" fillId="0" borderId="14" xfId="0" applyFont="1" applyBorder="1" applyAlignment="1"/>
    <xf numFmtId="0" fontId="110" fillId="2" borderId="0" xfId="6" applyFont="1" applyFill="1" applyBorder="1" applyAlignment="1" applyProtection="1">
      <alignment horizontal="center" vertical="top"/>
    </xf>
    <xf numFmtId="0" fontId="75" fillId="0" borderId="0" xfId="0" applyFont="1" applyBorder="1" applyAlignment="1">
      <alignment vertical="top"/>
    </xf>
    <xf numFmtId="0" fontId="75" fillId="0" borderId="10" xfId="0" applyFont="1" applyBorder="1" applyAlignment="1">
      <alignment vertical="top"/>
    </xf>
    <xf numFmtId="0" fontId="110" fillId="0" borderId="0" xfId="0" applyFont="1" applyBorder="1" applyAlignment="1">
      <alignment horizontal="center" vertical="top"/>
    </xf>
    <xf numFmtId="0" fontId="139"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14" fontId="2" fillId="2" borderId="6" xfId="6" applyNumberFormat="1" applyFont="1" applyFill="1" applyBorder="1" applyAlignment="1" applyProtection="1">
      <alignment horizontal="center"/>
      <protection locked="0"/>
    </xf>
    <xf numFmtId="0" fontId="109" fillId="0" borderId="6" xfId="0" applyFont="1" applyBorder="1" applyAlignment="1" applyProtection="1">
      <alignment horizontal="center"/>
      <protection locked="0"/>
    </xf>
    <xf numFmtId="0" fontId="61" fillId="0" borderId="6" xfId="0" applyFont="1" applyBorder="1" applyAlignment="1">
      <alignment horizontal="center"/>
    </xf>
    <xf numFmtId="0" fontId="23" fillId="0" borderId="0" xfId="0" applyFont="1" applyBorder="1" applyAlignment="1" applyProtection="1">
      <alignment horizontal="center" vertical="top"/>
    </xf>
    <xf numFmtId="0" fontId="71" fillId="0" borderId="0" xfId="0" applyFont="1" applyBorder="1" applyAlignment="1">
      <alignment horizontal="center" vertical="top"/>
    </xf>
    <xf numFmtId="0" fontId="23" fillId="2" borderId="0" xfId="6" applyFont="1" applyFill="1" applyBorder="1" applyAlignment="1" applyProtection="1">
      <alignment horizontal="center"/>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6" xfId="6" applyFont="1" applyFill="1" applyBorder="1" applyAlignment="1" applyProtection="1">
      <alignment horizontal="center"/>
      <protection locked="0"/>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2" fillId="2" borderId="0" xfId="6" applyFont="1" applyFill="1" applyBorder="1" applyAlignment="1" applyProtection="1">
      <alignment horizontal="right"/>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23" fillId="2" borderId="0" xfId="6" applyFont="1" applyFill="1" applyBorder="1" applyAlignment="1" applyProtection="1"/>
    <xf numFmtId="0" fontId="23" fillId="2" borderId="0" xfId="6" applyFont="1" applyFill="1" applyBorder="1" applyAlignment="1" applyProtection="1">
      <alignment horizontal="lef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13" fillId="2" borderId="0" xfId="6" applyFont="1" applyFill="1" applyBorder="1" applyAlignment="1" applyProtection="1">
      <alignment horizontal="center"/>
    </xf>
    <xf numFmtId="0" fontId="15" fillId="2" borderId="6" xfId="6"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3:$E$45"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4:$K$96"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5:$N$77" noThreeD="1" sel="0" val="0"/>
</file>

<file path=xl/ctrlProps/ctrlProp28.xml><?xml version="1.0" encoding="utf-8"?>
<formControlPr xmlns="http://schemas.microsoft.com/office/spreadsheetml/2009/9/main" objectType="Drop" dropLines="3" dropStyle="combo" dx="16" fmlaRange="$I$57:$I$59"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76200</xdr:colOff>
          <xdr:row>29</xdr:row>
          <xdr:rowOff>9525</xdr:rowOff>
        </xdr:from>
        <xdr:to>
          <xdr:col>4</xdr:col>
          <xdr:colOff>1171575</xdr:colOff>
          <xdr:row>30</xdr:row>
          <xdr:rowOff>0</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26</xdr:row>
          <xdr:rowOff>0</xdr:rowOff>
        </xdr:from>
        <xdr:to>
          <xdr:col>2</xdr:col>
          <xdr:colOff>47625</xdr:colOff>
          <xdr:row>26</xdr:row>
          <xdr:rowOff>228600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85725</xdr:colOff>
          <xdr:row>23</xdr:row>
          <xdr:rowOff>104775</xdr:rowOff>
        </xdr:from>
        <xdr:to>
          <xdr:col>2</xdr:col>
          <xdr:colOff>76200</xdr:colOff>
          <xdr:row>25</xdr:row>
          <xdr:rowOff>19050</xdr:rowOff>
        </xdr:to>
        <xdr:sp macro="" textlink="">
          <xdr:nvSpPr>
            <xdr:cNvPr id="2058" name="Option Button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50</xdr:row>
          <xdr:rowOff>95250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80"/>
  <sheetViews>
    <sheetView showGridLines="0" view="pageBreakPreview" zoomScaleNormal="100" zoomScaleSheetLayoutView="100" workbookViewId="0">
      <selection activeCell="B19" sqref="B19"/>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4.140625" style="2" customWidth="1"/>
    <col min="7" max="16384" width="9.140625" style="2"/>
  </cols>
  <sheetData>
    <row r="1" spans="1:8" ht="50.1" customHeight="1">
      <c r="A1" s="935" t="s">
        <v>616</v>
      </c>
      <c r="B1" s="935"/>
      <c r="C1" s="935"/>
      <c r="D1" s="935"/>
      <c r="E1" s="935"/>
      <c r="F1" s="935"/>
    </row>
    <row r="2" spans="1:8" ht="19.5" customHeight="1">
      <c r="A2" s="936" t="s">
        <v>325</v>
      </c>
      <c r="B2" s="937"/>
      <c r="C2" s="937"/>
      <c r="D2" s="937"/>
      <c r="E2" s="937"/>
      <c r="F2" s="937"/>
      <c r="G2" s="180"/>
      <c r="H2" s="180"/>
    </row>
    <row r="3" spans="1:8" ht="32.25" customHeight="1">
      <c r="A3" s="940" t="s">
        <v>539</v>
      </c>
      <c r="B3" s="941"/>
      <c r="C3" s="941"/>
      <c r="D3" s="941"/>
      <c r="E3" s="941"/>
      <c r="F3" s="941"/>
      <c r="G3" s="180"/>
      <c r="H3" s="180"/>
    </row>
    <row r="4" spans="1:8" ht="20.25">
      <c r="A4" s="934" t="s">
        <v>10</v>
      </c>
      <c r="B4" s="934"/>
      <c r="C4" s="934"/>
      <c r="D4" s="934"/>
      <c r="E4" s="934"/>
      <c r="F4" s="934"/>
    </row>
    <row r="5" spans="1:8" ht="15" customHeight="1">
      <c r="A5" s="3"/>
      <c r="B5" s="167"/>
      <c r="C5" s="6"/>
      <c r="D5" s="3"/>
      <c r="E5" s="3"/>
      <c r="F5" s="3"/>
    </row>
    <row r="6" spans="1:8" ht="20.25">
      <c r="A6" s="934" t="s">
        <v>9</v>
      </c>
      <c r="B6" s="934"/>
      <c r="C6" s="934"/>
      <c r="D6" s="934"/>
      <c r="E6" s="934"/>
      <c r="F6" s="934"/>
    </row>
    <row r="7" spans="1:8" ht="20.25" customHeight="1">
      <c r="A7" s="938" t="s">
        <v>8</v>
      </c>
      <c r="B7" s="939"/>
      <c r="C7" s="939"/>
      <c r="D7" s="939"/>
      <c r="E7" s="939"/>
      <c r="F7" s="939"/>
    </row>
    <row r="8" spans="1:8" ht="23.25" customHeight="1">
      <c r="A8" s="934" t="s">
        <v>7</v>
      </c>
      <c r="B8" s="934"/>
      <c r="C8" s="934"/>
      <c r="D8" s="934"/>
      <c r="E8" s="934"/>
      <c r="F8" s="934"/>
    </row>
    <row r="9" spans="1:8" ht="15" customHeight="1">
      <c r="A9" s="3"/>
      <c r="B9" s="167"/>
      <c r="C9" s="6"/>
      <c r="D9" s="3"/>
      <c r="E9" s="3"/>
      <c r="F9" s="3"/>
    </row>
    <row r="10" spans="1:8" ht="20.25">
      <c r="A10" s="934" t="s">
        <v>6</v>
      </c>
      <c r="B10" s="934"/>
      <c r="C10" s="934"/>
      <c r="D10" s="934"/>
      <c r="E10" s="934"/>
      <c r="F10" s="934"/>
    </row>
    <row r="11" spans="1:8" ht="20.100000000000001" customHeight="1">
      <c r="A11" s="3"/>
      <c r="B11" s="188"/>
      <c r="C11" s="3"/>
      <c r="D11" s="3"/>
      <c r="E11" s="3"/>
      <c r="F11" s="3"/>
    </row>
    <row r="12" spans="1:8" ht="15.75">
      <c r="A12" s="923" t="s">
        <v>5</v>
      </c>
      <c r="B12" s="923"/>
      <c r="C12" s="923"/>
      <c r="D12" s="818">
        <v>2017</v>
      </c>
      <c r="E12" s="176"/>
      <c r="F12" s="3"/>
    </row>
    <row r="13" spans="1:8" ht="15.75">
      <c r="A13" s="919"/>
      <c r="B13" s="919"/>
      <c r="C13" s="919"/>
      <c r="D13" s="920"/>
      <c r="E13" s="176"/>
      <c r="F13" s="3"/>
    </row>
    <row r="14" spans="1:8" ht="15.75">
      <c r="A14" s="919"/>
      <c r="B14" s="919"/>
      <c r="C14" s="919"/>
      <c r="D14" s="920"/>
      <c r="E14" s="176"/>
      <c r="F14" s="3"/>
    </row>
    <row r="15" spans="1:8" ht="34.5" customHeight="1">
      <c r="A15" s="932" t="s">
        <v>607</v>
      </c>
      <c r="B15" s="933"/>
      <c r="C15" s="933"/>
      <c r="D15" s="933"/>
      <c r="E15" s="933"/>
      <c r="F15" s="933"/>
    </row>
    <row r="16" spans="1:8" ht="15.75" customHeight="1">
      <c r="A16" s="184"/>
      <c r="B16" s="184"/>
      <c r="C16" s="184"/>
      <c r="D16" s="189"/>
      <c r="E16" s="176"/>
      <c r="F16" s="3"/>
    </row>
    <row r="17" spans="1:12" ht="32.1" customHeight="1">
      <c r="A17" s="930" t="s">
        <v>479</v>
      </c>
      <c r="B17" s="931"/>
      <c r="C17" s="931"/>
      <c r="D17" s="931"/>
      <c r="E17" s="931"/>
      <c r="F17" s="931"/>
    </row>
    <row r="18" spans="1:12" s="4" customFormat="1" ht="15" customHeight="1" thickBot="1">
      <c r="A18" s="924"/>
      <c r="B18" s="924"/>
      <c r="C18" s="924"/>
      <c r="D18" s="924"/>
      <c r="E18" s="924"/>
      <c r="F18" s="211"/>
      <c r="G18" s="181"/>
      <c r="H18" s="181"/>
      <c r="I18" s="181"/>
      <c r="J18" s="165"/>
      <c r="K18" s="165"/>
      <c r="L18" s="165"/>
    </row>
    <row r="19" spans="1:12" s="4" customFormat="1" ht="18.75" thickBot="1">
      <c r="A19" s="190"/>
      <c r="B19" s="267" t="s">
        <v>617</v>
      </c>
      <c r="C19" s="918" t="s">
        <v>366</v>
      </c>
      <c r="D19" s="193"/>
      <c r="E19" s="3"/>
      <c r="F19" s="3"/>
      <c r="G19" s="2"/>
      <c r="H19" s="2"/>
      <c r="I19" s="2"/>
      <c r="J19" s="2"/>
      <c r="K19" s="2"/>
    </row>
    <row r="20" spans="1:12" s="4" customFormat="1" ht="8.1" customHeight="1" thickBot="1">
      <c r="A20" s="190"/>
      <c r="B20" s="190"/>
      <c r="C20" s="191"/>
      <c r="D20" s="192"/>
      <c r="E20" s="3"/>
      <c r="F20" s="3"/>
      <c r="G20" s="2"/>
      <c r="H20" s="2"/>
      <c r="I20" s="2"/>
      <c r="J20" s="2"/>
      <c r="K20" s="2"/>
    </row>
    <row r="21" spans="1:12" s="4" customFormat="1" ht="18.75" thickBot="1">
      <c r="A21" s="190"/>
      <c r="B21" s="267"/>
      <c r="C21" s="918" t="s">
        <v>4</v>
      </c>
      <c r="D21" s="193"/>
      <c r="E21" s="3"/>
      <c r="F21" s="3"/>
      <c r="G21" s="2"/>
      <c r="H21" s="2"/>
      <c r="I21" s="2"/>
      <c r="J21" s="2"/>
      <c r="K21" s="2"/>
    </row>
    <row r="22" spans="1:12" s="4" customFormat="1" ht="15.75" customHeight="1">
      <c r="G22" s="2"/>
      <c r="H22" s="2"/>
      <c r="I22" s="2"/>
      <c r="J22" s="2"/>
      <c r="K22" s="2"/>
    </row>
    <row r="23" spans="1:12" ht="15.75">
      <c r="A23" s="177" t="s">
        <v>326</v>
      </c>
      <c r="B23" s="3"/>
      <c r="C23" s="178"/>
      <c r="D23" s="178"/>
      <c r="E23" s="176"/>
      <c r="F23" s="3"/>
    </row>
    <row r="25" spans="1:12" ht="15" customHeight="1">
      <c r="A25" s="3"/>
      <c r="B25" s="484"/>
      <c r="C25" s="930" t="s">
        <v>613</v>
      </c>
      <c r="D25" s="931"/>
      <c r="E25" s="931"/>
      <c r="F25" s="3"/>
    </row>
    <row r="26" spans="1:12" ht="8.1" customHeight="1">
      <c r="A26" s="925"/>
      <c r="B26" s="925"/>
      <c r="C26" s="925"/>
      <c r="D26" s="3"/>
      <c r="E26" s="3"/>
      <c r="F26" s="3"/>
    </row>
    <row r="27" spans="1:12" ht="19.5" customHeight="1">
      <c r="A27" s="3"/>
      <c r="B27" s="483"/>
      <c r="C27" s="926" t="s">
        <v>609</v>
      </c>
      <c r="D27" s="926"/>
      <c r="E27" s="926"/>
      <c r="F27" s="926"/>
    </row>
    <row r="28" spans="1:12" ht="50.1" customHeight="1">
      <c r="A28" s="190"/>
      <c r="B28" s="194"/>
      <c r="C28" s="926"/>
      <c r="D28" s="926"/>
      <c r="E28" s="926"/>
      <c r="F28" s="926"/>
    </row>
    <row r="29" spans="1:12" ht="54" customHeight="1">
      <c r="A29" s="190"/>
      <c r="B29" s="194"/>
      <c r="C29" s="179"/>
      <c r="D29" s="272"/>
      <c r="E29" s="3"/>
      <c r="F29" s="179"/>
    </row>
    <row r="30" spans="1:12" s="271" customFormat="1" ht="15">
      <c r="A30" s="272"/>
      <c r="B30" s="272"/>
      <c r="C30" s="272"/>
      <c r="F30" s="272"/>
    </row>
    <row r="31" spans="1:12" ht="15">
      <c r="A31" s="921" t="s">
        <v>608</v>
      </c>
      <c r="B31" s="929"/>
      <c r="C31" s="929"/>
      <c r="D31" s="927" t="s">
        <v>2</v>
      </c>
      <c r="E31" s="928"/>
      <c r="F31" s="3"/>
    </row>
    <row r="32" spans="1:12" ht="13.5" customHeight="1">
      <c r="A32" s="921" t="s">
        <v>606</v>
      </c>
      <c r="B32" s="922"/>
      <c r="C32" s="922"/>
      <c r="D32" s="3"/>
      <c r="E32" s="3"/>
      <c r="F32" s="3"/>
    </row>
    <row r="44" spans="5:5">
      <c r="E44" s="2" t="s">
        <v>1</v>
      </c>
    </row>
    <row r="45" spans="5:5">
      <c r="E45" s="2" t="s">
        <v>614</v>
      </c>
    </row>
    <row r="79" spans="4:4">
      <c r="D79" s="2" t="s">
        <v>1</v>
      </c>
    </row>
    <row r="80" spans="4:4">
      <c r="D80" s="2" t="s">
        <v>0</v>
      </c>
    </row>
  </sheetData>
  <sheetProtection password="C85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8:F8"/>
    <mergeCell ref="A10:F10"/>
    <mergeCell ref="A1:F1"/>
    <mergeCell ref="A2:F2"/>
    <mergeCell ref="A4:F4"/>
    <mergeCell ref="A6:F6"/>
    <mergeCell ref="A7:F7"/>
    <mergeCell ref="A3:F3"/>
    <mergeCell ref="A32:C32"/>
    <mergeCell ref="A12:C12"/>
    <mergeCell ref="A18:E18"/>
    <mergeCell ref="A26:C26"/>
    <mergeCell ref="C27:F28"/>
    <mergeCell ref="D31:E31"/>
    <mergeCell ref="A31:C31"/>
    <mergeCell ref="A17:F17"/>
    <mergeCell ref="A15:F15"/>
    <mergeCell ref="C25:E25"/>
  </mergeCells>
  <conditionalFormatting sqref="B27">
    <cfRule type="duplicateValues" dxfId="20" priority="1" stopIfTrue="1"/>
    <cfRule type="duplicateValues" dxfId="19" priority="3" stopIfTrue="1"/>
  </conditionalFormatting>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76200</xdr:colOff>
                    <xdr:row>29</xdr:row>
                    <xdr:rowOff>9525</xdr:rowOff>
                  </from>
                  <to>
                    <xdr:col>4</xdr:col>
                    <xdr:colOff>1171575</xdr:colOff>
                    <xdr:row>30</xdr:row>
                    <xdr:rowOff>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95250</xdr:colOff>
                    <xdr:row>26</xdr:row>
                    <xdr:rowOff>0</xdr:rowOff>
                  </from>
                  <to>
                    <xdr:col>2</xdr:col>
                    <xdr:colOff>47625</xdr:colOff>
                    <xdr:row>26</xdr:row>
                    <xdr:rowOff>228600</xdr:rowOff>
                  </to>
                </anchor>
              </controlPr>
            </control>
          </mc:Choice>
        </mc:AlternateContent>
        <mc:AlternateContent xmlns:mc="http://schemas.openxmlformats.org/markup-compatibility/2006">
          <mc:Choice Requires="x14">
            <control shapeId="2058" r:id="rId7" name="Option Button 10">
              <controlPr defaultSize="0" autoFill="0" autoLine="0" autoPict="0">
                <anchor>
                  <from>
                    <xdr:col>1</xdr:col>
                    <xdr:colOff>85725</xdr:colOff>
                    <xdr:row>23</xdr:row>
                    <xdr:rowOff>104775</xdr:rowOff>
                  </from>
                  <to>
                    <xdr:col>2</xdr:col>
                    <xdr:colOff>76200</xdr:colOff>
                    <xdr:row>25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J5" sqref="J5"/>
    </sheetView>
  </sheetViews>
  <sheetFormatPr defaultColWidth="2.140625" defaultRowHeight="12.75"/>
  <cols>
    <col min="1" max="1" width="3.140625" style="462" bestFit="1" customWidth="1"/>
    <col min="2" max="2" width="13.85546875" style="132" customWidth="1"/>
    <col min="3" max="3" width="19.140625" style="286" bestFit="1" customWidth="1"/>
    <col min="4" max="4" width="8.42578125" style="64" customWidth="1"/>
    <col min="5" max="5" width="11.42578125" style="64" customWidth="1"/>
    <col min="6" max="6" width="6.85546875" style="3" customWidth="1"/>
    <col min="7" max="7" width="7.5703125" style="63" customWidth="1"/>
    <col min="8" max="8" width="11.28515625" style="63" customWidth="1"/>
    <col min="9" max="9" width="15.28515625" style="774" customWidth="1"/>
    <col min="10" max="10" width="13.7109375" style="774" customWidth="1"/>
    <col min="11" max="11" width="7.5703125" style="322" customWidth="1"/>
    <col min="12" max="12" width="7.28515625" style="779" customWidth="1"/>
    <col min="13" max="13" width="14.5703125" style="132" customWidth="1"/>
    <col min="14" max="14" width="15" style="3" customWidth="1"/>
    <col min="15" max="15" width="14.42578125" style="3" customWidth="1"/>
    <col min="16" max="16" width="0.85546875" style="216" customWidth="1"/>
    <col min="17" max="17" width="2.85546875" style="58" customWidth="1"/>
    <col min="18" max="18" width="3" style="58" customWidth="1"/>
    <col min="19" max="254" width="9.140625" style="3" customWidth="1"/>
    <col min="255" max="16384" width="2.140625" style="3"/>
  </cols>
  <sheetData>
    <row r="1" spans="1:18" ht="20.100000000000001" customHeight="1">
      <c r="B1" s="992" t="s">
        <v>102</v>
      </c>
      <c r="C1" s="992"/>
      <c r="D1" s="992"/>
      <c r="E1" s="992"/>
      <c r="F1" s="992"/>
      <c r="G1" s="992"/>
      <c r="H1" s="992"/>
      <c r="I1" s="992"/>
      <c r="J1" s="992"/>
      <c r="K1" s="992"/>
      <c r="L1" s="992"/>
      <c r="M1" s="992"/>
      <c r="N1" s="992"/>
      <c r="O1" s="992"/>
      <c r="P1" s="217"/>
      <c r="Q1" s="61">
        <v>2</v>
      </c>
      <c r="R1" s="61">
        <v>1</v>
      </c>
    </row>
    <row r="2" spans="1:18" s="236" customFormat="1" ht="27" customHeight="1">
      <c r="A2" s="62"/>
      <c r="B2" s="1156" t="s">
        <v>464</v>
      </c>
      <c r="C2" s="1156"/>
      <c r="D2" s="1156"/>
      <c r="E2" s="1156"/>
      <c r="F2" s="1156"/>
      <c r="G2" s="1156"/>
      <c r="H2" s="1156"/>
      <c r="I2" s="1156"/>
      <c r="J2" s="1156"/>
      <c r="K2" s="1156"/>
      <c r="L2" s="1156"/>
      <c r="M2" s="1156"/>
      <c r="N2" s="1156"/>
      <c r="O2" s="1156"/>
      <c r="Q2" s="1151" t="s">
        <v>356</v>
      </c>
      <c r="R2" s="304"/>
    </row>
    <row r="3" spans="1:18" s="236" customFormat="1" ht="32.25" customHeight="1" thickBot="1">
      <c r="A3" s="438"/>
      <c r="B3" s="1144" t="s">
        <v>459</v>
      </c>
      <c r="C3" s="1144" t="s">
        <v>460</v>
      </c>
      <c r="D3" s="1149" t="s">
        <v>441</v>
      </c>
      <c r="E3" s="1144" t="s">
        <v>440</v>
      </c>
      <c r="F3" s="1163" t="s">
        <v>439</v>
      </c>
      <c r="G3" s="1163" t="s">
        <v>438</v>
      </c>
      <c r="H3" s="1159" t="s">
        <v>461</v>
      </c>
      <c r="I3" s="1146" t="s">
        <v>391</v>
      </c>
      <c r="J3" s="1147"/>
      <c r="K3" s="1161" t="s">
        <v>442</v>
      </c>
      <c r="L3" s="1149" t="s">
        <v>541</v>
      </c>
      <c r="M3" s="1159" t="s">
        <v>579</v>
      </c>
      <c r="N3" s="1146" t="s">
        <v>101</v>
      </c>
      <c r="O3" s="1165"/>
      <c r="Q3" s="1151"/>
      <c r="R3" s="304"/>
    </row>
    <row r="4" spans="1:18" s="236" customFormat="1" ht="97.5" customHeight="1">
      <c r="A4" s="303"/>
      <c r="B4" s="1157"/>
      <c r="C4" s="1145"/>
      <c r="D4" s="1158"/>
      <c r="E4" s="1145"/>
      <c r="F4" s="1164"/>
      <c r="G4" s="1164"/>
      <c r="H4" s="1160"/>
      <c r="I4" s="769" t="s">
        <v>462</v>
      </c>
      <c r="J4" s="769" t="s">
        <v>463</v>
      </c>
      <c r="K4" s="1162"/>
      <c r="L4" s="1150"/>
      <c r="M4" s="1160"/>
      <c r="N4" s="435" t="s">
        <v>580</v>
      </c>
      <c r="O4" s="436" t="s">
        <v>581</v>
      </c>
      <c r="Q4" s="1151"/>
      <c r="R4" s="304"/>
    </row>
    <row r="5" spans="1:18" s="105" customFormat="1" ht="84" customHeight="1">
      <c r="A5" s="27">
        <v>3</v>
      </c>
      <c r="B5" s="453" t="s">
        <v>638</v>
      </c>
      <c r="C5" s="453" t="s">
        <v>639</v>
      </c>
      <c r="D5" s="326">
        <v>39873</v>
      </c>
      <c r="E5" s="325">
        <v>1960</v>
      </c>
      <c r="F5" s="481">
        <v>0</v>
      </c>
      <c r="G5" s="389"/>
      <c r="H5" s="390" t="s">
        <v>640</v>
      </c>
      <c r="I5" s="770">
        <v>0</v>
      </c>
      <c r="J5" s="770"/>
      <c r="K5" s="388">
        <v>43100</v>
      </c>
      <c r="L5" s="388" t="s">
        <v>641</v>
      </c>
      <c r="M5" s="386">
        <v>0</v>
      </c>
      <c r="N5" s="386">
        <v>0</v>
      </c>
      <c r="O5" s="386"/>
      <c r="P5" s="324"/>
      <c r="Q5" s="1166" t="str">
        <f>IF(Cover!A1&gt;0,Cover!A1,"")</f>
        <v>EVERGREEN LAKE WATER COMPANY</v>
      </c>
      <c r="R5" s="72"/>
    </row>
    <row r="6" spans="1:18" ht="84" customHeight="1">
      <c r="A6" s="27">
        <v>4</v>
      </c>
      <c r="B6" s="453" t="s">
        <v>638</v>
      </c>
      <c r="C6" s="453" t="s">
        <v>639</v>
      </c>
      <c r="D6" s="326">
        <v>40634</v>
      </c>
      <c r="E6" s="327">
        <v>10000</v>
      </c>
      <c r="F6" s="451">
        <v>0.05</v>
      </c>
      <c r="G6" s="326" t="s">
        <v>642</v>
      </c>
      <c r="H6" s="390" t="s">
        <v>643</v>
      </c>
      <c r="I6" s="770">
        <v>0</v>
      </c>
      <c r="J6" s="770"/>
      <c r="K6" s="388">
        <v>43035</v>
      </c>
      <c r="L6" s="388" t="s">
        <v>641</v>
      </c>
      <c r="M6" s="386">
        <v>10</v>
      </c>
      <c r="N6" s="443">
        <v>10</v>
      </c>
      <c r="O6" s="443"/>
      <c r="P6" s="73"/>
      <c r="Q6" s="1166"/>
      <c r="R6" s="74"/>
    </row>
    <row r="7" spans="1:18" ht="84" customHeight="1">
      <c r="A7" s="27">
        <v>5</v>
      </c>
      <c r="B7" s="453"/>
      <c r="C7" s="453"/>
      <c r="D7" s="326"/>
      <c r="E7" s="327"/>
      <c r="F7" s="452"/>
      <c r="G7" s="326"/>
      <c r="H7" s="390"/>
      <c r="I7" s="770"/>
      <c r="J7" s="770"/>
      <c r="K7" s="388"/>
      <c r="L7" s="388"/>
      <c r="M7" s="444"/>
      <c r="N7" s="443"/>
      <c r="O7" s="443"/>
      <c r="P7" s="73"/>
      <c r="Q7" s="1166"/>
      <c r="R7" s="74"/>
    </row>
    <row r="8" spans="1:18" ht="84" customHeight="1">
      <c r="A8" s="27">
        <v>6</v>
      </c>
      <c r="B8" s="453"/>
      <c r="C8" s="453"/>
      <c r="D8" s="326"/>
      <c r="E8" s="327"/>
      <c r="F8" s="451"/>
      <c r="G8" s="326"/>
      <c r="H8" s="390"/>
      <c r="I8" s="770"/>
      <c r="J8" s="770"/>
      <c r="K8" s="388"/>
      <c r="L8" s="388"/>
      <c r="M8" s="386"/>
      <c r="N8" s="443"/>
      <c r="O8" s="443"/>
      <c r="P8" s="73"/>
      <c r="Q8" s="1166"/>
      <c r="R8" s="1154" t="s">
        <v>100</v>
      </c>
    </row>
    <row r="9" spans="1:18" ht="84" customHeight="1">
      <c r="A9" s="27">
        <v>7</v>
      </c>
      <c r="B9" s="453"/>
      <c r="C9" s="453"/>
      <c r="D9" s="326"/>
      <c r="E9" s="327"/>
      <c r="F9" s="452"/>
      <c r="G9" s="326"/>
      <c r="H9" s="390"/>
      <c r="I9" s="770"/>
      <c r="J9" s="770"/>
      <c r="K9" s="388"/>
      <c r="L9" s="388"/>
      <c r="M9" s="386"/>
      <c r="N9" s="443"/>
      <c r="O9" s="443"/>
      <c r="P9" s="73"/>
      <c r="Q9" s="1166"/>
      <c r="R9" s="1154"/>
    </row>
    <row r="10" spans="1:18" ht="84" customHeight="1">
      <c r="A10" s="27">
        <v>8</v>
      </c>
      <c r="B10" s="453"/>
      <c r="C10" s="453"/>
      <c r="D10" s="326"/>
      <c r="E10" s="327"/>
      <c r="F10" s="452"/>
      <c r="G10" s="326"/>
      <c r="H10" s="390"/>
      <c r="I10" s="770"/>
      <c r="J10" s="770"/>
      <c r="K10" s="388"/>
      <c r="L10" s="388"/>
      <c r="M10" s="386"/>
      <c r="N10" s="443"/>
      <c r="O10" s="443"/>
      <c r="P10" s="73"/>
      <c r="Q10" s="1166"/>
      <c r="R10" s="1154"/>
    </row>
    <row r="11" spans="1:18" ht="23.25" customHeight="1" thickBot="1">
      <c r="A11" s="462">
        <v>9</v>
      </c>
      <c r="B11" s="360" t="s">
        <v>66</v>
      </c>
      <c r="C11" s="344"/>
      <c r="D11" s="345"/>
      <c r="E11" s="346"/>
      <c r="F11" s="347"/>
      <c r="G11" s="348"/>
      <c r="H11" s="349"/>
      <c r="I11" s="771">
        <f>SUM(I5:I10)</f>
        <v>0</v>
      </c>
      <c r="J11" s="771">
        <f>SUM(J5:J10)</f>
        <v>0</v>
      </c>
      <c r="K11" s="450"/>
      <c r="L11" s="792"/>
      <c r="M11" s="387">
        <f>SUM(M5:M10)</f>
        <v>10</v>
      </c>
      <c r="N11" s="387">
        <f>SUM(N5:N10)</f>
        <v>10</v>
      </c>
      <c r="O11" s="387">
        <f>SUM(O5:O10)</f>
        <v>0</v>
      </c>
      <c r="P11" s="73"/>
      <c r="Q11" s="1166"/>
      <c r="R11" s="1085">
        <f>IF(Cover!D12&gt;0,Cover!D12, "")</f>
        <v>2017</v>
      </c>
    </row>
    <row r="12" spans="1:18" ht="13.5">
      <c r="B12" s="342"/>
      <c r="C12" s="350"/>
      <c r="D12" s="351"/>
      <c r="E12" s="352"/>
      <c r="F12" s="353"/>
      <c r="G12" s="354"/>
      <c r="H12" s="355"/>
      <c r="I12" s="1152" t="s">
        <v>388</v>
      </c>
      <c r="J12" s="1153"/>
      <c r="K12" s="356"/>
      <c r="L12" s="356"/>
      <c r="M12" s="357"/>
      <c r="N12" s="358" t="s">
        <v>64</v>
      </c>
      <c r="O12" s="359" t="s">
        <v>63</v>
      </c>
      <c r="P12" s="73"/>
      <c r="Q12" s="1166"/>
      <c r="R12" s="1155"/>
    </row>
    <row r="13" spans="1:18" ht="12.75" hidden="1" customHeight="1">
      <c r="A13" s="468" t="s">
        <v>99</v>
      </c>
      <c r="D13" s="71"/>
      <c r="E13" s="71"/>
      <c r="F13" s="70"/>
      <c r="G13" s="71"/>
      <c r="H13" s="71"/>
      <c r="I13" s="70"/>
      <c r="J13" s="70"/>
      <c r="K13" s="70"/>
      <c r="L13" s="70"/>
      <c r="M13" s="70"/>
      <c r="N13" s="70"/>
      <c r="O13" s="70"/>
      <c r="P13" s="70"/>
      <c r="Q13" s="69"/>
      <c r="R13" s="171"/>
    </row>
    <row r="14" spans="1:18" s="433" customFormat="1" ht="20.100000000000001" customHeight="1">
      <c r="A14" s="462">
        <v>10</v>
      </c>
      <c r="B14" s="1052" t="s">
        <v>443</v>
      </c>
      <c r="C14" s="1052"/>
      <c r="D14" s="1052"/>
      <c r="E14" s="1052"/>
      <c r="F14" s="1052"/>
      <c r="G14" s="1052"/>
      <c r="H14" s="1052"/>
      <c r="I14" s="1052"/>
      <c r="J14" s="1052"/>
      <c r="K14" s="1052"/>
      <c r="L14" s="1052"/>
      <c r="M14" s="1052"/>
      <c r="N14" s="1052"/>
      <c r="O14" s="1140"/>
      <c r="Q14" s="89"/>
      <c r="R14" s="305"/>
    </row>
    <row r="15" spans="1:18" ht="26.25" customHeight="1">
      <c r="A15" s="1138" t="s">
        <v>98</v>
      </c>
      <c r="B15" s="1141"/>
      <c r="C15" s="1142"/>
      <c r="D15" s="1142"/>
      <c r="E15" s="1142"/>
      <c r="F15" s="1142"/>
      <c r="G15" s="1142"/>
      <c r="H15" s="1142"/>
      <c r="I15" s="1142"/>
      <c r="J15" s="1142"/>
      <c r="K15" s="1142"/>
      <c r="L15" s="1142"/>
      <c r="M15" s="1142"/>
      <c r="N15" s="1142"/>
      <c r="O15" s="1143"/>
    </row>
    <row r="16" spans="1:18" ht="18.75" customHeight="1">
      <c r="A16" s="1138"/>
      <c r="B16" s="169"/>
      <c r="C16" s="287"/>
      <c r="D16" s="169"/>
      <c r="E16" s="319"/>
      <c r="F16" s="169"/>
      <c r="G16" s="169"/>
      <c r="H16" s="319"/>
      <c r="I16" s="772"/>
      <c r="J16" s="772"/>
      <c r="K16" s="323"/>
      <c r="L16" s="782"/>
      <c r="M16" s="169"/>
      <c r="N16" s="169"/>
      <c r="O16" s="218"/>
    </row>
    <row r="17" spans="1:18" s="309" customFormat="1" ht="24" customHeight="1">
      <c r="A17" s="469"/>
      <c r="B17" s="306" t="s">
        <v>12</v>
      </c>
      <c r="C17" s="306"/>
      <c r="D17" s="307"/>
      <c r="E17" s="307"/>
      <c r="F17" s="236"/>
      <c r="G17" s="1148"/>
      <c r="H17" s="1148"/>
      <c r="I17" s="1148"/>
      <c r="J17" s="775"/>
      <c r="K17" s="236"/>
      <c r="L17" s="236"/>
      <c r="M17" s="1139" t="s">
        <v>2</v>
      </c>
      <c r="N17" s="1139"/>
      <c r="O17" s="1139"/>
      <c r="P17" s="236"/>
      <c r="Q17" s="308"/>
      <c r="R17" s="308"/>
    </row>
    <row r="18" spans="1:18" s="2" customFormat="1" ht="15">
      <c r="A18" s="8"/>
      <c r="B18" s="137"/>
      <c r="C18" s="220"/>
      <c r="D18" s="66"/>
      <c r="E18" s="66"/>
      <c r="G18" s="65"/>
      <c r="H18" s="65"/>
      <c r="I18" s="773"/>
      <c r="J18" s="773"/>
      <c r="K18" s="220"/>
      <c r="L18" s="220"/>
      <c r="M18" s="37"/>
      <c r="N18" s="37"/>
      <c r="O18" s="37"/>
      <c r="P18" s="220"/>
      <c r="Q18" s="38"/>
      <c r="R18" s="38"/>
    </row>
    <row r="19" spans="1:18" s="2" customFormat="1">
      <c r="A19" s="8"/>
      <c r="B19" s="137"/>
      <c r="C19" s="220"/>
      <c r="D19" s="66"/>
      <c r="E19" s="66"/>
      <c r="G19" s="65"/>
      <c r="H19" s="65">
        <v>10</v>
      </c>
      <c r="I19" s="773"/>
      <c r="J19" s="773"/>
      <c r="K19" s="220"/>
      <c r="L19" s="220"/>
      <c r="P19" s="220"/>
      <c r="Q19" s="38"/>
      <c r="R19" s="38"/>
    </row>
    <row r="20" spans="1:18" s="2" customFormat="1">
      <c r="A20" s="8"/>
      <c r="B20" s="137"/>
      <c r="C20" s="220"/>
      <c r="D20" s="66"/>
      <c r="E20" s="66"/>
      <c r="G20" s="65"/>
      <c r="H20" s="65"/>
      <c r="I20" s="773"/>
      <c r="J20" s="773"/>
      <c r="K20" s="220"/>
      <c r="L20" s="220"/>
      <c r="P20" s="220"/>
      <c r="Q20" s="38"/>
      <c r="R20" s="38"/>
    </row>
    <row r="21" spans="1:18">
      <c r="M21" s="3"/>
    </row>
    <row r="22" spans="1:18" s="2" customFormat="1">
      <c r="A22" s="8"/>
      <c r="B22" s="137"/>
      <c r="C22" s="220"/>
      <c r="D22" s="66"/>
      <c r="E22" s="66"/>
      <c r="G22" s="65"/>
      <c r="H22" s="65"/>
      <c r="I22" s="773"/>
      <c r="J22" s="773"/>
      <c r="K22" s="220"/>
      <c r="L22" s="220"/>
      <c r="P22" s="220"/>
      <c r="Q22" s="38"/>
      <c r="R22" s="38"/>
    </row>
    <row r="23" spans="1:18" s="2" customFormat="1">
      <c r="A23" s="8"/>
      <c r="B23" s="137"/>
      <c r="C23" s="220"/>
      <c r="D23" s="66"/>
      <c r="E23" s="66"/>
      <c r="G23" s="65"/>
      <c r="H23" s="65"/>
      <c r="I23" s="773"/>
      <c r="J23" s="773"/>
      <c r="K23" s="220"/>
      <c r="L23" s="220"/>
      <c r="P23" s="220"/>
      <c r="Q23" s="38"/>
      <c r="R23" s="38"/>
    </row>
    <row r="24" spans="1:18" s="2" customFormat="1">
      <c r="A24" s="8"/>
      <c r="B24" s="137"/>
      <c r="C24" s="220"/>
      <c r="D24" s="66"/>
      <c r="E24" s="66"/>
      <c r="G24" s="65"/>
      <c r="H24" s="65"/>
      <c r="I24" s="773"/>
      <c r="J24" s="773"/>
      <c r="K24" s="220"/>
      <c r="L24" s="220"/>
      <c r="P24" s="220"/>
      <c r="Q24" s="38"/>
      <c r="R24" s="38"/>
    </row>
    <row r="25" spans="1:18" s="2" customFormat="1">
      <c r="A25" s="8"/>
      <c r="B25" s="137"/>
      <c r="C25" s="220"/>
      <c r="D25" s="66"/>
      <c r="E25" s="66"/>
      <c r="G25" s="65"/>
      <c r="H25" s="65"/>
      <c r="I25" s="773"/>
      <c r="J25" s="773"/>
      <c r="K25" s="220"/>
      <c r="L25" s="220"/>
      <c r="P25" s="220"/>
      <c r="Q25" s="38"/>
      <c r="R25" s="38"/>
    </row>
    <row r="26" spans="1:18">
      <c r="M26" s="3"/>
    </row>
    <row r="27" spans="1:18">
      <c r="M27" s="3"/>
    </row>
    <row r="28" spans="1:18">
      <c r="M28" s="3"/>
    </row>
    <row r="29" spans="1:18">
      <c r="M29" s="3"/>
    </row>
    <row r="30" spans="1:18">
      <c r="M30" s="3"/>
    </row>
    <row r="31" spans="1:18">
      <c r="M31" s="3"/>
    </row>
    <row r="32" spans="1:18" ht="15">
      <c r="M32" s="272" t="s">
        <v>1</v>
      </c>
    </row>
    <row r="33" spans="13:17" ht="15">
      <c r="M33" s="272" t="s">
        <v>614</v>
      </c>
    </row>
    <row r="34" spans="13:17">
      <c r="M34" s="3"/>
    </row>
    <row r="35" spans="13:17">
      <c r="M35" s="3"/>
    </row>
    <row r="36" spans="13:17" ht="15">
      <c r="M36" s="36"/>
      <c r="N36" s="36"/>
      <c r="O36" s="36"/>
    </row>
    <row r="37" spans="13:17" ht="15">
      <c r="M37" s="36"/>
      <c r="N37" s="36"/>
      <c r="O37" s="36"/>
    </row>
    <row r="41" spans="13:17">
      <c r="Q41" s="59"/>
    </row>
  </sheetData>
  <sheetProtection password="C85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9" zoomScale="130" zoomScaleNormal="100" zoomScaleSheetLayoutView="130" workbookViewId="0"/>
  </sheetViews>
  <sheetFormatPr defaultColWidth="2.7109375" defaultRowHeight="15"/>
  <cols>
    <col min="1" max="1" width="2.7109375" style="11" customWidth="1"/>
    <col min="2" max="2" width="15" style="36" customWidth="1"/>
    <col min="3" max="3" width="34.42578125" style="36" customWidth="1"/>
    <col min="4" max="4" width="17.140625" style="36" customWidth="1"/>
    <col min="5" max="5" width="18.28515625" style="36" customWidth="1"/>
    <col min="6" max="250" width="9.140625" style="36" customWidth="1"/>
    <col min="251" max="16384" width="2.7109375" style="36"/>
  </cols>
  <sheetData>
    <row r="1" spans="1:5" s="3" customFormat="1">
      <c r="A1" s="11">
        <v>1</v>
      </c>
      <c r="C1" s="993" t="s">
        <v>30</v>
      </c>
      <c r="D1" s="922"/>
      <c r="E1" s="822">
        <f>IF(Cover!D12&gt;0, Cover!D12, "")</f>
        <v>2017</v>
      </c>
    </row>
    <row r="2" spans="1:5" s="3" customFormat="1" ht="8.1" customHeight="1">
      <c r="A2" s="11"/>
      <c r="B2" s="921"/>
      <c r="C2" s="921"/>
      <c r="D2" s="921"/>
      <c r="E2" s="921"/>
    </row>
    <row r="3" spans="1:5" s="3" customFormat="1" ht="12.75">
      <c r="A3" s="11">
        <v>2</v>
      </c>
      <c r="B3" s="164" t="s">
        <v>29</v>
      </c>
      <c r="C3" s="964" t="str">
        <f>IF(Cover!A1&gt;0, Cover!A1, "")</f>
        <v>EVERGREEN LAKE WATER COMPANY</v>
      </c>
      <c r="D3" s="964"/>
      <c r="E3" s="964"/>
    </row>
    <row r="4" spans="1:5" s="3" customFormat="1" ht="8.1" customHeight="1">
      <c r="A4" s="11"/>
      <c r="B4" s="921"/>
      <c r="C4" s="921"/>
      <c r="D4" s="921"/>
      <c r="E4" s="921"/>
    </row>
    <row r="5" spans="1:5">
      <c r="B5" s="1119" t="s">
        <v>114</v>
      </c>
      <c r="C5" s="1119"/>
      <c r="D5" s="1119"/>
      <c r="E5" s="1119"/>
    </row>
    <row r="6" spans="1:5" ht="8.1" customHeight="1">
      <c r="A6" s="212"/>
      <c r="B6" s="1177"/>
      <c r="C6" s="1177"/>
      <c r="D6" s="1177"/>
      <c r="E6" s="1177"/>
    </row>
    <row r="7" spans="1:5" ht="46.5" customHeight="1">
      <c r="B7" s="989" t="s">
        <v>324</v>
      </c>
      <c r="C7" s="1106"/>
      <c r="D7" s="1107"/>
      <c r="E7" s="550" t="s">
        <v>50</v>
      </c>
    </row>
    <row r="8" spans="1:5" ht="24.95" customHeight="1">
      <c r="A8" s="694">
        <v>3</v>
      </c>
      <c r="B8" s="1171" t="s">
        <v>511</v>
      </c>
      <c r="C8" s="1172"/>
      <c r="D8" s="1173"/>
      <c r="E8" s="656">
        <f>'Page W-2'!G35</f>
        <v>18362.38</v>
      </c>
    </row>
    <row r="9" spans="1:5" ht="24.95" customHeight="1">
      <c r="B9" s="1167" t="s">
        <v>113</v>
      </c>
      <c r="C9" s="1048"/>
      <c r="D9" s="76"/>
      <c r="E9" s="657"/>
    </row>
    <row r="10" spans="1:5" ht="24.95" customHeight="1">
      <c r="A10" s="11">
        <v>4</v>
      </c>
      <c r="B10" s="1045" t="s">
        <v>512</v>
      </c>
      <c r="C10" s="1048"/>
      <c r="D10" s="492"/>
      <c r="E10" s="658">
        <f>SUM('Page 6 '!D24)</f>
        <v>3150</v>
      </c>
    </row>
    <row r="11" spans="1:5" ht="24.95" customHeight="1">
      <c r="A11" s="11">
        <v>5</v>
      </c>
      <c r="B11" s="1045" t="s">
        <v>112</v>
      </c>
      <c r="C11" s="1048"/>
      <c r="D11" s="492"/>
      <c r="E11" s="396"/>
    </row>
    <row r="12" spans="1:5" ht="24.95" customHeight="1">
      <c r="A12" s="11">
        <v>6</v>
      </c>
      <c r="B12" s="88" t="s">
        <v>111</v>
      </c>
      <c r="C12" s="488"/>
      <c r="D12" s="492"/>
      <c r="E12" s="396"/>
    </row>
    <row r="13" spans="1:5" ht="24.95" customHeight="1">
      <c r="A13" s="11">
        <v>7</v>
      </c>
      <c r="B13" s="1045" t="s">
        <v>509</v>
      </c>
      <c r="C13" s="1048"/>
      <c r="D13" s="492"/>
      <c r="E13" s="658">
        <f>'Page W-3 '!E16</f>
        <v>9380</v>
      </c>
    </row>
    <row r="14" spans="1:5" ht="24.95" customHeight="1">
      <c r="A14" s="11">
        <v>8</v>
      </c>
      <c r="B14" s="88" t="s">
        <v>110</v>
      </c>
      <c r="C14" s="488"/>
      <c r="D14" s="492"/>
      <c r="E14" s="396"/>
    </row>
    <row r="15" spans="1:5" ht="24.95" customHeight="1">
      <c r="A15" s="11">
        <v>9</v>
      </c>
      <c r="B15" s="1045" t="s">
        <v>109</v>
      </c>
      <c r="C15" s="1048"/>
      <c r="D15" s="492"/>
      <c r="E15" s="396"/>
    </row>
    <row r="16" spans="1:5" ht="24.95" customHeight="1">
      <c r="A16" s="11">
        <v>10</v>
      </c>
      <c r="B16" s="1045" t="s">
        <v>108</v>
      </c>
      <c r="C16" s="1048"/>
      <c r="D16" s="492"/>
      <c r="E16" s="396"/>
    </row>
    <row r="17" spans="1:5" ht="24.95" customHeight="1">
      <c r="A17" s="11">
        <v>11</v>
      </c>
      <c r="B17" s="88" t="s">
        <v>341</v>
      </c>
      <c r="C17" s="488"/>
      <c r="D17" s="492"/>
      <c r="E17" s="396"/>
    </row>
    <row r="18" spans="1:5" ht="24.95" customHeight="1">
      <c r="A18" s="11">
        <v>12</v>
      </c>
      <c r="B18" s="1045" t="s">
        <v>107</v>
      </c>
      <c r="C18" s="1048"/>
      <c r="D18" s="492"/>
      <c r="E18" s="396"/>
    </row>
    <row r="19" spans="1:5" ht="24.95" customHeight="1">
      <c r="A19" s="11">
        <v>13</v>
      </c>
      <c r="B19" s="1045" t="s">
        <v>517</v>
      </c>
      <c r="C19" s="1002"/>
      <c r="D19" s="963"/>
      <c r="E19" s="658">
        <f>'Page 7'!C24</f>
        <v>7603.75</v>
      </c>
    </row>
    <row r="20" spans="1:5" ht="24.95" customHeight="1">
      <c r="A20" s="11">
        <v>14</v>
      </c>
      <c r="B20" s="1045" t="s">
        <v>106</v>
      </c>
      <c r="C20" s="1048"/>
      <c r="D20" s="963"/>
      <c r="E20" s="396"/>
    </row>
    <row r="21" spans="1:5" ht="24.95" customHeight="1">
      <c r="A21" s="11">
        <v>15</v>
      </c>
      <c r="B21" s="1045" t="s">
        <v>323</v>
      </c>
      <c r="C21" s="1002"/>
      <c r="D21" s="963"/>
      <c r="E21" s="396"/>
    </row>
    <row r="22" spans="1:5" ht="24.95" customHeight="1">
      <c r="A22" s="11">
        <v>16</v>
      </c>
      <c r="B22" s="1045" t="s">
        <v>510</v>
      </c>
      <c r="C22" s="1046"/>
      <c r="D22" s="968"/>
      <c r="E22" s="658">
        <f>'Page W-5'!N61</f>
        <v>2807</v>
      </c>
    </row>
    <row r="23" spans="1:5" s="803" customFormat="1" ht="24.95" customHeight="1">
      <c r="A23" s="829">
        <v>17</v>
      </c>
      <c r="B23" s="828" t="s">
        <v>573</v>
      </c>
      <c r="C23" s="802"/>
      <c r="D23" s="801"/>
      <c r="E23" s="658">
        <f>-(IF('Page 8'!D58=2,'Page 8'!D35,IF('Page 8'!D58=3,'Page 8'!D42,0)))</f>
        <v>0</v>
      </c>
    </row>
    <row r="24" spans="1:5" ht="24.95" customHeight="1">
      <c r="A24" s="829">
        <v>18</v>
      </c>
      <c r="B24" s="1045" t="s">
        <v>105</v>
      </c>
      <c r="C24" s="1046"/>
      <c r="D24" s="968"/>
      <c r="E24" s="396"/>
    </row>
    <row r="25" spans="1:5" ht="24.95" customHeight="1">
      <c r="A25" s="829">
        <v>19</v>
      </c>
      <c r="B25" s="1045" t="s">
        <v>599</v>
      </c>
      <c r="C25" s="1046"/>
      <c r="D25" s="968"/>
      <c r="E25" s="658">
        <f>'Page W-3 '!E26</f>
        <v>590.91</v>
      </c>
    </row>
    <row r="26" spans="1:5" ht="24.95" customHeight="1">
      <c r="A26" s="829">
        <v>20</v>
      </c>
      <c r="B26" s="1174" t="s">
        <v>508</v>
      </c>
      <c r="C26" s="1175"/>
      <c r="D26" s="1176"/>
      <c r="E26" s="658">
        <f>'Page 9'!N11</f>
        <v>10</v>
      </c>
    </row>
    <row r="27" spans="1:5" ht="24.95" customHeight="1">
      <c r="A27" s="829">
        <v>21</v>
      </c>
      <c r="B27" s="1045" t="s">
        <v>104</v>
      </c>
      <c r="C27" s="1002"/>
      <c r="D27" s="963"/>
      <c r="E27" s="396"/>
    </row>
    <row r="28" spans="1:5" s="3" customFormat="1" ht="24.95" customHeight="1">
      <c r="A28" s="829">
        <v>22</v>
      </c>
      <c r="B28" s="1120" t="s">
        <v>103</v>
      </c>
      <c r="C28" s="1002"/>
      <c r="D28" s="963"/>
      <c r="E28" s="659">
        <f>SUM(E10:E27)</f>
        <v>23541.66</v>
      </c>
    </row>
    <row r="29" spans="1:5" s="136" customFormat="1" ht="24.95" customHeight="1">
      <c r="A29" s="75">
        <v>23</v>
      </c>
      <c r="B29" s="1168" t="s">
        <v>518</v>
      </c>
      <c r="C29" s="1169"/>
      <c r="D29" s="1170"/>
      <c r="E29" s="660">
        <f>E8-E28</f>
        <v>-5179.2799999999988</v>
      </c>
    </row>
    <row r="30" spans="1:5" s="2" customFormat="1" ht="12.75">
      <c r="A30" s="261"/>
      <c r="B30" s="921"/>
      <c r="C30" s="921"/>
      <c r="D30" s="921"/>
      <c r="E30" s="921"/>
    </row>
    <row r="31" spans="1:5" s="2" customFormat="1">
      <c r="A31" s="312"/>
      <c r="B31" s="1019" t="s">
        <v>38</v>
      </c>
      <c r="C31" s="1077"/>
      <c r="D31" s="3"/>
      <c r="E31" s="3"/>
    </row>
    <row r="32" spans="1:5" s="2" customFormat="1">
      <c r="A32" s="310"/>
      <c r="B32" s="1019" t="s">
        <v>12</v>
      </c>
      <c r="C32" s="1081"/>
    </row>
    <row r="33" spans="1:5" s="37" customFormat="1">
      <c r="A33" s="8"/>
      <c r="D33" s="1037" t="s">
        <v>2</v>
      </c>
      <c r="E33" s="1049"/>
    </row>
    <row r="34" spans="1:5" s="37" customFormat="1">
      <c r="A34" s="8"/>
      <c r="D34" s="2"/>
      <c r="E34" s="137"/>
    </row>
    <row r="35" spans="1:5" s="37" customFormat="1">
      <c r="A35" s="8"/>
      <c r="D35" s="2"/>
      <c r="E35" s="137"/>
    </row>
    <row r="36" spans="1:5">
      <c r="D36" s="3"/>
      <c r="E36" s="132"/>
    </row>
    <row r="37" spans="1:5">
      <c r="D37" s="3"/>
      <c r="E37" s="132"/>
    </row>
    <row r="38" spans="1:5">
      <c r="D38" s="3"/>
      <c r="E38" s="132"/>
    </row>
    <row r="39" spans="1:5">
      <c r="D39" s="3"/>
      <c r="E39" s="132"/>
    </row>
    <row r="40" spans="1:5">
      <c r="D40" s="3"/>
      <c r="E40" s="132"/>
    </row>
    <row r="41" spans="1:5">
      <c r="D41" s="3"/>
      <c r="E41" s="132"/>
    </row>
    <row r="42" spans="1:5">
      <c r="D42" s="3"/>
      <c r="E42" s="132"/>
    </row>
    <row r="43" spans="1:5">
      <c r="D43" s="3"/>
      <c r="E43" s="132"/>
    </row>
    <row r="44" spans="1:5">
      <c r="D44" s="3"/>
      <c r="E44" s="132"/>
    </row>
    <row r="45" spans="1:5">
      <c r="D45" s="3"/>
      <c r="E45" s="132"/>
    </row>
    <row r="46" spans="1:5">
      <c r="D46" s="3" t="s">
        <v>1</v>
      </c>
      <c r="E46" s="132"/>
    </row>
    <row r="47" spans="1:5">
      <c r="D47" s="3" t="s">
        <v>614</v>
      </c>
      <c r="E47" s="132"/>
    </row>
    <row r="48" spans="1:5">
      <c r="A48" s="804"/>
      <c r="D48" s="3"/>
      <c r="E48" s="800"/>
    </row>
    <row r="49" spans="4:5">
      <c r="D49" s="3"/>
      <c r="E49" s="132"/>
    </row>
    <row r="50" spans="4:5">
      <c r="D50" s="3"/>
      <c r="E50" s="132"/>
    </row>
    <row r="1048559" spans="1:1">
      <c r="A1048559" s="11">
        <f>SUM(A1:A1048558)</f>
        <v>276</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3" zoomScale="115" zoomScaleNormal="100" zoomScaleSheetLayoutView="115" workbookViewId="0">
      <selection activeCell="F18" sqref="F18"/>
    </sheetView>
  </sheetViews>
  <sheetFormatPr defaultRowHeight="15"/>
  <cols>
    <col min="1" max="1" width="3.5703125" style="11" bestFit="1" customWidth="1"/>
    <col min="2" max="2" width="16" style="138" customWidth="1"/>
    <col min="3" max="3" width="24.7109375" style="36" customWidth="1"/>
    <col min="4" max="4" width="12.7109375" style="36" customWidth="1"/>
    <col min="5" max="5" width="14.42578125" style="36" customWidth="1"/>
    <col min="6" max="6" width="14.140625" style="138" customWidth="1"/>
    <col min="7" max="7" width="18.42578125" style="138" customWidth="1"/>
    <col min="8" max="8" width="9.140625" style="138"/>
    <col min="9" max="16384" width="9.140625" style="36"/>
  </cols>
  <sheetData>
    <row r="1" spans="1:8" s="3" customFormat="1">
      <c r="A1" s="11">
        <v>1</v>
      </c>
      <c r="C1" s="993" t="s">
        <v>30</v>
      </c>
      <c r="D1" s="922"/>
      <c r="E1" s="922"/>
      <c r="F1" s="922"/>
      <c r="G1" s="822">
        <f>IF(Cover!D12&gt;0,Cover!D12, "")</f>
        <v>2017</v>
      </c>
    </row>
    <row r="2" spans="1:8" s="3" customFormat="1" ht="12.75">
      <c r="A2" s="11">
        <v>2</v>
      </c>
      <c r="B2" s="170" t="s">
        <v>29</v>
      </c>
      <c r="C2" s="964" t="str">
        <f>IF(Cover!A1&gt;0, Cover!A1, "")</f>
        <v>EVERGREEN LAKE WATER COMPANY</v>
      </c>
      <c r="D2" s="964"/>
      <c r="E2" s="964"/>
      <c r="F2" s="964"/>
      <c r="G2" s="964"/>
    </row>
    <row r="3" spans="1:8" s="3" customFormat="1" ht="8.1" customHeight="1">
      <c r="A3" s="11"/>
      <c r="B3" s="921"/>
      <c r="C3" s="921"/>
      <c r="D3" s="921"/>
      <c r="E3" s="921"/>
      <c r="F3" s="921"/>
      <c r="G3" s="921"/>
    </row>
    <row r="4" spans="1:8">
      <c r="B4" s="987" t="s">
        <v>141</v>
      </c>
      <c r="C4" s="987"/>
      <c r="D4" s="987"/>
      <c r="E4" s="987"/>
      <c r="F4" s="987"/>
      <c r="G4" s="987"/>
      <c r="H4" s="135"/>
    </row>
    <row r="5" spans="1:8">
      <c r="B5" s="1183" t="s">
        <v>140</v>
      </c>
      <c r="C5" s="1184"/>
      <c r="D5" s="1184"/>
      <c r="E5" s="1184"/>
      <c r="F5" s="1184"/>
      <c r="G5" s="1184"/>
      <c r="H5" s="58"/>
    </row>
    <row r="6" spans="1:8" ht="32.25" customHeight="1">
      <c r="B6" s="1180" t="s">
        <v>324</v>
      </c>
      <c r="C6" s="1185"/>
      <c r="D6" s="1186" t="s">
        <v>139</v>
      </c>
      <c r="E6" s="1187"/>
      <c r="F6" s="1180" t="s">
        <v>342</v>
      </c>
      <c r="G6" s="1180" t="s">
        <v>138</v>
      </c>
      <c r="H6" s="36"/>
    </row>
    <row r="7" spans="1:8" ht="45.75" customHeight="1">
      <c r="B7" s="1185"/>
      <c r="C7" s="1185"/>
      <c r="D7" s="516" t="s">
        <v>137</v>
      </c>
      <c r="E7" s="516" t="s">
        <v>136</v>
      </c>
      <c r="F7" s="1180"/>
      <c r="G7" s="1180"/>
      <c r="H7" s="36"/>
    </row>
    <row r="8" spans="1:8" ht="15" customHeight="1">
      <c r="B8" s="1181" t="s">
        <v>135</v>
      </c>
      <c r="C8" s="1182"/>
      <c r="D8" s="661"/>
      <c r="E8" s="661"/>
      <c r="F8" s="662"/>
      <c r="G8" s="664"/>
      <c r="H8" s="36"/>
    </row>
    <row r="9" spans="1:8" ht="24.95" customHeight="1">
      <c r="A9" s="11">
        <v>3</v>
      </c>
      <c r="B9" s="1045" t="s">
        <v>134</v>
      </c>
      <c r="C9" s="1070"/>
      <c r="D9" s="407"/>
      <c r="E9" s="408"/>
      <c r="F9" s="689" t="s">
        <v>128</v>
      </c>
      <c r="G9" s="498"/>
      <c r="H9" s="36"/>
    </row>
    <row r="10" spans="1:8" ht="24.95" customHeight="1">
      <c r="A10" s="11">
        <v>4</v>
      </c>
      <c r="B10" s="1045" t="s">
        <v>133</v>
      </c>
      <c r="C10" s="963"/>
      <c r="D10" s="407"/>
      <c r="E10" s="409"/>
      <c r="F10" s="690" t="s">
        <v>128</v>
      </c>
      <c r="G10" s="498"/>
      <c r="H10" s="36"/>
    </row>
    <row r="11" spans="1:8" ht="24.95" customHeight="1">
      <c r="A11" s="11">
        <v>5</v>
      </c>
      <c r="B11" s="1045" t="s">
        <v>132</v>
      </c>
      <c r="C11" s="963"/>
      <c r="D11" s="407"/>
      <c r="E11" s="409"/>
      <c r="F11" s="690" t="s">
        <v>128</v>
      </c>
      <c r="G11" s="498"/>
      <c r="H11" s="36"/>
    </row>
    <row r="12" spans="1:8" ht="24.95" customHeight="1">
      <c r="A12" s="11">
        <v>6</v>
      </c>
      <c r="B12" s="1045" t="s">
        <v>131</v>
      </c>
      <c r="C12" s="963"/>
      <c r="D12" s="407"/>
      <c r="E12" s="409"/>
      <c r="F12" s="690" t="s">
        <v>128</v>
      </c>
      <c r="G12" s="498"/>
      <c r="H12" s="36"/>
    </row>
    <row r="13" spans="1:8" ht="24.95" customHeight="1">
      <c r="A13" s="11">
        <v>7</v>
      </c>
      <c r="B13" s="1045" t="s">
        <v>130</v>
      </c>
      <c r="C13" s="963"/>
      <c r="D13" s="407"/>
      <c r="E13" s="409"/>
      <c r="F13" s="690" t="s">
        <v>128</v>
      </c>
      <c r="G13" s="498"/>
      <c r="H13" s="36"/>
    </row>
    <row r="14" spans="1:8" ht="24.95" customHeight="1">
      <c r="A14" s="11">
        <v>8</v>
      </c>
      <c r="B14" s="1045" t="s">
        <v>129</v>
      </c>
      <c r="C14" s="963"/>
      <c r="D14" s="407"/>
      <c r="E14" s="409"/>
      <c r="F14" s="690" t="s">
        <v>128</v>
      </c>
      <c r="G14" s="498"/>
      <c r="H14" s="36"/>
    </row>
    <row r="15" spans="1:8" ht="24.95" customHeight="1">
      <c r="A15" s="11">
        <v>9</v>
      </c>
      <c r="B15" s="1135" t="s">
        <v>476</v>
      </c>
      <c r="C15" s="1178"/>
      <c r="D15" s="410">
        <f>SUM(D9:D14)</f>
        <v>0</v>
      </c>
      <c r="E15" s="411">
        <f>SUM(E9:E14)</f>
        <v>0</v>
      </c>
      <c r="F15" s="412"/>
      <c r="G15" s="665">
        <f>SUM(G9:G14)</f>
        <v>0</v>
      </c>
      <c r="H15" s="36"/>
    </row>
    <row r="16" spans="1:8" ht="24.95" customHeight="1">
      <c r="B16" s="1179" t="s">
        <v>127</v>
      </c>
      <c r="C16" s="1057"/>
      <c r="D16" s="413"/>
      <c r="E16" s="413"/>
      <c r="F16" s="414"/>
      <c r="G16" s="504"/>
      <c r="H16" s="36"/>
    </row>
    <row r="17" spans="1:9" ht="24.95" customHeight="1">
      <c r="A17" s="11">
        <v>10</v>
      </c>
      <c r="B17" s="1045" t="s">
        <v>126</v>
      </c>
      <c r="C17" s="963"/>
      <c r="D17" s="409"/>
      <c r="E17" s="409"/>
      <c r="F17" s="415"/>
      <c r="G17" s="498"/>
      <c r="H17" s="36"/>
    </row>
    <row r="18" spans="1:9" ht="24.95" customHeight="1">
      <c r="A18" s="11">
        <v>11</v>
      </c>
      <c r="B18" s="1045" t="s">
        <v>125</v>
      </c>
      <c r="C18" s="963"/>
      <c r="D18" s="409">
        <v>52</v>
      </c>
      <c r="E18" s="409">
        <v>51</v>
      </c>
      <c r="F18" s="415">
        <v>2801630</v>
      </c>
      <c r="G18" s="498">
        <v>10075.59</v>
      </c>
      <c r="H18" s="36"/>
    </row>
    <row r="19" spans="1:9" ht="24.95" customHeight="1">
      <c r="A19" s="11">
        <v>12</v>
      </c>
      <c r="B19" s="1045" t="s">
        <v>124</v>
      </c>
      <c r="C19" s="963"/>
      <c r="D19" s="409"/>
      <c r="E19" s="409"/>
      <c r="F19" s="415"/>
      <c r="G19" s="498"/>
      <c r="H19" s="36"/>
    </row>
    <row r="20" spans="1:9" ht="24.95" customHeight="1">
      <c r="A20" s="11">
        <v>13</v>
      </c>
      <c r="B20" s="1045" t="s">
        <v>123</v>
      </c>
      <c r="C20" s="963"/>
      <c r="D20" s="409">
        <v>1</v>
      </c>
      <c r="E20" s="409">
        <v>1</v>
      </c>
      <c r="F20" s="415">
        <v>3329000</v>
      </c>
      <c r="G20" s="498">
        <v>7346.79</v>
      </c>
      <c r="H20" s="36"/>
    </row>
    <row r="21" spans="1:9" ht="24.95" customHeight="1">
      <c r="A21" s="11">
        <v>14</v>
      </c>
      <c r="B21" s="1045" t="s">
        <v>122</v>
      </c>
      <c r="C21" s="963"/>
      <c r="D21" s="409"/>
      <c r="E21" s="409"/>
      <c r="F21" s="415"/>
      <c r="G21" s="498"/>
      <c r="H21" s="36"/>
    </row>
    <row r="22" spans="1:9" ht="24.95" customHeight="1">
      <c r="A22" s="11">
        <v>15</v>
      </c>
      <c r="B22" s="1202" t="s">
        <v>121</v>
      </c>
      <c r="C22" s="963"/>
      <c r="D22" s="409"/>
      <c r="E22" s="409"/>
      <c r="F22" s="415"/>
      <c r="G22" s="498"/>
      <c r="H22" s="36"/>
    </row>
    <row r="23" spans="1:9" ht="24.95" customHeight="1">
      <c r="A23" s="11">
        <v>16</v>
      </c>
      <c r="B23" s="1135" t="s">
        <v>475</v>
      </c>
      <c r="C23" s="1178"/>
      <c r="D23" s="410">
        <f>SUM(D17:D22)</f>
        <v>53</v>
      </c>
      <c r="E23" s="410">
        <f>SUM(E17:E22)</f>
        <v>52</v>
      </c>
      <c r="F23" s="410">
        <f>SUM(F17:F22)</f>
        <v>6130630</v>
      </c>
      <c r="G23" s="665">
        <f>SUM(G17:G22)</f>
        <v>17422.38</v>
      </c>
      <c r="H23" s="36"/>
    </row>
    <row r="24" spans="1:9" ht="24.95" customHeight="1">
      <c r="B24" s="1167" t="s">
        <v>343</v>
      </c>
      <c r="C24" s="1046"/>
      <c r="D24" s="1002"/>
      <c r="E24" s="1002"/>
      <c r="F24" s="963"/>
      <c r="G24" s="504"/>
      <c r="H24" s="36"/>
    </row>
    <row r="25" spans="1:9" ht="24.95" customHeight="1">
      <c r="A25" s="11">
        <v>17</v>
      </c>
      <c r="B25" s="1045" t="s">
        <v>120</v>
      </c>
      <c r="C25" s="1002"/>
      <c r="D25" s="1002"/>
      <c r="E25" s="1002"/>
      <c r="F25" s="963"/>
      <c r="G25" s="498">
        <v>940</v>
      </c>
      <c r="H25" s="36"/>
    </row>
    <row r="26" spans="1:9" ht="24.95" customHeight="1">
      <c r="A26" s="11">
        <v>18</v>
      </c>
      <c r="B26" s="1045" t="s">
        <v>322</v>
      </c>
      <c r="C26" s="1002"/>
      <c r="D26" s="1002"/>
      <c r="E26" s="1002"/>
      <c r="F26" s="963"/>
      <c r="G26" s="498"/>
      <c r="H26" s="36"/>
    </row>
    <row r="27" spans="1:9" ht="24.95" customHeight="1">
      <c r="A27" s="11">
        <v>19</v>
      </c>
      <c r="B27" s="1045" t="s">
        <v>119</v>
      </c>
      <c r="C27" s="1002"/>
      <c r="D27" s="1002"/>
      <c r="E27" s="1002"/>
      <c r="F27" s="963"/>
      <c r="G27" s="498"/>
      <c r="H27" s="36"/>
    </row>
    <row r="28" spans="1:9" ht="24.95" customHeight="1">
      <c r="A28" s="11">
        <v>20</v>
      </c>
      <c r="B28" s="1045" t="s">
        <v>118</v>
      </c>
      <c r="C28" s="1002"/>
      <c r="D28" s="1002"/>
      <c r="E28" s="1002"/>
      <c r="F28" s="963"/>
      <c r="G28" s="498"/>
      <c r="H28" s="36"/>
    </row>
    <row r="29" spans="1:9" s="148" customFormat="1" ht="24.95" customHeight="1">
      <c r="A29" s="11">
        <v>21</v>
      </c>
      <c r="B29" s="1045" t="s">
        <v>117</v>
      </c>
      <c r="C29" s="1002"/>
      <c r="D29" s="1002"/>
      <c r="E29" s="1002"/>
      <c r="F29" s="963"/>
      <c r="G29" s="396"/>
    </row>
    <row r="30" spans="1:9" s="148" customFormat="1" ht="24.95" customHeight="1">
      <c r="A30" s="11">
        <v>22</v>
      </c>
      <c r="B30" s="1188" t="s">
        <v>516</v>
      </c>
      <c r="C30" s="1189"/>
      <c r="D30" s="1189"/>
      <c r="E30" s="1189"/>
      <c r="F30" s="1190"/>
      <c r="G30" s="666">
        <f>SUM(G15,G23,G25:G29)</f>
        <v>18362.38</v>
      </c>
      <c r="H30" s="215"/>
      <c r="I30" s="215"/>
    </row>
    <row r="31" spans="1:9" ht="24.95" customHeight="1">
      <c r="B31" s="1167" t="s">
        <v>344</v>
      </c>
      <c r="C31" s="1002"/>
      <c r="D31" s="1002"/>
      <c r="E31" s="1002"/>
      <c r="F31" s="963"/>
      <c r="G31" s="504"/>
      <c r="H31" s="36"/>
    </row>
    <row r="32" spans="1:9" ht="24.95" customHeight="1">
      <c r="A32" s="11">
        <v>23</v>
      </c>
      <c r="B32" s="88" t="s">
        <v>116</v>
      </c>
      <c r="C32" s="493"/>
      <c r="D32" s="493"/>
      <c r="E32" s="493"/>
      <c r="F32" s="663"/>
      <c r="G32" s="498"/>
      <c r="H32" s="36"/>
    </row>
    <row r="33" spans="1:8" ht="24.95" customHeight="1">
      <c r="A33" s="11">
        <v>24</v>
      </c>
      <c r="B33" s="1069" t="s">
        <v>531</v>
      </c>
      <c r="C33" s="1191"/>
      <c r="D33" s="1191"/>
      <c r="E33" s="1191"/>
      <c r="F33" s="1192"/>
      <c r="G33" s="667"/>
      <c r="H33" s="36"/>
    </row>
    <row r="34" spans="1:8" ht="24.95" customHeight="1" thickBot="1">
      <c r="A34" s="11">
        <v>25</v>
      </c>
      <c r="B34" s="1193" t="s">
        <v>513</v>
      </c>
      <c r="C34" s="1189"/>
      <c r="D34" s="1189"/>
      <c r="E34" s="1189"/>
      <c r="F34" s="1190"/>
      <c r="G34" s="668">
        <f>SUM(G32:G33)</f>
        <v>0</v>
      </c>
      <c r="H34" s="36"/>
    </row>
    <row r="35" spans="1:8" ht="24.95" customHeight="1" thickTop="1">
      <c r="A35" s="11">
        <v>26</v>
      </c>
      <c r="B35" s="1194" t="s">
        <v>514</v>
      </c>
      <c r="C35" s="1195"/>
      <c r="D35" s="1195"/>
      <c r="E35" s="1195"/>
      <c r="F35" s="1196"/>
      <c r="G35" s="691">
        <f>SUM(G30,G34)</f>
        <v>18362.38</v>
      </c>
      <c r="H35" s="36"/>
    </row>
    <row r="36" spans="1:8" ht="24.75" customHeight="1">
      <c r="B36" s="1133"/>
      <c r="C36" s="1200"/>
      <c r="D36" s="1200"/>
      <c r="E36" s="1200"/>
      <c r="F36" s="1201"/>
      <c r="G36" s="696" t="s">
        <v>515</v>
      </c>
      <c r="H36" s="36"/>
    </row>
    <row r="37" spans="1:8" ht="24.95" customHeight="1">
      <c r="A37" s="81" t="s">
        <v>39</v>
      </c>
      <c r="B37" s="1197" t="s">
        <v>115</v>
      </c>
      <c r="C37" s="1198"/>
      <c r="D37" s="1198"/>
      <c r="E37" s="1198"/>
      <c r="F37" s="1199"/>
      <c r="G37" s="1199"/>
      <c r="H37" s="36"/>
    </row>
    <row r="38" spans="1:8" ht="12.75" customHeight="1">
      <c r="A38" s="81"/>
      <c r="B38" s="80"/>
      <c r="C38" s="79"/>
      <c r="D38" s="79"/>
      <c r="E38" s="79"/>
      <c r="G38" s="78"/>
      <c r="H38" s="36"/>
    </row>
    <row r="39" spans="1:8" s="37" customFormat="1">
      <c r="A39" s="312"/>
      <c r="B39" s="1019" t="s">
        <v>38</v>
      </c>
      <c r="C39" s="1081"/>
      <c r="D39" s="1081"/>
      <c r="E39" s="36"/>
      <c r="F39" s="138"/>
      <c r="G39" s="36"/>
    </row>
    <row r="40" spans="1:8" s="37" customFormat="1" ht="16.5" customHeight="1">
      <c r="A40" s="310"/>
      <c r="B40" s="1019" t="s">
        <v>12</v>
      </c>
      <c r="C40" s="1081"/>
      <c r="D40" s="36"/>
      <c r="E40" s="36"/>
      <c r="F40" s="949" t="s">
        <v>2</v>
      </c>
      <c r="G40" s="949"/>
      <c r="H40" s="77"/>
    </row>
    <row r="41" spans="1:8" s="37" customFormat="1">
      <c r="A41" s="8"/>
      <c r="B41" s="77"/>
      <c r="H41" s="77"/>
    </row>
    <row r="42" spans="1:8" s="37" customFormat="1">
      <c r="A42" s="8"/>
      <c r="B42" s="77"/>
      <c r="F42" s="2"/>
      <c r="G42" s="2"/>
      <c r="H42" s="77"/>
    </row>
    <row r="43" spans="1:8" s="37" customFormat="1">
      <c r="A43" s="8"/>
      <c r="B43" s="77"/>
      <c r="F43" s="2"/>
      <c r="G43" s="2"/>
      <c r="H43" s="77"/>
    </row>
    <row r="44" spans="1:8" s="37" customFormat="1">
      <c r="A44" s="8"/>
      <c r="B44" s="77"/>
      <c r="F44" s="2"/>
      <c r="G44" s="2"/>
      <c r="H44" s="77"/>
    </row>
    <row r="45" spans="1:8" s="37" customFormat="1">
      <c r="A45" s="8"/>
      <c r="B45" s="77"/>
      <c r="F45" s="2"/>
      <c r="G45" s="2"/>
      <c r="H45" s="77"/>
    </row>
    <row r="46" spans="1:8">
      <c r="F46" s="3"/>
      <c r="G46" s="3"/>
    </row>
    <row r="47" spans="1:8" s="138" customFormat="1">
      <c r="A47" s="11"/>
      <c r="C47" s="36"/>
      <c r="D47" s="36"/>
      <c r="E47" s="36"/>
      <c r="F47" s="3"/>
      <c r="G47" s="3"/>
    </row>
    <row r="48" spans="1:8" s="138" customFormat="1">
      <c r="A48" s="11"/>
      <c r="C48" s="36"/>
      <c r="D48" s="36"/>
      <c r="E48" s="36"/>
      <c r="F48" s="3"/>
      <c r="G48" s="3"/>
    </row>
    <row r="49" spans="1:7" s="138" customFormat="1">
      <c r="A49" s="11"/>
      <c r="C49" s="36"/>
      <c r="D49" s="36"/>
      <c r="E49" s="36"/>
      <c r="F49" s="3"/>
      <c r="G49" s="3"/>
    </row>
    <row r="50" spans="1:7" s="138" customFormat="1">
      <c r="A50" s="11"/>
      <c r="C50" s="36"/>
      <c r="D50" s="36"/>
      <c r="E50" s="36"/>
      <c r="F50" s="3"/>
      <c r="G50" s="3"/>
    </row>
    <row r="51" spans="1:7" s="138" customFormat="1">
      <c r="A51" s="11"/>
      <c r="C51" s="36"/>
      <c r="D51" s="36"/>
      <c r="E51" s="36"/>
      <c r="F51" s="3"/>
      <c r="G51" s="3"/>
    </row>
    <row r="52" spans="1:7" s="138" customFormat="1">
      <c r="A52" s="11"/>
      <c r="C52" s="36"/>
      <c r="D52" s="36"/>
      <c r="E52" s="36"/>
      <c r="F52" s="3"/>
      <c r="G52" s="3"/>
    </row>
    <row r="53" spans="1:7" s="138" customFormat="1">
      <c r="A53" s="11"/>
      <c r="C53" s="36"/>
      <c r="D53" s="36"/>
      <c r="E53" s="36"/>
      <c r="F53" s="3"/>
      <c r="G53" s="3"/>
    </row>
    <row r="54" spans="1:7" s="138" customFormat="1">
      <c r="A54" s="11"/>
      <c r="C54" s="36"/>
      <c r="D54" s="36"/>
      <c r="E54" s="36"/>
      <c r="F54" s="3"/>
      <c r="G54" s="3"/>
    </row>
    <row r="55" spans="1:7" s="138" customFormat="1">
      <c r="A55" s="11"/>
      <c r="C55" s="36"/>
      <c r="D55" s="36"/>
      <c r="E55" s="36"/>
      <c r="F55" s="3"/>
      <c r="G55" s="3"/>
    </row>
    <row r="56" spans="1:7" s="138" customFormat="1">
      <c r="A56" s="11"/>
      <c r="C56" s="36"/>
      <c r="D56" s="36"/>
      <c r="E56" s="36"/>
      <c r="F56" s="3"/>
      <c r="G56" s="3"/>
    </row>
    <row r="57" spans="1:7" s="138" customFormat="1">
      <c r="A57" s="11"/>
      <c r="C57" s="36"/>
      <c r="D57" s="36"/>
      <c r="E57" s="36"/>
      <c r="F57" s="3"/>
      <c r="G57" s="3"/>
    </row>
    <row r="58" spans="1:7" s="138" customFormat="1">
      <c r="A58" s="11"/>
      <c r="C58" s="36"/>
      <c r="D58" s="36"/>
      <c r="E58" s="36"/>
      <c r="F58" s="3"/>
      <c r="G58" s="3"/>
    </row>
    <row r="59" spans="1:7" s="138" customFormat="1">
      <c r="A59" s="11"/>
      <c r="C59" s="36"/>
      <c r="D59" s="36"/>
      <c r="E59" s="36"/>
      <c r="F59" s="36"/>
      <c r="G59" s="36"/>
    </row>
    <row r="60" spans="1:7" s="138" customFormat="1">
      <c r="A60" s="11"/>
      <c r="C60" s="36"/>
      <c r="D60" s="36"/>
      <c r="E60" s="36"/>
      <c r="F60" s="36"/>
      <c r="G60" s="36"/>
    </row>
    <row r="61" spans="1:7" s="138" customFormat="1">
      <c r="A61" s="11"/>
      <c r="C61" s="36"/>
      <c r="D61" s="36"/>
      <c r="E61" s="36"/>
      <c r="F61" s="3"/>
      <c r="G61" s="3"/>
    </row>
    <row r="66" spans="1:6" s="138" customFormat="1">
      <c r="A66" s="11"/>
      <c r="C66" s="36"/>
      <c r="D66" s="36"/>
      <c r="E66" s="36"/>
      <c r="F66" s="3"/>
    </row>
    <row r="67" spans="1:6" s="138" customFormat="1">
      <c r="A67" s="11"/>
      <c r="C67" s="36"/>
      <c r="D67" s="36"/>
      <c r="E67" s="36"/>
      <c r="F67" s="254" t="s">
        <v>1</v>
      </c>
    </row>
    <row r="68" spans="1:6" s="138" customFormat="1">
      <c r="A68" s="11"/>
      <c r="C68" s="36"/>
      <c r="D68" s="36"/>
      <c r="E68" s="36"/>
      <c r="F68" s="254" t="s">
        <v>614</v>
      </c>
    </row>
  </sheetData>
  <sheetProtection password="C85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zoomScale="130" zoomScaleNormal="100" zoomScaleSheetLayoutView="130" workbookViewId="0">
      <selection activeCell="E21" sqref="E21"/>
    </sheetView>
  </sheetViews>
  <sheetFormatPr defaultColWidth="2.7109375" defaultRowHeight="15"/>
  <cols>
    <col min="1" max="1" width="2.7109375" style="83" customWidth="1"/>
    <col min="2" max="2" width="15.5703125" style="82" customWidth="1"/>
    <col min="3" max="3" width="25.28515625" style="82" customWidth="1"/>
    <col min="4" max="4" width="22.5703125" style="82" customWidth="1"/>
    <col min="5" max="5" width="19.28515625" style="82" customWidth="1"/>
    <col min="6" max="250" width="9.140625" style="82" customWidth="1"/>
    <col min="251" max="16384" width="2.7109375" style="82"/>
  </cols>
  <sheetData>
    <row r="1" spans="1:8" s="49" customFormat="1">
      <c r="A1" s="674">
        <v>1</v>
      </c>
      <c r="B1" s="3"/>
      <c r="C1" s="993" t="s">
        <v>30</v>
      </c>
      <c r="D1" s="1002"/>
      <c r="E1" s="822">
        <f>IF(Cover!D12&gt;0, Cover!D12, "")</f>
        <v>2017</v>
      </c>
    </row>
    <row r="2" spans="1:8" s="49" customFormat="1" ht="12.75">
      <c r="A2" s="83">
        <v>2</v>
      </c>
      <c r="B2" s="490" t="s">
        <v>162</v>
      </c>
      <c r="C2" s="964" t="str">
        <f>IF(Cover!A1&gt;0, Cover!A1, " ")</f>
        <v>EVERGREEN LAKE WATER COMPANY</v>
      </c>
      <c r="D2" s="964"/>
      <c r="E2" s="964"/>
      <c r="F2" s="3"/>
      <c r="G2" s="3"/>
      <c r="H2" s="3"/>
    </row>
    <row r="3" spans="1:8" ht="24.95" customHeight="1">
      <c r="B3" s="1119" t="s">
        <v>161</v>
      </c>
      <c r="C3" s="1119"/>
      <c r="D3" s="1119"/>
      <c r="E3" s="1119"/>
    </row>
    <row r="4" spans="1:8" ht="10.5" customHeight="1">
      <c r="B4" s="1214"/>
      <c r="C4" s="1214"/>
      <c r="D4" s="1214"/>
      <c r="E4" s="1214"/>
    </row>
    <row r="5" spans="1:8" ht="54" customHeight="1">
      <c r="B5" s="1215" t="s">
        <v>345</v>
      </c>
      <c r="C5" s="1216"/>
      <c r="D5" s="1217"/>
      <c r="E5" s="496" t="s">
        <v>160</v>
      </c>
    </row>
    <row r="6" spans="1:8" ht="24.95" customHeight="1">
      <c r="B6" s="1210" t="s">
        <v>159</v>
      </c>
      <c r="C6" s="1211"/>
      <c r="D6" s="1212"/>
      <c r="E6" s="497"/>
    </row>
    <row r="7" spans="1:8" ht="24.95" customHeight="1">
      <c r="A7" s="83">
        <v>3</v>
      </c>
      <c r="B7" s="1045" t="s">
        <v>158</v>
      </c>
      <c r="C7" s="1002"/>
      <c r="D7" s="963"/>
      <c r="E7" s="498">
        <v>40</v>
      </c>
    </row>
    <row r="8" spans="1:8" ht="24.95" customHeight="1">
      <c r="A8" s="83">
        <v>4</v>
      </c>
      <c r="B8" s="1045" t="s">
        <v>157</v>
      </c>
      <c r="C8" s="1002"/>
      <c r="D8" s="963"/>
      <c r="E8" s="499"/>
    </row>
    <row r="9" spans="1:8" ht="24.95" customHeight="1">
      <c r="A9" s="83">
        <v>5</v>
      </c>
      <c r="B9" s="1045" t="s">
        <v>156</v>
      </c>
      <c r="C9" s="1002"/>
      <c r="D9" s="963"/>
      <c r="E9" s="499">
        <v>925</v>
      </c>
    </row>
    <row r="10" spans="1:8" ht="24.95" customHeight="1">
      <c r="A10" s="83">
        <v>6</v>
      </c>
      <c r="B10" s="1045" t="s">
        <v>155</v>
      </c>
      <c r="C10" s="1002"/>
      <c r="D10" s="963"/>
      <c r="E10" s="499"/>
    </row>
    <row r="11" spans="1:8" ht="24.95" customHeight="1">
      <c r="A11" s="83">
        <v>7</v>
      </c>
      <c r="B11" s="1045" t="s">
        <v>399</v>
      </c>
      <c r="C11" s="1218"/>
      <c r="D11" s="1071"/>
      <c r="E11" s="500">
        <v>5195</v>
      </c>
    </row>
    <row r="12" spans="1:8" ht="24.95" customHeight="1">
      <c r="A12" s="83">
        <v>8</v>
      </c>
      <c r="B12" s="1045" t="s">
        <v>154</v>
      </c>
      <c r="C12" s="1002"/>
      <c r="D12" s="963"/>
      <c r="E12" s="500">
        <v>2598</v>
      </c>
    </row>
    <row r="13" spans="1:8" ht="24.95" customHeight="1">
      <c r="A13" s="83">
        <v>9</v>
      </c>
      <c r="B13" s="1045" t="s">
        <v>153</v>
      </c>
      <c r="C13" s="1002"/>
      <c r="D13" s="963"/>
      <c r="E13" s="500">
        <v>231</v>
      </c>
    </row>
    <row r="14" spans="1:8" ht="24.95" customHeight="1">
      <c r="A14" s="83">
        <v>10</v>
      </c>
      <c r="B14" s="1045" t="s">
        <v>152</v>
      </c>
      <c r="C14" s="1048"/>
      <c r="D14" s="963"/>
      <c r="E14" s="500">
        <v>253</v>
      </c>
    </row>
    <row r="15" spans="1:8" ht="24.95" customHeight="1">
      <c r="A15" s="83">
        <v>11</v>
      </c>
      <c r="B15" s="1045" t="s">
        <v>398</v>
      </c>
      <c r="C15" s="1213"/>
      <c r="D15" s="1071"/>
      <c r="E15" s="501">
        <v>138</v>
      </c>
    </row>
    <row r="16" spans="1:8" ht="24.95" customHeight="1" thickBot="1">
      <c r="A16" s="83">
        <v>12</v>
      </c>
      <c r="B16" s="1120" t="s">
        <v>151</v>
      </c>
      <c r="C16" s="1048"/>
      <c r="D16" s="963"/>
      <c r="E16" s="502">
        <f>SUM(E7:E15)</f>
        <v>9380</v>
      </c>
    </row>
    <row r="17" spans="1:7" ht="16.5" customHeight="1" thickTop="1">
      <c r="B17" s="1045"/>
      <c r="C17" s="921"/>
      <c r="D17" s="1070"/>
      <c r="E17" s="503" t="s">
        <v>150</v>
      </c>
    </row>
    <row r="18" spans="1:7" ht="24.95" customHeight="1">
      <c r="B18" s="1167" t="s">
        <v>149</v>
      </c>
      <c r="C18" s="1205"/>
      <c r="D18" s="1206"/>
      <c r="E18" s="504"/>
    </row>
    <row r="19" spans="1:7" ht="24.95" customHeight="1">
      <c r="A19" s="83">
        <v>13</v>
      </c>
      <c r="B19" s="1045" t="s">
        <v>148</v>
      </c>
      <c r="C19" s="921"/>
      <c r="D19" s="1070"/>
      <c r="E19" s="498"/>
    </row>
    <row r="20" spans="1:7" ht="24.95" customHeight="1">
      <c r="A20" s="83">
        <v>14</v>
      </c>
      <c r="B20" s="1045" t="s">
        <v>147</v>
      </c>
      <c r="C20" s="1002"/>
      <c r="D20" s="963"/>
      <c r="E20" s="498">
        <v>590.91</v>
      </c>
    </row>
    <row r="21" spans="1:7" ht="24.95" customHeight="1">
      <c r="A21" s="83">
        <v>15</v>
      </c>
      <c r="B21" s="1045" t="s">
        <v>146</v>
      </c>
      <c r="C21" s="1002"/>
      <c r="D21" s="963"/>
      <c r="E21" s="499"/>
    </row>
    <row r="22" spans="1:7" ht="24.95" customHeight="1">
      <c r="A22" s="83">
        <v>16</v>
      </c>
      <c r="B22" s="1045" t="s">
        <v>397</v>
      </c>
      <c r="C22" s="1219"/>
      <c r="D22" s="1220"/>
      <c r="E22" s="499"/>
    </row>
    <row r="23" spans="1:7" ht="24.95" customHeight="1">
      <c r="A23" s="83">
        <v>17</v>
      </c>
      <c r="B23" s="1045" t="s">
        <v>145</v>
      </c>
      <c r="C23" s="1002"/>
      <c r="D23" s="963"/>
      <c r="E23" s="499"/>
    </row>
    <row r="24" spans="1:7" ht="24.95" customHeight="1">
      <c r="A24" s="83">
        <v>18</v>
      </c>
      <c r="B24" s="1045" t="s">
        <v>144</v>
      </c>
      <c r="C24" s="1002"/>
      <c r="D24" s="963"/>
      <c r="E24" s="499"/>
    </row>
    <row r="25" spans="1:7" ht="24.95" customHeight="1">
      <c r="A25" s="83">
        <v>19</v>
      </c>
      <c r="B25" s="1045" t="s">
        <v>143</v>
      </c>
      <c r="C25" s="1002"/>
      <c r="D25" s="963"/>
      <c r="E25" s="505"/>
    </row>
    <row r="26" spans="1:7" ht="24.95" customHeight="1" thickBot="1">
      <c r="A26" s="83">
        <v>20</v>
      </c>
      <c r="B26" s="1120" t="s">
        <v>142</v>
      </c>
      <c r="C26" s="1002"/>
      <c r="D26" s="963"/>
      <c r="E26" s="502">
        <f>SUM(E19:E25)</f>
        <v>590.91</v>
      </c>
    </row>
    <row r="27" spans="1:7" ht="15.75" thickTop="1">
      <c r="B27" s="1207"/>
      <c r="C27" s="1208"/>
      <c r="D27" s="1209"/>
      <c r="E27" s="506" t="s">
        <v>64</v>
      </c>
    </row>
    <row r="28" spans="1:7" ht="6.75" customHeight="1">
      <c r="B28" s="292"/>
      <c r="C28" s="292"/>
      <c r="D28" s="292"/>
      <c r="E28" s="313"/>
    </row>
    <row r="29" spans="1:7" s="84" customFormat="1" ht="18.75" customHeight="1">
      <c r="A29" s="312"/>
      <c r="B29" s="1019" t="s">
        <v>38</v>
      </c>
      <c r="C29" s="1077"/>
      <c r="D29" s="1077"/>
      <c r="E29" s="288"/>
    </row>
    <row r="30" spans="1:7" s="84" customFormat="1">
      <c r="A30" s="310"/>
      <c r="B30" s="1019" t="s">
        <v>12</v>
      </c>
      <c r="C30" s="1077"/>
      <c r="D30" s="144"/>
      <c r="E30" s="144"/>
    </row>
    <row r="31" spans="1:7" s="84" customFormat="1" ht="11.25" customHeight="1">
      <c r="A31" s="83"/>
      <c r="B31" s="82"/>
      <c r="C31" s="82"/>
      <c r="D31" s="1203" t="s">
        <v>2</v>
      </c>
      <c r="E31" s="1204"/>
      <c r="F31" s="86"/>
      <c r="G31" s="86"/>
    </row>
    <row r="32" spans="1:7" s="84" customFormat="1">
      <c r="A32" s="85"/>
    </row>
    <row r="33" spans="1:5" s="84" customFormat="1">
      <c r="A33" s="85"/>
      <c r="D33" s="52"/>
      <c r="E33" s="52"/>
    </row>
    <row r="34" spans="1:5" s="84" customFormat="1">
      <c r="A34" s="85"/>
      <c r="D34" s="52"/>
      <c r="E34" s="52"/>
    </row>
    <row r="35" spans="1:5">
      <c r="D35" s="49"/>
      <c r="E35" s="49"/>
    </row>
    <row r="36" spans="1:5">
      <c r="D36" s="49"/>
      <c r="E36" s="49"/>
    </row>
    <row r="37" spans="1:5">
      <c r="D37" s="49"/>
      <c r="E37" s="49"/>
    </row>
    <row r="38" spans="1:5">
      <c r="D38" s="49"/>
      <c r="E38" s="49"/>
    </row>
    <row r="39" spans="1:5">
      <c r="D39" s="49"/>
      <c r="E39" s="49"/>
    </row>
    <row r="40" spans="1:5">
      <c r="D40" s="49"/>
      <c r="E40" s="49"/>
    </row>
    <row r="41" spans="1:5">
      <c r="D41" s="49"/>
      <c r="E41" s="49"/>
    </row>
    <row r="42" spans="1:5">
      <c r="D42" s="49"/>
      <c r="E42" s="49"/>
    </row>
    <row r="43" spans="1:5">
      <c r="D43" s="49"/>
      <c r="E43" s="49"/>
    </row>
    <row r="44" spans="1:5">
      <c r="D44" s="49"/>
      <c r="E44" s="49"/>
    </row>
    <row r="45" spans="1:5">
      <c r="D45" s="49"/>
      <c r="E45" s="49"/>
    </row>
    <row r="46" spans="1:5">
      <c r="D46" s="49"/>
      <c r="E46" s="49"/>
    </row>
    <row r="47" spans="1:5">
      <c r="D47" s="49"/>
      <c r="E47" s="49"/>
    </row>
    <row r="48" spans="1:5">
      <c r="D48" s="49"/>
      <c r="E48" s="49"/>
    </row>
    <row r="49" spans="4:5">
      <c r="D49" s="49"/>
      <c r="E49" s="49"/>
    </row>
    <row r="59" spans="4:5">
      <c r="D59" s="82" t="s">
        <v>1</v>
      </c>
    </row>
    <row r="60" spans="4:5">
      <c r="D60" s="82" t="s">
        <v>614</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7" zoomScaleNormal="100" zoomScaleSheetLayoutView="100" workbookViewId="0">
      <selection activeCell="K30" sqref="K30"/>
    </sheetView>
  </sheetViews>
  <sheetFormatPr defaultRowHeight="15"/>
  <cols>
    <col min="1" max="1" width="2" style="127" customWidth="1"/>
    <col min="2" max="2" width="3.42578125" style="11" bestFit="1" customWidth="1"/>
    <col min="3" max="3" width="15.28515625" style="132" customWidth="1"/>
    <col min="4" max="4" width="6.42578125" style="240" customWidth="1"/>
    <col min="5" max="5" width="12.28515625" style="239" customWidth="1"/>
    <col min="6" max="6" width="7.140625" style="239" customWidth="1"/>
    <col min="7" max="10" width="15.7109375" style="132" customWidth="1"/>
    <col min="11" max="11" width="16.5703125" style="36" customWidth="1"/>
    <col min="12" max="12" width="1.42578125" style="138" customWidth="1"/>
    <col min="13" max="13" width="3.42578125" style="58" customWidth="1"/>
    <col min="14" max="14" width="3.140625" style="58" customWidth="1"/>
    <col min="15" max="15" width="9.140625" style="138"/>
    <col min="16" max="16384" width="9.140625" style="36"/>
  </cols>
  <sheetData>
    <row r="1" spans="1:14">
      <c r="B1" s="372"/>
      <c r="C1" s="1238" t="s">
        <v>176</v>
      </c>
      <c r="D1" s="1238"/>
      <c r="E1" s="1238"/>
      <c r="F1" s="1238"/>
      <c r="G1" s="1238"/>
      <c r="H1" s="1238"/>
      <c r="I1" s="1238"/>
      <c r="J1" s="1238"/>
      <c r="K1" s="1238"/>
      <c r="M1" s="61">
        <v>2</v>
      </c>
      <c r="N1" s="61">
        <v>1</v>
      </c>
    </row>
    <row r="2" spans="1:14" ht="15.75" customHeight="1">
      <c r="B2" s="372"/>
      <c r="C2" s="1183" t="s">
        <v>175</v>
      </c>
      <c r="D2" s="1183"/>
      <c r="E2" s="1183"/>
      <c r="F2" s="1183"/>
      <c r="G2" s="1184"/>
      <c r="H2" s="1184"/>
      <c r="I2" s="1184"/>
      <c r="J2" s="1184"/>
      <c r="K2" s="1184"/>
      <c r="M2" s="1268" t="s">
        <v>29</v>
      </c>
      <c r="N2" s="1088" t="s">
        <v>30</v>
      </c>
    </row>
    <row r="3" spans="1:14" ht="13.5" customHeight="1">
      <c r="B3" s="372"/>
      <c r="C3" s="1258" t="s">
        <v>457</v>
      </c>
      <c r="D3" s="1259"/>
      <c r="E3" s="1259"/>
      <c r="F3" s="1259"/>
      <c r="G3" s="1259"/>
      <c r="H3" s="1259"/>
      <c r="I3" s="1259"/>
      <c r="J3" s="1259"/>
      <c r="K3" s="1260"/>
      <c r="M3" s="1269"/>
      <c r="N3" s="1088"/>
    </row>
    <row r="4" spans="1:14" s="285" customFormat="1" ht="24.95" customHeight="1">
      <c r="A4" s="329"/>
      <c r="B4" s="372"/>
      <c r="C4" s="1261"/>
      <c r="D4" s="1262"/>
      <c r="E4" s="1262"/>
      <c r="F4" s="1262"/>
      <c r="G4" s="1262"/>
      <c r="H4" s="1262"/>
      <c r="I4" s="1262"/>
      <c r="J4" s="1262"/>
      <c r="K4" s="1263"/>
      <c r="M4" s="1269"/>
      <c r="N4" s="1088"/>
    </row>
    <row r="5" spans="1:14" ht="30.75" customHeight="1">
      <c r="B5" s="62">
        <v>3</v>
      </c>
      <c r="C5" s="1245" t="s">
        <v>371</v>
      </c>
      <c r="D5" s="1246"/>
      <c r="E5" s="1246"/>
      <c r="F5" s="1246"/>
      <c r="G5" s="1246"/>
      <c r="H5" s="1246"/>
      <c r="I5" s="1246"/>
      <c r="J5" s="1246"/>
      <c r="K5" s="799">
        <v>1</v>
      </c>
      <c r="M5" s="1269"/>
      <c r="N5" s="1088"/>
    </row>
    <row r="6" spans="1:14" ht="45" customHeight="1">
      <c r="B6" s="62">
        <v>4</v>
      </c>
      <c r="C6" s="1242" t="s">
        <v>480</v>
      </c>
      <c r="D6" s="1065"/>
      <c r="E6" s="1065"/>
      <c r="F6" s="1065"/>
      <c r="G6" s="1239" t="s">
        <v>458</v>
      </c>
      <c r="H6" s="1240"/>
      <c r="I6" s="1240"/>
      <c r="J6" s="1241"/>
      <c r="K6" s="1226" t="s">
        <v>444</v>
      </c>
      <c r="M6" s="1085" t="str">
        <f>IF(Cover!A1&gt;0, Cover!A1, "")</f>
        <v>EVERGREEN LAKE WATER COMPANY</v>
      </c>
      <c r="N6" s="1088"/>
    </row>
    <row r="7" spans="1:14" ht="15" customHeight="1">
      <c r="B7" s="372"/>
      <c r="C7" s="1243"/>
      <c r="D7" s="929"/>
      <c r="E7" s="929"/>
      <c r="F7" s="929"/>
      <c r="G7" s="482" t="s">
        <v>644</v>
      </c>
      <c r="H7" s="482"/>
      <c r="I7" s="482"/>
      <c r="J7" s="482"/>
      <c r="K7" s="1227"/>
      <c r="M7" s="1270"/>
      <c r="N7" s="1088"/>
    </row>
    <row r="8" spans="1:14" ht="15" customHeight="1">
      <c r="B8" s="372"/>
      <c r="C8" s="1243"/>
      <c r="D8" s="929"/>
      <c r="E8" s="929"/>
      <c r="F8" s="929"/>
      <c r="G8" s="482"/>
      <c r="H8" s="482"/>
      <c r="I8" s="482"/>
      <c r="J8" s="482"/>
      <c r="K8" s="1227"/>
      <c r="M8" s="1270"/>
      <c r="N8" s="1088"/>
    </row>
    <row r="9" spans="1:14" ht="15" customHeight="1">
      <c r="B9" s="372"/>
      <c r="C9" s="1244"/>
      <c r="D9" s="1000"/>
      <c r="E9" s="1000"/>
      <c r="F9" s="1000"/>
      <c r="G9" s="421" t="s">
        <v>174</v>
      </c>
      <c r="H9" s="421" t="s">
        <v>173</v>
      </c>
      <c r="I9" s="421" t="s">
        <v>172</v>
      </c>
      <c r="J9" s="421" t="s">
        <v>240</v>
      </c>
      <c r="K9" s="1228"/>
      <c r="M9" s="1270"/>
      <c r="N9" s="1088"/>
    </row>
    <row r="10" spans="1:14" ht="20.100000000000001" customHeight="1">
      <c r="B10" s="372">
        <v>5</v>
      </c>
      <c r="C10" s="1232" t="s">
        <v>400</v>
      </c>
      <c r="D10" s="1233"/>
      <c r="E10" s="1233"/>
      <c r="F10" s="1234"/>
      <c r="G10" s="419">
        <v>843306</v>
      </c>
      <c r="H10" s="419"/>
      <c r="I10" s="419"/>
      <c r="J10" s="419"/>
      <c r="K10" s="416">
        <f>SUM(G10:J10)</f>
        <v>843306</v>
      </c>
      <c r="M10" s="1270"/>
      <c r="N10" s="1088"/>
    </row>
    <row r="11" spans="1:14" ht="20.100000000000001" customHeight="1">
      <c r="B11" s="372">
        <v>6</v>
      </c>
      <c r="C11" s="1235" t="s">
        <v>401</v>
      </c>
      <c r="D11" s="1236"/>
      <c r="E11" s="1236"/>
      <c r="F11" s="1237"/>
      <c r="G11" s="419">
        <v>739445</v>
      </c>
      <c r="H11" s="419"/>
      <c r="I11" s="419"/>
      <c r="J11" s="419"/>
      <c r="K11" s="416">
        <f>SUM(G11:J11)</f>
        <v>739445</v>
      </c>
      <c r="M11" s="1270"/>
      <c r="N11" s="1088"/>
    </row>
    <row r="12" spans="1:14" ht="20.100000000000001" customHeight="1">
      <c r="B12" s="372">
        <v>7</v>
      </c>
      <c r="C12" s="1235" t="s">
        <v>402</v>
      </c>
      <c r="D12" s="1236"/>
      <c r="E12" s="1236"/>
      <c r="F12" s="1237"/>
      <c r="G12" s="419">
        <v>418030</v>
      </c>
      <c r="H12" s="419"/>
      <c r="I12" s="419"/>
      <c r="J12" s="419"/>
      <c r="K12" s="416">
        <f>SUM(G12:J12)</f>
        <v>418030</v>
      </c>
      <c r="M12" s="1270"/>
      <c r="N12" s="1088"/>
    </row>
    <row r="13" spans="1:14" ht="20.100000000000001" customHeight="1">
      <c r="B13" s="372">
        <v>8</v>
      </c>
      <c r="C13" s="1221" t="s">
        <v>403</v>
      </c>
      <c r="D13" s="1222"/>
      <c r="E13" s="1222"/>
      <c r="F13" s="1223"/>
      <c r="G13" s="419">
        <v>512410</v>
      </c>
      <c r="H13" s="419"/>
      <c r="I13" s="419"/>
      <c r="J13" s="419"/>
      <c r="K13" s="416">
        <f>SUM(G13:J13)</f>
        <v>512410</v>
      </c>
      <c r="M13" s="1270"/>
      <c r="N13" s="1088"/>
    </row>
    <row r="14" spans="1:14" ht="20.100000000000001" customHeight="1">
      <c r="B14" s="372">
        <v>9</v>
      </c>
      <c r="C14" s="1221" t="s">
        <v>404</v>
      </c>
      <c r="D14" s="1222"/>
      <c r="E14" s="1222"/>
      <c r="F14" s="1223"/>
      <c r="G14" s="419">
        <v>447216</v>
      </c>
      <c r="H14" s="419"/>
      <c r="I14" s="419"/>
      <c r="J14" s="419"/>
      <c r="K14" s="416">
        <f t="shared" ref="K14:K21" si="0">SUM(G14:J14)</f>
        <v>447216</v>
      </c>
      <c r="M14" s="1270"/>
      <c r="N14" s="1088"/>
    </row>
    <row r="15" spans="1:14" ht="20.100000000000001" customHeight="1">
      <c r="B15" s="372">
        <v>10</v>
      </c>
      <c r="C15" s="1221" t="s">
        <v>405</v>
      </c>
      <c r="D15" s="1222"/>
      <c r="E15" s="1222"/>
      <c r="F15" s="1223"/>
      <c r="G15" s="419">
        <v>507879</v>
      </c>
      <c r="H15" s="419"/>
      <c r="I15" s="419"/>
      <c r="J15" s="419"/>
      <c r="K15" s="416">
        <f t="shared" si="0"/>
        <v>507879</v>
      </c>
      <c r="M15" s="1270"/>
      <c r="N15" s="1088"/>
    </row>
    <row r="16" spans="1:14" ht="20.100000000000001" customHeight="1">
      <c r="A16" s="329"/>
      <c r="B16" s="372">
        <v>11</v>
      </c>
      <c r="C16" s="1221" t="s">
        <v>406</v>
      </c>
      <c r="D16" s="1222"/>
      <c r="E16" s="1222"/>
      <c r="F16" s="1223"/>
      <c r="G16" s="419">
        <v>767986</v>
      </c>
      <c r="H16" s="419"/>
      <c r="I16" s="419"/>
      <c r="J16" s="419"/>
      <c r="K16" s="416">
        <f t="shared" si="0"/>
        <v>767986</v>
      </c>
      <c r="M16" s="1270"/>
      <c r="N16" s="1088"/>
    </row>
    <row r="17" spans="1:14" ht="20.100000000000001" customHeight="1">
      <c r="B17" s="372">
        <v>12</v>
      </c>
      <c r="C17" s="1221" t="s">
        <v>407</v>
      </c>
      <c r="D17" s="1222"/>
      <c r="E17" s="1222"/>
      <c r="F17" s="1223"/>
      <c r="G17" s="419">
        <v>538527</v>
      </c>
      <c r="H17" s="419"/>
      <c r="I17" s="419"/>
      <c r="J17" s="419"/>
      <c r="K17" s="416">
        <f t="shared" si="0"/>
        <v>538527</v>
      </c>
      <c r="M17" s="1270"/>
      <c r="N17" s="1088"/>
    </row>
    <row r="18" spans="1:14" ht="20.100000000000001" customHeight="1">
      <c r="B18" s="372">
        <v>13</v>
      </c>
      <c r="C18" s="1221" t="s">
        <v>408</v>
      </c>
      <c r="D18" s="1222"/>
      <c r="E18" s="1222"/>
      <c r="F18" s="1223"/>
      <c r="G18" s="419">
        <v>636530</v>
      </c>
      <c r="H18" s="419"/>
      <c r="I18" s="419"/>
      <c r="J18" s="419"/>
      <c r="K18" s="416">
        <f t="shared" si="0"/>
        <v>636530</v>
      </c>
      <c r="M18" s="1270"/>
      <c r="N18" s="1088"/>
    </row>
    <row r="19" spans="1:14" ht="20.100000000000001" customHeight="1">
      <c r="B19" s="372">
        <v>14</v>
      </c>
      <c r="C19" s="1221" t="s">
        <v>409</v>
      </c>
      <c r="D19" s="1222"/>
      <c r="E19" s="1222"/>
      <c r="F19" s="1223"/>
      <c r="G19" s="419">
        <v>593855</v>
      </c>
      <c r="H19" s="419"/>
      <c r="I19" s="419"/>
      <c r="J19" s="419"/>
      <c r="K19" s="416">
        <f t="shared" si="0"/>
        <v>593855</v>
      </c>
      <c r="M19" s="1270"/>
      <c r="N19" s="1088"/>
    </row>
    <row r="20" spans="1:14" ht="20.100000000000001" customHeight="1">
      <c r="B20" s="372">
        <v>15</v>
      </c>
      <c r="C20" s="1221" t="s">
        <v>410</v>
      </c>
      <c r="D20" s="1222"/>
      <c r="E20" s="1222"/>
      <c r="F20" s="1223"/>
      <c r="G20" s="419">
        <v>468255</v>
      </c>
      <c r="H20" s="419"/>
      <c r="I20" s="419"/>
      <c r="J20" s="419"/>
      <c r="K20" s="416">
        <f t="shared" si="0"/>
        <v>468255</v>
      </c>
      <c r="M20" s="1270"/>
      <c r="N20" s="1088"/>
    </row>
    <row r="21" spans="1:14" ht="20.100000000000001" customHeight="1">
      <c r="B21" s="372">
        <v>16</v>
      </c>
      <c r="C21" s="1221" t="s">
        <v>411</v>
      </c>
      <c r="D21" s="1224"/>
      <c r="E21" s="1224"/>
      <c r="F21" s="1225"/>
      <c r="G21" s="419">
        <v>425368</v>
      </c>
      <c r="H21" s="419"/>
      <c r="I21" s="419"/>
      <c r="J21" s="419"/>
      <c r="K21" s="417">
        <f t="shared" si="0"/>
        <v>425368</v>
      </c>
      <c r="M21" s="1270"/>
      <c r="N21" s="1088"/>
    </row>
    <row r="22" spans="1:14" ht="20.100000000000001" customHeight="1">
      <c r="B22" s="372">
        <v>17</v>
      </c>
      <c r="C22" s="1275" t="s">
        <v>372</v>
      </c>
      <c r="D22" s="1276"/>
      <c r="E22" s="1276"/>
      <c r="F22" s="1277"/>
      <c r="G22" s="420">
        <f>SUM(G10:G21)</f>
        <v>6898807</v>
      </c>
      <c r="H22" s="420">
        <f>SUM(H10:H21)</f>
        <v>0</v>
      </c>
      <c r="I22" s="420">
        <f>SUM(I10:I21)</f>
        <v>0</v>
      </c>
      <c r="J22" s="420">
        <f>SUM(J10:J21)</f>
        <v>0</v>
      </c>
      <c r="K22" s="418">
        <f>SUM(K10:K21)</f>
        <v>6898807</v>
      </c>
      <c r="M22" s="1270"/>
      <c r="N22" s="1088"/>
    </row>
    <row r="23" spans="1:14" ht="8.25" customHeight="1">
      <c r="B23" s="372"/>
      <c r="C23" s="1184"/>
      <c r="D23" s="1184"/>
      <c r="E23" s="1184"/>
      <c r="F23" s="1184"/>
      <c r="G23" s="1184"/>
      <c r="H23" s="1184"/>
      <c r="I23" s="1184"/>
      <c r="J23" s="1184"/>
      <c r="K23" s="1184"/>
      <c r="M23" s="1270"/>
      <c r="N23" s="1088"/>
    </row>
    <row r="24" spans="1:14" ht="19.5" customHeight="1">
      <c r="B24" s="372">
        <v>18</v>
      </c>
      <c r="C24" s="1090" t="s">
        <v>171</v>
      </c>
      <c r="D24" s="1090"/>
      <c r="E24" s="1236"/>
      <c r="F24" s="1236"/>
      <c r="G24" s="1237"/>
      <c r="H24" s="917">
        <v>27203</v>
      </c>
      <c r="I24" s="437" t="s">
        <v>170</v>
      </c>
      <c r="J24" s="277">
        <v>13485</v>
      </c>
      <c r="K24" s="88"/>
      <c r="M24" s="1270"/>
      <c r="N24" s="1088"/>
    </row>
    <row r="25" spans="1:14" ht="8.25" customHeight="1">
      <c r="B25" s="372"/>
      <c r="C25" s="921"/>
      <c r="D25" s="921"/>
      <c r="E25" s="921"/>
      <c r="F25" s="921"/>
      <c r="G25" s="921"/>
      <c r="H25" s="921"/>
      <c r="I25" s="921"/>
      <c r="J25" s="921"/>
      <c r="K25" s="921"/>
      <c r="M25" s="1270"/>
      <c r="N25" s="1088"/>
    </row>
    <row r="26" spans="1:14" ht="19.5" customHeight="1">
      <c r="B26" s="372">
        <v>19</v>
      </c>
      <c r="C26" s="1090" t="s">
        <v>169</v>
      </c>
      <c r="D26" s="1090"/>
      <c r="E26" s="1090"/>
      <c r="F26" s="1090"/>
      <c r="G26" s="1267"/>
      <c r="H26" s="1236"/>
      <c r="I26" s="1237"/>
      <c r="J26" s="1265" t="s">
        <v>669</v>
      </c>
      <c r="K26" s="1266"/>
      <c r="M26" s="1270"/>
      <c r="N26" s="1088"/>
    </row>
    <row r="27" spans="1:14" ht="8.25" customHeight="1">
      <c r="B27" s="372"/>
      <c r="C27" s="921"/>
      <c r="D27" s="921"/>
      <c r="E27" s="921"/>
      <c r="F27" s="921"/>
      <c r="G27" s="921"/>
      <c r="H27" s="921"/>
      <c r="I27" s="921"/>
      <c r="J27" s="921"/>
      <c r="K27" s="921"/>
      <c r="M27" s="1270"/>
      <c r="N27" s="1088"/>
    </row>
    <row r="28" spans="1:14" ht="19.5" customHeight="1">
      <c r="B28" s="372"/>
      <c r="C28" s="1229" t="s">
        <v>168</v>
      </c>
      <c r="D28" s="1230"/>
      <c r="E28" s="1230"/>
      <c r="F28" s="1230"/>
      <c r="G28" s="1230"/>
      <c r="H28" s="1230"/>
      <c r="I28" s="1230"/>
      <c r="J28" s="1230"/>
      <c r="K28" s="1231"/>
      <c r="M28" s="1270"/>
      <c r="N28" s="1088"/>
    </row>
    <row r="29" spans="1:14" ht="21" customHeight="1">
      <c r="B29" s="372"/>
      <c r="C29" s="1256" t="s">
        <v>167</v>
      </c>
      <c r="D29" s="1256"/>
      <c r="E29" s="1264"/>
      <c r="F29" s="1264"/>
      <c r="G29" s="1256" t="s">
        <v>166</v>
      </c>
      <c r="H29" s="1256"/>
      <c r="I29" s="1256"/>
      <c r="J29" s="510" t="s">
        <v>165</v>
      </c>
      <c r="K29" s="510" t="s">
        <v>164</v>
      </c>
      <c r="M29" s="1270"/>
      <c r="N29" s="1088"/>
    </row>
    <row r="30" spans="1:14" ht="20.100000000000001" customHeight="1">
      <c r="B30" s="372">
        <v>20</v>
      </c>
      <c r="C30" s="1252" t="s">
        <v>670</v>
      </c>
      <c r="D30" s="1253"/>
      <c r="E30" s="1253"/>
      <c r="F30" s="1254"/>
      <c r="G30" s="1252" t="s">
        <v>670</v>
      </c>
      <c r="H30" s="1257"/>
      <c r="I30" s="1257"/>
      <c r="J30" s="328" t="s">
        <v>670</v>
      </c>
      <c r="K30" s="507" t="s">
        <v>670</v>
      </c>
      <c r="M30" s="1270"/>
      <c r="N30" s="1088"/>
    </row>
    <row r="31" spans="1:14" ht="20.100000000000001" customHeight="1">
      <c r="A31" s="1247" t="s">
        <v>163</v>
      </c>
      <c r="B31" s="372">
        <v>21</v>
      </c>
      <c r="C31" s="1252"/>
      <c r="D31" s="1253"/>
      <c r="E31" s="1253"/>
      <c r="F31" s="1254"/>
      <c r="G31" s="1252"/>
      <c r="H31" s="1257"/>
      <c r="I31" s="1257"/>
      <c r="J31" s="328"/>
      <c r="K31" s="507"/>
      <c r="M31" s="1270"/>
      <c r="N31" s="1088"/>
    </row>
    <row r="32" spans="1:14" ht="20.100000000000001" customHeight="1">
      <c r="A32" s="1248"/>
      <c r="B32" s="372">
        <v>22</v>
      </c>
      <c r="C32" s="1252"/>
      <c r="D32" s="1253"/>
      <c r="E32" s="1253"/>
      <c r="F32" s="1254"/>
      <c r="G32" s="1252"/>
      <c r="H32" s="1257"/>
      <c r="I32" s="1257"/>
      <c r="J32" s="328"/>
      <c r="K32" s="507"/>
      <c r="M32" s="1270"/>
      <c r="N32" s="1088"/>
    </row>
    <row r="33" spans="1:15" ht="20.100000000000001" customHeight="1">
      <c r="A33" s="1248"/>
      <c r="B33" s="372">
        <v>23</v>
      </c>
      <c r="C33" s="1271"/>
      <c r="D33" s="1273"/>
      <c r="E33" s="1273"/>
      <c r="F33" s="1274"/>
      <c r="G33" s="1271"/>
      <c r="H33" s="1272"/>
      <c r="I33" s="1272"/>
      <c r="J33" s="508"/>
      <c r="K33" s="509"/>
      <c r="M33" s="1270"/>
      <c r="N33" s="1255">
        <f>IF(Cover!D12&gt;0, Cover!D12, "")</f>
        <v>2017</v>
      </c>
    </row>
    <row r="34" spans="1:15" ht="8.25" customHeight="1">
      <c r="A34" s="1248"/>
      <c r="B34" s="284"/>
      <c r="C34" s="254"/>
      <c r="D34" s="254"/>
      <c r="E34" s="254"/>
      <c r="F34" s="254"/>
      <c r="G34" s="258"/>
      <c r="H34" s="258"/>
      <c r="I34" s="258"/>
      <c r="J34" s="28"/>
      <c r="K34" s="149"/>
      <c r="M34" s="1270"/>
      <c r="N34" s="1114"/>
    </row>
    <row r="35" spans="1:15">
      <c r="A35" s="1248"/>
      <c r="B35" s="312"/>
      <c r="C35" s="294" t="s">
        <v>38</v>
      </c>
      <c r="D35" s="87"/>
      <c r="E35" s="87"/>
      <c r="F35" s="87"/>
      <c r="G35" s="60"/>
      <c r="H35" s="60"/>
      <c r="I35" s="60"/>
      <c r="J35" s="150"/>
      <c r="K35" s="270"/>
      <c r="L35" s="67"/>
      <c r="M35" s="138"/>
      <c r="N35" s="36"/>
      <c r="O35" s="36"/>
    </row>
    <row r="36" spans="1:15" ht="12.75" customHeight="1">
      <c r="A36" s="1248"/>
      <c r="B36" s="310"/>
      <c r="C36" s="294" t="s">
        <v>12</v>
      </c>
      <c r="D36" s="253"/>
      <c r="E36" s="253"/>
      <c r="F36" s="253"/>
      <c r="G36" s="254"/>
      <c r="H36" s="254"/>
      <c r="I36" s="254"/>
      <c r="J36" s="1250" t="s">
        <v>2</v>
      </c>
      <c r="K36" s="1251"/>
    </row>
    <row r="37" spans="1:15" s="37" customFormat="1">
      <c r="A37" s="127"/>
      <c r="B37" s="1249"/>
      <c r="C37" s="985"/>
      <c r="D37" s="985"/>
      <c r="E37" s="985"/>
      <c r="F37" s="985"/>
      <c r="G37" s="985"/>
      <c r="H37" s="985"/>
      <c r="I37" s="985"/>
      <c r="J37" s="985"/>
      <c r="K37" s="985"/>
      <c r="L37" s="985"/>
      <c r="M37" s="985"/>
      <c r="N37" s="985"/>
      <c r="O37" s="77"/>
    </row>
    <row r="38" spans="1:15" s="37" customFormat="1">
      <c r="A38" s="210"/>
      <c r="B38" s="8"/>
      <c r="C38" s="137"/>
      <c r="D38" s="220"/>
      <c r="E38" s="220"/>
      <c r="F38" s="220"/>
      <c r="G38" s="137"/>
      <c r="H38" s="137"/>
      <c r="I38" s="137"/>
      <c r="J38" s="2"/>
      <c r="K38" s="2"/>
      <c r="L38" s="77"/>
      <c r="M38" s="38"/>
      <c r="N38" s="38"/>
      <c r="O38" s="77"/>
    </row>
    <row r="39" spans="1:15" s="37" customFormat="1">
      <c r="A39" s="210"/>
      <c r="B39" s="8"/>
      <c r="C39" s="137"/>
      <c r="D39" s="220"/>
      <c r="E39" s="220"/>
      <c r="F39" s="220"/>
      <c r="G39" s="137"/>
      <c r="H39" s="137"/>
      <c r="I39" s="137"/>
      <c r="J39" s="2"/>
      <c r="K39" s="2"/>
      <c r="L39" s="77"/>
      <c r="M39" s="38"/>
      <c r="N39" s="38"/>
      <c r="O39" s="77"/>
    </row>
    <row r="40" spans="1:15" s="37" customFormat="1">
      <c r="A40" s="210"/>
      <c r="B40" s="8"/>
      <c r="C40" s="137"/>
      <c r="D40" s="220"/>
      <c r="E40" s="220"/>
      <c r="F40" s="220"/>
      <c r="G40" s="137"/>
      <c r="H40" s="137"/>
      <c r="I40" s="137"/>
      <c r="J40" s="2"/>
      <c r="K40" s="2"/>
      <c r="L40" s="77"/>
      <c r="M40" s="38"/>
      <c r="N40" s="38"/>
      <c r="O40" s="77"/>
    </row>
    <row r="41" spans="1:15" s="37" customFormat="1">
      <c r="A41" s="330"/>
      <c r="B41" s="8"/>
      <c r="C41" s="137"/>
      <c r="D41" s="220"/>
      <c r="E41" s="220"/>
      <c r="F41" s="220"/>
      <c r="G41" s="137"/>
      <c r="H41" s="137"/>
      <c r="I41" s="137"/>
      <c r="J41" s="2"/>
      <c r="K41" s="2"/>
      <c r="L41" s="77"/>
      <c r="M41" s="38"/>
      <c r="N41" s="38"/>
      <c r="O41" s="77"/>
    </row>
    <row r="42" spans="1:15" s="37" customFormat="1">
      <c r="A42" s="210"/>
      <c r="B42" s="8"/>
      <c r="C42" s="137"/>
      <c r="D42" s="220"/>
      <c r="E42" s="220"/>
      <c r="F42" s="220"/>
      <c r="G42" s="137"/>
      <c r="H42" s="137"/>
      <c r="I42" s="137"/>
      <c r="J42" s="2"/>
      <c r="K42" s="2"/>
      <c r="L42" s="77"/>
      <c r="M42" s="38"/>
      <c r="N42" s="38"/>
      <c r="O42" s="77"/>
    </row>
    <row r="43" spans="1:15" s="37" customFormat="1">
      <c r="A43" s="210"/>
      <c r="B43" s="8"/>
      <c r="C43" s="137"/>
      <c r="D43" s="220"/>
      <c r="E43" s="220"/>
      <c r="F43" s="220"/>
      <c r="G43" s="137"/>
      <c r="H43" s="137"/>
      <c r="I43" s="137"/>
      <c r="J43" s="2"/>
      <c r="K43" s="2"/>
      <c r="L43" s="77"/>
      <c r="M43" s="38"/>
      <c r="N43" s="38"/>
      <c r="O43" s="77"/>
    </row>
    <row r="44" spans="1:15" s="37" customFormat="1">
      <c r="A44" s="210"/>
      <c r="B44" s="8"/>
      <c r="C44" s="137"/>
      <c r="D44" s="220"/>
      <c r="E44" s="220"/>
      <c r="F44" s="220"/>
      <c r="G44" s="137"/>
      <c r="H44" s="137"/>
      <c r="I44" s="137"/>
      <c r="J44" s="2"/>
      <c r="K44" s="2"/>
      <c r="L44" s="77"/>
      <c r="M44" s="38"/>
      <c r="N44" s="38"/>
      <c r="O44" s="77"/>
    </row>
    <row r="45" spans="1:15" s="37" customFormat="1" ht="12.75" customHeight="1">
      <c r="A45" s="210"/>
      <c r="B45" s="8"/>
      <c r="C45" s="137"/>
      <c r="D45" s="220"/>
      <c r="E45" s="220"/>
      <c r="F45" s="220"/>
      <c r="G45" s="137"/>
      <c r="H45" s="137"/>
      <c r="I45" s="137"/>
      <c r="J45" s="2"/>
      <c r="K45" s="2"/>
      <c r="L45" s="77"/>
      <c r="M45" s="38"/>
      <c r="N45" s="38"/>
      <c r="O45" s="77"/>
    </row>
    <row r="46" spans="1:15" s="37" customFormat="1">
      <c r="A46" s="210"/>
      <c r="B46" s="8"/>
      <c r="C46" s="137"/>
      <c r="D46" s="220"/>
      <c r="E46" s="220"/>
      <c r="F46" s="220"/>
      <c r="G46" s="137"/>
      <c r="H46" s="137"/>
      <c r="I46" s="137"/>
      <c r="J46" s="2"/>
      <c r="K46" s="2"/>
      <c r="L46" s="77"/>
      <c r="M46" s="38"/>
      <c r="N46" s="38"/>
      <c r="O46" s="77"/>
    </row>
    <row r="47" spans="1:15">
      <c r="J47" s="3"/>
      <c r="K47" s="3"/>
    </row>
    <row r="48" spans="1:15">
      <c r="J48" s="3"/>
      <c r="K48" s="3"/>
    </row>
    <row r="49" spans="4:13">
      <c r="D49" s="289" t="s">
        <v>364</v>
      </c>
      <c r="J49" s="3"/>
      <c r="K49" s="3"/>
    </row>
    <row r="50" spans="4:13">
      <c r="D50" s="289" t="s">
        <v>365</v>
      </c>
      <c r="J50" s="3"/>
      <c r="K50" s="3"/>
    </row>
    <row r="51" spans="4:13">
      <c r="J51" s="3"/>
      <c r="K51" s="3"/>
    </row>
    <row r="52" spans="4:13">
      <c r="J52" s="3"/>
      <c r="K52" s="3"/>
    </row>
    <row r="53" spans="4:13">
      <c r="J53" s="3"/>
      <c r="K53" s="3"/>
    </row>
    <row r="54" spans="4:13">
      <c r="J54" s="3"/>
      <c r="K54" s="3"/>
    </row>
    <row r="59" spans="4:13">
      <c r="M59" s="59"/>
    </row>
    <row r="64" spans="4:13">
      <c r="K64" s="36" t="s">
        <v>1</v>
      </c>
    </row>
    <row r="65" spans="11:11">
      <c r="K65" s="36" t="s">
        <v>614</v>
      </c>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46" zoomScaleNormal="100" zoomScaleSheetLayoutView="100" workbookViewId="0">
      <selection activeCell="N25" sqref="N25"/>
    </sheetView>
  </sheetViews>
  <sheetFormatPr defaultRowHeight="15"/>
  <cols>
    <col min="1" max="1" width="3" style="175" bestFit="1" customWidth="1"/>
    <col min="2" max="2" width="9.140625" style="152"/>
    <col min="3" max="3" width="19.85546875" style="152" customWidth="1"/>
    <col min="4" max="4" width="5" style="152" customWidth="1"/>
    <col min="5" max="5" width="5.140625" style="152" customWidth="1"/>
    <col min="6" max="6" width="9.7109375" style="152" customWidth="1"/>
    <col min="7" max="7" width="8.42578125" style="152" customWidth="1"/>
    <col min="8" max="8" width="8.5703125" style="152" customWidth="1"/>
    <col min="9" max="10" width="7.85546875" style="152" customWidth="1"/>
    <col min="11" max="12" width="9" style="152" customWidth="1"/>
    <col min="13" max="13" width="9.7109375" style="153" customWidth="1"/>
    <col min="14" max="14" width="9.7109375" style="152" customWidth="1"/>
    <col min="15" max="15" width="10.42578125" style="152" customWidth="1"/>
    <col min="16" max="16" width="3.85546875" style="152" customWidth="1"/>
    <col min="17" max="17" width="4" style="152" customWidth="1"/>
    <col min="18" max="16384" width="9.140625" style="152"/>
  </cols>
  <sheetData>
    <row r="1" spans="1:20" s="156" customFormat="1">
      <c r="A1" s="7">
        <v>1</v>
      </c>
      <c r="B1" s="778"/>
      <c r="C1" s="778"/>
      <c r="D1" s="778"/>
      <c r="E1" s="778"/>
      <c r="F1" s="778"/>
      <c r="G1" s="778"/>
      <c r="H1" s="778"/>
      <c r="I1" s="778"/>
      <c r="J1" s="1281" t="s">
        <v>360</v>
      </c>
      <c r="K1" s="1285"/>
      <c r="L1" s="1285"/>
      <c r="M1" s="1285"/>
      <c r="N1" s="1285"/>
      <c r="O1" s="825">
        <f>IF(Cover!D12&gt;0,Cover!D12,"")</f>
        <v>2017</v>
      </c>
    </row>
    <row r="2" spans="1:20" s="156" customFormat="1">
      <c r="A2" s="7">
        <v>2</v>
      </c>
      <c r="B2" s="1281" t="s">
        <v>356</v>
      </c>
      <c r="C2" s="1282"/>
      <c r="D2" s="1286" t="str">
        <f>IF(Cover!A1&gt;0,Cover!A1,"")</f>
        <v>EVERGREEN LAKE WATER COMPANY</v>
      </c>
      <c r="E2" s="1286"/>
      <c r="F2" s="1286"/>
      <c r="G2" s="1286"/>
      <c r="H2" s="1286"/>
      <c r="I2" s="1286"/>
      <c r="J2" s="1286"/>
      <c r="K2" s="1286"/>
      <c r="L2" s="1286"/>
      <c r="M2" s="1286"/>
      <c r="N2" s="1286"/>
      <c r="O2" s="1286"/>
    </row>
    <row r="3" spans="1:20" ht="20.100000000000001" customHeight="1">
      <c r="A3" s="794"/>
      <c r="B3" s="795"/>
      <c r="C3" s="796"/>
      <c r="D3" s="797"/>
      <c r="E3" s="784"/>
      <c r="F3" s="156"/>
      <c r="M3" s="175"/>
    </row>
    <row r="4" spans="1:20" ht="15" customHeight="1">
      <c r="A4" s="462"/>
      <c r="B4" s="139"/>
      <c r="C4" s="1292" t="s">
        <v>234</v>
      </c>
      <c r="D4" s="1293"/>
      <c r="E4" s="1293"/>
      <c r="F4" s="1293"/>
      <c r="G4" s="172"/>
      <c r="H4" s="172"/>
      <c r="I4" s="1309" t="s">
        <v>233</v>
      </c>
      <c r="J4" s="1310"/>
      <c r="K4" s="1310"/>
      <c r="L4" s="1310"/>
      <c r="M4" s="1310"/>
      <c r="N4" s="1311"/>
      <c r="O4" s="1311"/>
      <c r="P4" s="154"/>
      <c r="Q4" s="154"/>
      <c r="R4" s="138"/>
      <c r="S4" s="138"/>
      <c r="T4" s="138"/>
    </row>
    <row r="5" spans="1:20" ht="63.75" customHeight="1">
      <c r="A5" s="462"/>
      <c r="B5" s="1294" t="s">
        <v>232</v>
      </c>
      <c r="C5" s="1295"/>
      <c r="D5" s="1294" t="s">
        <v>576</v>
      </c>
      <c r="E5" s="1295"/>
      <c r="F5" s="1302" t="s">
        <v>542</v>
      </c>
      <c r="G5" s="1302" t="s">
        <v>543</v>
      </c>
      <c r="H5" s="704" t="s">
        <v>544</v>
      </c>
      <c r="I5" s="704" t="s">
        <v>545</v>
      </c>
      <c r="J5" s="704" t="s">
        <v>546</v>
      </c>
      <c r="K5" s="1302" t="s">
        <v>547</v>
      </c>
      <c r="L5" s="1302" t="s">
        <v>548</v>
      </c>
      <c r="M5" s="1302" t="s">
        <v>549</v>
      </c>
      <c r="N5" s="1302" t="s">
        <v>550</v>
      </c>
      <c r="O5" s="1302" t="s">
        <v>551</v>
      </c>
      <c r="P5" s="1291"/>
      <c r="Q5" s="1290"/>
    </row>
    <row r="6" spans="1:20" ht="18" customHeight="1">
      <c r="A6" s="462"/>
      <c r="B6" s="1296"/>
      <c r="C6" s="1297"/>
      <c r="D6" s="1296"/>
      <c r="E6" s="1297"/>
      <c r="F6" s="1303"/>
      <c r="G6" s="1303"/>
      <c r="H6" s="1306" t="s">
        <v>231</v>
      </c>
      <c r="I6" s="1307"/>
      <c r="J6" s="1308"/>
      <c r="K6" s="1303"/>
      <c r="L6" s="1303"/>
      <c r="M6" s="1303"/>
      <c r="N6" s="1303"/>
      <c r="O6" s="1303"/>
      <c r="P6" s="1291"/>
      <c r="Q6" s="1290"/>
    </row>
    <row r="7" spans="1:20" ht="17.45" customHeight="1">
      <c r="A7" s="284"/>
      <c r="B7" s="1287" t="s">
        <v>230</v>
      </c>
      <c r="C7" s="1249"/>
      <c r="D7" s="1280"/>
      <c r="E7" s="1280"/>
      <c r="F7" s="705"/>
      <c r="G7" s="705"/>
      <c r="H7" s="777"/>
      <c r="I7" s="706"/>
      <c r="J7" s="706"/>
      <c r="K7" s="579"/>
      <c r="L7" s="580"/>
      <c r="M7" s="580"/>
      <c r="N7" s="580"/>
      <c r="O7" s="793"/>
      <c r="P7" s="1291"/>
      <c r="Q7" s="1290"/>
    </row>
    <row r="8" spans="1:20" ht="17.45" customHeight="1">
      <c r="A8" s="915">
        <v>3</v>
      </c>
      <c r="B8" s="1278" t="s">
        <v>229</v>
      </c>
      <c r="C8" s="1279"/>
      <c r="D8" s="1283">
        <v>301</v>
      </c>
      <c r="E8" s="1284"/>
      <c r="F8" s="707"/>
      <c r="G8" s="707"/>
      <c r="H8" s="708"/>
      <c r="I8" s="708"/>
      <c r="J8" s="708"/>
      <c r="K8" s="709">
        <f>F8+G8-H8</f>
        <v>0</v>
      </c>
      <c r="L8" s="708"/>
      <c r="M8" s="710"/>
      <c r="N8" s="708"/>
      <c r="O8" s="711">
        <f>L8-H8-I8+J8+N8</f>
        <v>0</v>
      </c>
      <c r="P8" s="1291"/>
      <c r="Q8" s="1290"/>
    </row>
    <row r="9" spans="1:20" ht="17.45" customHeight="1">
      <c r="A9" s="915">
        <v>4</v>
      </c>
      <c r="B9" s="1278" t="s">
        <v>228</v>
      </c>
      <c r="C9" s="1279"/>
      <c r="D9" s="1283">
        <v>302</v>
      </c>
      <c r="E9" s="1284"/>
      <c r="F9" s="712"/>
      <c r="G9" s="712"/>
      <c r="H9" s="713"/>
      <c r="I9" s="713"/>
      <c r="J9" s="713"/>
      <c r="K9" s="709">
        <f>F9+G9-H9</f>
        <v>0</v>
      </c>
      <c r="L9" s="713"/>
      <c r="M9" s="714"/>
      <c r="N9" s="708"/>
      <c r="O9" s="715">
        <f>L9-H9-I9+J9+N9</f>
        <v>0</v>
      </c>
      <c r="P9" s="1291"/>
      <c r="Q9" s="1290"/>
    </row>
    <row r="10" spans="1:20" ht="17.45" customHeight="1">
      <c r="A10" s="915">
        <v>5</v>
      </c>
      <c r="B10" s="1278" t="s">
        <v>227</v>
      </c>
      <c r="C10" s="1279"/>
      <c r="D10" s="1283">
        <v>303</v>
      </c>
      <c r="E10" s="1284"/>
      <c r="F10" s="712"/>
      <c r="G10" s="712"/>
      <c r="H10" s="713"/>
      <c r="I10" s="713"/>
      <c r="J10" s="713"/>
      <c r="K10" s="709">
        <f>F10+G10-H10</f>
        <v>0</v>
      </c>
      <c r="L10" s="713"/>
      <c r="M10" s="714"/>
      <c r="N10" s="708"/>
      <c r="O10" s="715">
        <f>L10-H10-I10+J10+N10</f>
        <v>0</v>
      </c>
      <c r="P10" s="1291"/>
      <c r="Q10" s="1290"/>
    </row>
    <row r="11" spans="1:20" ht="17.45" customHeight="1">
      <c r="A11" s="915"/>
      <c r="B11" s="1287" t="s">
        <v>226</v>
      </c>
      <c r="C11" s="1249"/>
      <c r="D11" s="928"/>
      <c r="E11" s="928"/>
      <c r="F11" s="717"/>
      <c r="G11" s="717"/>
      <c r="H11" s="718"/>
      <c r="I11" s="718"/>
      <c r="J11" s="718"/>
      <c r="K11" s="719"/>
      <c r="L11" s="718"/>
      <c r="M11" s="720"/>
      <c r="N11" s="718"/>
      <c r="O11" s="721"/>
      <c r="P11" s="1291"/>
      <c r="Q11" s="1290"/>
    </row>
    <row r="12" spans="1:20" ht="17.45" customHeight="1">
      <c r="A12" s="915">
        <v>6</v>
      </c>
      <c r="B12" s="1278" t="s">
        <v>208</v>
      </c>
      <c r="C12" s="1279"/>
      <c r="D12" s="1283">
        <v>310</v>
      </c>
      <c r="E12" s="1284"/>
      <c r="F12" s="707"/>
      <c r="G12" s="707"/>
      <c r="H12" s="708"/>
      <c r="I12" s="708"/>
      <c r="J12" s="708"/>
      <c r="K12" s="709">
        <f t="shared" ref="K12:K19" si="0">F12+G12-H12</f>
        <v>0</v>
      </c>
      <c r="L12" s="708"/>
      <c r="M12" s="710"/>
      <c r="N12" s="708"/>
      <c r="O12" s="711">
        <f t="shared" ref="O12:O19" si="1">L12-H12-I12+J12+N12</f>
        <v>0</v>
      </c>
      <c r="P12" s="1291"/>
      <c r="Q12" s="1290"/>
    </row>
    <row r="13" spans="1:20" ht="17.45" customHeight="1">
      <c r="A13" s="915">
        <v>7</v>
      </c>
      <c r="B13" s="1278" t="s">
        <v>207</v>
      </c>
      <c r="C13" s="1279"/>
      <c r="D13" s="1283">
        <v>311</v>
      </c>
      <c r="E13" s="1284"/>
      <c r="F13" s="712"/>
      <c r="G13" s="712"/>
      <c r="H13" s="713"/>
      <c r="I13" s="713"/>
      <c r="J13" s="713"/>
      <c r="K13" s="709">
        <f t="shared" si="0"/>
        <v>0</v>
      </c>
      <c r="L13" s="713"/>
      <c r="M13" s="714"/>
      <c r="N13" s="708"/>
      <c r="O13" s="711">
        <f t="shared" si="1"/>
        <v>0</v>
      </c>
      <c r="P13" s="1291"/>
      <c r="Q13" s="1290"/>
    </row>
    <row r="14" spans="1:20" ht="17.45" customHeight="1">
      <c r="A14" s="915">
        <v>8</v>
      </c>
      <c r="B14" s="1278" t="s">
        <v>225</v>
      </c>
      <c r="C14" s="1279"/>
      <c r="D14" s="1283">
        <v>312</v>
      </c>
      <c r="E14" s="1284"/>
      <c r="F14" s="712">
        <v>13200</v>
      </c>
      <c r="G14" s="712"/>
      <c r="H14" s="713"/>
      <c r="I14" s="713"/>
      <c r="J14" s="713"/>
      <c r="K14" s="709">
        <f t="shared" si="0"/>
        <v>13200</v>
      </c>
      <c r="L14" s="713">
        <v>11726</v>
      </c>
      <c r="M14" s="714">
        <v>0.02</v>
      </c>
      <c r="N14" s="708">
        <v>264</v>
      </c>
      <c r="O14" s="715">
        <f t="shared" si="1"/>
        <v>11990</v>
      </c>
      <c r="P14" s="1291"/>
      <c r="Q14" s="1290"/>
    </row>
    <row r="15" spans="1:20" ht="17.45" customHeight="1">
      <c r="A15" s="915">
        <v>9</v>
      </c>
      <c r="B15" s="1278" t="s">
        <v>224</v>
      </c>
      <c r="C15" s="1279"/>
      <c r="D15" s="1283">
        <v>313</v>
      </c>
      <c r="E15" s="1284"/>
      <c r="F15" s="712"/>
      <c r="G15" s="712"/>
      <c r="H15" s="713"/>
      <c r="I15" s="713"/>
      <c r="J15" s="713"/>
      <c r="K15" s="709">
        <f t="shared" si="0"/>
        <v>0</v>
      </c>
      <c r="L15" s="713"/>
      <c r="M15" s="714"/>
      <c r="N15" s="708"/>
      <c r="O15" s="715">
        <f t="shared" si="1"/>
        <v>0</v>
      </c>
      <c r="P15" s="1291"/>
      <c r="Q15" s="1290"/>
    </row>
    <row r="16" spans="1:20" ht="17.45" customHeight="1">
      <c r="A16" s="915">
        <v>10</v>
      </c>
      <c r="B16" s="1278" t="s">
        <v>223</v>
      </c>
      <c r="C16" s="1279"/>
      <c r="D16" s="1283">
        <v>314</v>
      </c>
      <c r="E16" s="1284"/>
      <c r="F16" s="712">
        <v>7500</v>
      </c>
      <c r="G16" s="712"/>
      <c r="H16" s="713"/>
      <c r="I16" s="713"/>
      <c r="J16" s="713"/>
      <c r="K16" s="709">
        <f t="shared" si="0"/>
        <v>7500</v>
      </c>
      <c r="L16" s="713">
        <v>6650</v>
      </c>
      <c r="M16" s="714">
        <v>0.02</v>
      </c>
      <c r="N16" s="708">
        <v>150</v>
      </c>
      <c r="O16" s="715">
        <f t="shared" si="1"/>
        <v>6800</v>
      </c>
      <c r="P16" s="1291"/>
      <c r="Q16" s="1290"/>
    </row>
    <row r="17" spans="1:17" ht="17.45" customHeight="1">
      <c r="A17" s="915">
        <v>11</v>
      </c>
      <c r="B17" s="1278" t="s">
        <v>222</v>
      </c>
      <c r="C17" s="1279"/>
      <c r="D17" s="1283">
        <v>315</v>
      </c>
      <c r="E17" s="1284"/>
      <c r="F17" s="712"/>
      <c r="G17" s="712"/>
      <c r="H17" s="713"/>
      <c r="I17" s="713"/>
      <c r="J17" s="713"/>
      <c r="K17" s="709">
        <f t="shared" si="0"/>
        <v>0</v>
      </c>
      <c r="L17" s="713"/>
      <c r="M17" s="714"/>
      <c r="N17" s="708"/>
      <c r="O17" s="715">
        <f t="shared" si="1"/>
        <v>0</v>
      </c>
      <c r="P17" s="1291"/>
      <c r="Q17" s="1290"/>
    </row>
    <row r="18" spans="1:17" ht="17.45" customHeight="1">
      <c r="A18" s="915">
        <v>12</v>
      </c>
      <c r="B18" s="1278" t="s">
        <v>221</v>
      </c>
      <c r="C18" s="1279"/>
      <c r="D18" s="1283">
        <v>316</v>
      </c>
      <c r="E18" s="1284"/>
      <c r="F18" s="712"/>
      <c r="G18" s="712"/>
      <c r="H18" s="708"/>
      <c r="I18" s="708"/>
      <c r="J18" s="708"/>
      <c r="K18" s="709">
        <f t="shared" si="0"/>
        <v>0</v>
      </c>
      <c r="L18" s="708"/>
      <c r="M18" s="710"/>
      <c r="N18" s="708"/>
      <c r="O18" s="715">
        <f t="shared" si="1"/>
        <v>0</v>
      </c>
      <c r="P18" s="1291"/>
      <c r="Q18" s="1290"/>
    </row>
    <row r="19" spans="1:17" ht="17.45" customHeight="1">
      <c r="A19" s="915">
        <v>13</v>
      </c>
      <c r="B19" s="1278" t="s">
        <v>220</v>
      </c>
      <c r="C19" s="1279"/>
      <c r="D19" s="1283">
        <v>317</v>
      </c>
      <c r="E19" s="1284"/>
      <c r="F19" s="712"/>
      <c r="G19" s="712"/>
      <c r="H19" s="708"/>
      <c r="I19" s="708"/>
      <c r="J19" s="708"/>
      <c r="K19" s="709">
        <f t="shared" si="0"/>
        <v>0</v>
      </c>
      <c r="L19" s="708"/>
      <c r="M19" s="710"/>
      <c r="N19" s="708"/>
      <c r="O19" s="715">
        <f t="shared" si="1"/>
        <v>0</v>
      </c>
      <c r="P19" s="1291"/>
      <c r="Q19" s="1290"/>
    </row>
    <row r="20" spans="1:17" ht="17.45" customHeight="1">
      <c r="A20" s="915"/>
      <c r="B20" s="1287" t="s">
        <v>219</v>
      </c>
      <c r="C20" s="1249"/>
      <c r="D20" s="928"/>
      <c r="E20" s="928"/>
      <c r="F20" s="717"/>
      <c r="G20" s="717"/>
      <c r="H20" s="718"/>
      <c r="I20" s="718"/>
      <c r="J20" s="718"/>
      <c r="K20" s="719"/>
      <c r="L20" s="718"/>
      <c r="M20" s="720"/>
      <c r="N20" s="718"/>
      <c r="O20" s="721"/>
      <c r="P20" s="1291"/>
      <c r="Q20" s="1290"/>
    </row>
    <row r="21" spans="1:17" ht="17.45" customHeight="1">
      <c r="A21" s="915">
        <v>14</v>
      </c>
      <c r="B21" s="1278" t="s">
        <v>208</v>
      </c>
      <c r="C21" s="1279"/>
      <c r="D21" s="1283">
        <v>320</v>
      </c>
      <c r="E21" s="1284"/>
      <c r="F21" s="712"/>
      <c r="G21" s="712"/>
      <c r="H21" s="713"/>
      <c r="I21" s="713"/>
      <c r="J21" s="713"/>
      <c r="K21" s="722">
        <f t="shared" ref="K21:K29" si="2">F21+G21-H21</f>
        <v>0</v>
      </c>
      <c r="L21" s="713"/>
      <c r="M21" s="714"/>
      <c r="N21" s="713"/>
      <c r="O21" s="711">
        <f t="shared" ref="O21:O29" si="3">L21-H21-I21+J21+N21</f>
        <v>0</v>
      </c>
      <c r="P21" s="1291"/>
      <c r="Q21" s="1290"/>
    </row>
    <row r="22" spans="1:17" ht="17.45" customHeight="1">
      <c r="A22" s="915">
        <v>15</v>
      </c>
      <c r="B22" s="1278" t="s">
        <v>207</v>
      </c>
      <c r="C22" s="1279"/>
      <c r="D22" s="1283">
        <v>321</v>
      </c>
      <c r="E22" s="1284"/>
      <c r="F22" s="712">
        <v>2200</v>
      </c>
      <c r="G22" s="712"/>
      <c r="H22" s="708"/>
      <c r="I22" s="708"/>
      <c r="J22" s="708"/>
      <c r="K22" s="709">
        <f t="shared" si="2"/>
        <v>2200</v>
      </c>
      <c r="L22" s="708">
        <v>2200</v>
      </c>
      <c r="M22" s="710"/>
      <c r="N22" s="708"/>
      <c r="O22" s="715">
        <f t="shared" si="3"/>
        <v>2200</v>
      </c>
      <c r="P22" s="1291"/>
      <c r="Q22" s="1290"/>
    </row>
    <row r="23" spans="1:17" ht="17.45" customHeight="1">
      <c r="A23" s="915">
        <v>16</v>
      </c>
      <c r="B23" s="1278" t="s">
        <v>218</v>
      </c>
      <c r="C23" s="1279"/>
      <c r="D23" s="1283">
        <v>322</v>
      </c>
      <c r="E23" s="1284"/>
      <c r="F23" s="712"/>
      <c r="G23" s="712"/>
      <c r="H23" s="708"/>
      <c r="I23" s="708"/>
      <c r="J23" s="708"/>
      <c r="K23" s="709">
        <f t="shared" si="2"/>
        <v>0</v>
      </c>
      <c r="L23" s="708"/>
      <c r="M23" s="710"/>
      <c r="N23" s="708"/>
      <c r="O23" s="715">
        <f t="shared" si="3"/>
        <v>0</v>
      </c>
      <c r="P23" s="1291"/>
      <c r="Q23" s="1290"/>
    </row>
    <row r="24" spans="1:17" ht="17.45" customHeight="1">
      <c r="A24" s="915">
        <v>17</v>
      </c>
      <c r="B24" s="1278" t="s">
        <v>217</v>
      </c>
      <c r="C24" s="1279"/>
      <c r="D24" s="1283">
        <v>323</v>
      </c>
      <c r="E24" s="1284"/>
      <c r="F24" s="712"/>
      <c r="G24" s="712"/>
      <c r="H24" s="708"/>
      <c r="I24" s="708"/>
      <c r="J24" s="708"/>
      <c r="K24" s="709">
        <f t="shared" si="2"/>
        <v>0</v>
      </c>
      <c r="L24" s="708"/>
      <c r="M24" s="710"/>
      <c r="N24" s="708"/>
      <c r="O24" s="715">
        <f t="shared" si="3"/>
        <v>0</v>
      </c>
      <c r="P24" s="1291"/>
      <c r="Q24" s="1290"/>
    </row>
    <row r="25" spans="1:17" ht="17.45" customHeight="1">
      <c r="A25" s="915">
        <v>18</v>
      </c>
      <c r="B25" s="1278" t="s">
        <v>216</v>
      </c>
      <c r="C25" s="1279"/>
      <c r="D25" s="1283">
        <v>325.10000000000002</v>
      </c>
      <c r="E25" s="1284"/>
      <c r="F25" s="712">
        <v>17662</v>
      </c>
      <c r="G25" s="712"/>
      <c r="H25" s="708"/>
      <c r="I25" s="708"/>
      <c r="J25" s="708"/>
      <c r="K25" s="709">
        <f t="shared" si="2"/>
        <v>17662</v>
      </c>
      <c r="L25" s="708">
        <v>15894</v>
      </c>
      <c r="M25" s="710">
        <v>0.1</v>
      </c>
      <c r="N25" s="708">
        <v>883</v>
      </c>
      <c r="O25" s="715">
        <f t="shared" si="3"/>
        <v>16777</v>
      </c>
      <c r="P25" s="1291"/>
      <c r="Q25" s="1290"/>
    </row>
    <row r="26" spans="1:17" ht="17.45" customHeight="1">
      <c r="A26" s="915">
        <v>19</v>
      </c>
      <c r="B26" s="1278" t="s">
        <v>215</v>
      </c>
      <c r="C26" s="1279"/>
      <c r="D26" s="1283">
        <v>325.2</v>
      </c>
      <c r="E26" s="1284"/>
      <c r="F26" s="712"/>
      <c r="G26" s="712"/>
      <c r="H26" s="708"/>
      <c r="I26" s="708"/>
      <c r="J26" s="708"/>
      <c r="K26" s="709">
        <f t="shared" si="2"/>
        <v>0</v>
      </c>
      <c r="L26" s="708"/>
      <c r="M26" s="710"/>
      <c r="N26" s="708"/>
      <c r="O26" s="715">
        <f t="shared" si="3"/>
        <v>0</v>
      </c>
      <c r="P26" s="1291"/>
      <c r="Q26" s="1290"/>
    </row>
    <row r="27" spans="1:17" ht="17.45" customHeight="1">
      <c r="A27" s="915">
        <v>20</v>
      </c>
      <c r="B27" s="1278" t="s">
        <v>214</v>
      </c>
      <c r="C27" s="1279"/>
      <c r="D27" s="1283">
        <v>326</v>
      </c>
      <c r="E27" s="1284"/>
      <c r="F27" s="712"/>
      <c r="G27" s="712"/>
      <c r="H27" s="708"/>
      <c r="I27" s="708"/>
      <c r="J27" s="708"/>
      <c r="K27" s="709">
        <f t="shared" si="2"/>
        <v>0</v>
      </c>
      <c r="L27" s="708"/>
      <c r="M27" s="710"/>
      <c r="N27" s="708"/>
      <c r="O27" s="715">
        <f t="shared" si="3"/>
        <v>0</v>
      </c>
      <c r="P27" s="1291"/>
      <c r="Q27" s="1290"/>
    </row>
    <row r="28" spans="1:17" ht="17.45" customHeight="1">
      <c r="A28" s="915">
        <v>21</v>
      </c>
      <c r="B28" s="1278" t="s">
        <v>213</v>
      </c>
      <c r="C28" s="1279"/>
      <c r="D28" s="1283">
        <v>327</v>
      </c>
      <c r="E28" s="1284"/>
      <c r="F28" s="712"/>
      <c r="G28" s="712"/>
      <c r="H28" s="708"/>
      <c r="I28" s="708"/>
      <c r="J28" s="708"/>
      <c r="K28" s="709">
        <f t="shared" si="2"/>
        <v>0</v>
      </c>
      <c r="L28" s="708"/>
      <c r="M28" s="710"/>
      <c r="N28" s="708"/>
      <c r="O28" s="715">
        <f t="shared" si="3"/>
        <v>0</v>
      </c>
      <c r="P28" s="1291"/>
      <c r="Q28" s="1290"/>
    </row>
    <row r="29" spans="1:17" ht="17.45" customHeight="1">
      <c r="A29" s="915">
        <v>22</v>
      </c>
      <c r="B29" s="1300" t="s">
        <v>212</v>
      </c>
      <c r="C29" s="1301"/>
      <c r="D29" s="1298">
        <v>328</v>
      </c>
      <c r="E29" s="1299"/>
      <c r="F29" s="712"/>
      <c r="G29" s="712"/>
      <c r="H29" s="708"/>
      <c r="I29" s="708"/>
      <c r="J29" s="708"/>
      <c r="K29" s="709">
        <f t="shared" si="2"/>
        <v>0</v>
      </c>
      <c r="L29" s="708"/>
      <c r="M29" s="710"/>
      <c r="N29" s="708"/>
      <c r="O29" s="715">
        <f t="shared" si="3"/>
        <v>0</v>
      </c>
      <c r="P29" s="1291"/>
      <c r="Q29" s="1290"/>
    </row>
    <row r="30" spans="1:17" s="781" customFormat="1" ht="27.75" customHeight="1">
      <c r="A30" s="928" t="s">
        <v>418</v>
      </c>
      <c r="B30" s="928"/>
      <c r="C30" s="928"/>
      <c r="D30" s="928"/>
      <c r="E30" s="928"/>
      <c r="F30" s="928"/>
      <c r="G30" s="928"/>
      <c r="H30" s="928"/>
      <c r="I30" s="928"/>
      <c r="J30" s="928"/>
      <c r="K30" s="928"/>
      <c r="L30" s="928"/>
      <c r="M30" s="928"/>
      <c r="N30" s="928"/>
      <c r="O30" s="928"/>
      <c r="P30" s="1291"/>
      <c r="Q30" s="1290"/>
    </row>
    <row r="31" spans="1:17" ht="18" customHeight="1">
      <c r="A31" s="699"/>
      <c r="B31" s="1287" t="s">
        <v>211</v>
      </c>
      <c r="C31" s="1249"/>
      <c r="D31" s="928"/>
      <c r="E31" s="928"/>
      <c r="F31" s="717"/>
      <c r="G31" s="717"/>
      <c r="H31" s="718"/>
      <c r="I31" s="718"/>
      <c r="J31" s="718"/>
      <c r="K31" s="719"/>
      <c r="L31" s="718"/>
      <c r="M31" s="720"/>
      <c r="N31" s="718"/>
      <c r="O31" s="721"/>
      <c r="P31" s="1291"/>
      <c r="Q31" s="1290"/>
    </row>
    <row r="32" spans="1:17" ht="17.45" customHeight="1">
      <c r="A32" s="915">
        <v>23</v>
      </c>
      <c r="B32" s="1278" t="s">
        <v>208</v>
      </c>
      <c r="C32" s="1279"/>
      <c r="D32" s="1283">
        <v>330</v>
      </c>
      <c r="E32" s="1284"/>
      <c r="F32" s="712"/>
      <c r="G32" s="712"/>
      <c r="H32" s="713"/>
      <c r="I32" s="713"/>
      <c r="J32" s="713"/>
      <c r="K32" s="722">
        <f>F32+G32-H32</f>
        <v>0</v>
      </c>
      <c r="L32" s="713"/>
      <c r="M32" s="714"/>
      <c r="N32" s="713"/>
      <c r="O32" s="711">
        <f>L32-H32-I32+J32+N32</f>
        <v>0</v>
      </c>
      <c r="P32" s="1291"/>
      <c r="Q32" s="1290"/>
    </row>
    <row r="33" spans="1:17" ht="17.45" customHeight="1">
      <c r="A33" s="915">
        <v>24</v>
      </c>
      <c r="B33" s="1278" t="s">
        <v>207</v>
      </c>
      <c r="C33" s="1279"/>
      <c r="D33" s="1283">
        <v>331</v>
      </c>
      <c r="E33" s="1284"/>
      <c r="F33" s="712"/>
      <c r="G33" s="712"/>
      <c r="H33" s="708"/>
      <c r="I33" s="708"/>
      <c r="J33" s="708"/>
      <c r="K33" s="709">
        <f>F33+G33-H33</f>
        <v>0</v>
      </c>
      <c r="L33" s="708"/>
      <c r="M33" s="710"/>
      <c r="N33" s="708"/>
      <c r="O33" s="715">
        <f>L33-H33-I33+J33+N33</f>
        <v>0</v>
      </c>
      <c r="P33" s="1291"/>
      <c r="Q33" s="1290"/>
    </row>
    <row r="34" spans="1:17" ht="17.45" customHeight="1">
      <c r="A34" s="915">
        <v>25</v>
      </c>
      <c r="B34" s="1278" t="s">
        <v>210</v>
      </c>
      <c r="C34" s="1279"/>
      <c r="D34" s="1283">
        <v>332</v>
      </c>
      <c r="E34" s="1284"/>
      <c r="F34" s="712"/>
      <c r="G34" s="712"/>
      <c r="H34" s="708"/>
      <c r="I34" s="708"/>
      <c r="J34" s="708"/>
      <c r="K34" s="709">
        <f>F34+G34-H34</f>
        <v>0</v>
      </c>
      <c r="L34" s="708"/>
      <c r="M34" s="710"/>
      <c r="N34" s="708"/>
      <c r="O34" s="715">
        <f>L34-H34-I34+J34+N34</f>
        <v>0</v>
      </c>
      <c r="P34" s="1291"/>
      <c r="Q34" s="1290"/>
    </row>
    <row r="35" spans="1:17" ht="17.45" customHeight="1">
      <c r="A35" s="915"/>
      <c r="B35" s="1287" t="s">
        <v>209</v>
      </c>
      <c r="C35" s="1249"/>
      <c r="D35" s="928"/>
      <c r="E35" s="928"/>
      <c r="F35" s="717"/>
      <c r="G35" s="717"/>
      <c r="H35" s="718"/>
      <c r="I35" s="718"/>
      <c r="J35" s="718"/>
      <c r="K35" s="719"/>
      <c r="L35" s="718"/>
      <c r="M35" s="720"/>
      <c r="N35" s="718"/>
      <c r="O35" s="721"/>
      <c r="P35" s="1291"/>
      <c r="Q35" s="1290"/>
    </row>
    <row r="36" spans="1:17" ht="17.45" customHeight="1">
      <c r="A36" s="915">
        <v>26</v>
      </c>
      <c r="B36" s="1278" t="s">
        <v>208</v>
      </c>
      <c r="C36" s="1279"/>
      <c r="D36" s="1283">
        <v>340</v>
      </c>
      <c r="E36" s="1284"/>
      <c r="F36" s="712"/>
      <c r="G36" s="712"/>
      <c r="H36" s="713"/>
      <c r="I36" s="713"/>
      <c r="J36" s="713"/>
      <c r="K36" s="722">
        <f t="shared" ref="K36:K45" si="4">F36+G36-H36</f>
        <v>0</v>
      </c>
      <c r="L36" s="713"/>
      <c r="M36" s="714"/>
      <c r="N36" s="713"/>
      <c r="O36" s="715">
        <f t="shared" ref="O36:O45" si="5">L36-H36-I36+J36+N36</f>
        <v>0</v>
      </c>
      <c r="P36" s="1291"/>
      <c r="Q36" s="1290"/>
    </row>
    <row r="37" spans="1:17" ht="17.45" customHeight="1">
      <c r="A37" s="915">
        <v>27</v>
      </c>
      <c r="B37" s="1278" t="s">
        <v>207</v>
      </c>
      <c r="C37" s="1279"/>
      <c r="D37" s="1283">
        <v>341</v>
      </c>
      <c r="E37" s="1284"/>
      <c r="F37" s="712"/>
      <c r="G37" s="712"/>
      <c r="H37" s="708"/>
      <c r="I37" s="708"/>
      <c r="J37" s="708"/>
      <c r="K37" s="709">
        <f t="shared" si="4"/>
        <v>0</v>
      </c>
      <c r="L37" s="708"/>
      <c r="M37" s="710"/>
      <c r="N37" s="708"/>
      <c r="O37" s="715">
        <f t="shared" si="5"/>
        <v>0</v>
      </c>
      <c r="P37" s="1291"/>
      <c r="Q37" s="1290"/>
    </row>
    <row r="38" spans="1:17" ht="17.45" customHeight="1">
      <c r="A38" s="915">
        <v>28</v>
      </c>
      <c r="B38" s="1278" t="s">
        <v>206</v>
      </c>
      <c r="C38" s="1279"/>
      <c r="D38" s="1283">
        <v>342</v>
      </c>
      <c r="E38" s="1284"/>
      <c r="F38" s="712"/>
      <c r="G38" s="712"/>
      <c r="H38" s="708"/>
      <c r="I38" s="708"/>
      <c r="J38" s="708"/>
      <c r="K38" s="709">
        <f t="shared" si="4"/>
        <v>0</v>
      </c>
      <c r="L38" s="708"/>
      <c r="M38" s="710"/>
      <c r="N38" s="708"/>
      <c r="O38" s="715">
        <f t="shared" si="5"/>
        <v>0</v>
      </c>
      <c r="P38" s="1291"/>
      <c r="Q38" s="1290"/>
    </row>
    <row r="39" spans="1:17" ht="17.45" customHeight="1">
      <c r="A39" s="915">
        <v>29</v>
      </c>
      <c r="B39" s="1278" t="s">
        <v>205</v>
      </c>
      <c r="C39" s="1279"/>
      <c r="D39" s="1283">
        <v>343</v>
      </c>
      <c r="E39" s="1284"/>
      <c r="F39" s="712">
        <v>75500</v>
      </c>
      <c r="G39" s="712"/>
      <c r="H39" s="708"/>
      <c r="I39" s="708"/>
      <c r="J39" s="708"/>
      <c r="K39" s="709">
        <f t="shared" si="4"/>
        <v>75500</v>
      </c>
      <c r="L39" s="708">
        <v>63154</v>
      </c>
      <c r="M39" s="710">
        <v>0.02</v>
      </c>
      <c r="N39" s="708">
        <v>1510</v>
      </c>
      <c r="O39" s="715">
        <f t="shared" si="5"/>
        <v>64664</v>
      </c>
      <c r="P39" s="1291"/>
      <c r="Q39" s="1290"/>
    </row>
    <row r="40" spans="1:17" ht="17.45" customHeight="1">
      <c r="A40" s="915">
        <v>30</v>
      </c>
      <c r="B40" s="1278" t="s">
        <v>204</v>
      </c>
      <c r="C40" s="1279"/>
      <c r="D40" s="1283">
        <v>344</v>
      </c>
      <c r="E40" s="1284"/>
      <c r="F40" s="712"/>
      <c r="G40" s="712"/>
      <c r="H40" s="708"/>
      <c r="I40" s="708"/>
      <c r="J40" s="708"/>
      <c r="K40" s="709">
        <f t="shared" si="4"/>
        <v>0</v>
      </c>
      <c r="L40" s="708"/>
      <c r="M40" s="710"/>
      <c r="N40" s="708"/>
      <c r="O40" s="715">
        <f t="shared" si="5"/>
        <v>0</v>
      </c>
      <c r="P40" s="1291"/>
      <c r="Q40" s="1290"/>
    </row>
    <row r="41" spans="1:17" ht="17.45" customHeight="1">
      <c r="A41" s="915">
        <v>31</v>
      </c>
      <c r="B41" s="1278" t="s">
        <v>203</v>
      </c>
      <c r="C41" s="1279"/>
      <c r="D41" s="1283">
        <v>345</v>
      </c>
      <c r="E41" s="1284"/>
      <c r="F41" s="712"/>
      <c r="G41" s="712"/>
      <c r="H41" s="708"/>
      <c r="I41" s="708"/>
      <c r="J41" s="708"/>
      <c r="K41" s="709">
        <f t="shared" si="4"/>
        <v>0</v>
      </c>
      <c r="L41" s="708"/>
      <c r="M41" s="710"/>
      <c r="N41" s="708"/>
      <c r="O41" s="715">
        <f t="shared" si="5"/>
        <v>0</v>
      </c>
      <c r="P41" s="1291"/>
      <c r="Q41" s="1290"/>
    </row>
    <row r="42" spans="1:17" ht="17.45" customHeight="1">
      <c r="A42" s="915">
        <v>32</v>
      </c>
      <c r="B42" s="1278" t="s">
        <v>202</v>
      </c>
      <c r="C42" s="1279"/>
      <c r="D42" s="1283">
        <v>346</v>
      </c>
      <c r="E42" s="1284"/>
      <c r="F42" s="712"/>
      <c r="G42" s="712"/>
      <c r="H42" s="708"/>
      <c r="I42" s="708"/>
      <c r="J42" s="708"/>
      <c r="K42" s="709">
        <f t="shared" si="4"/>
        <v>0</v>
      </c>
      <c r="L42" s="708"/>
      <c r="M42" s="710"/>
      <c r="N42" s="708"/>
      <c r="O42" s="715">
        <f t="shared" si="5"/>
        <v>0</v>
      </c>
      <c r="P42" s="1291"/>
      <c r="Q42" s="1290"/>
    </row>
    <row r="43" spans="1:17" ht="17.45" customHeight="1">
      <c r="A43" s="915">
        <v>33</v>
      </c>
      <c r="B43" s="1278" t="s">
        <v>201</v>
      </c>
      <c r="C43" s="1279"/>
      <c r="D43" s="1283">
        <v>347</v>
      </c>
      <c r="E43" s="1284"/>
      <c r="F43" s="712">
        <v>16652</v>
      </c>
      <c r="G43" s="712">
        <v>300</v>
      </c>
      <c r="H43" s="708"/>
      <c r="I43" s="708"/>
      <c r="J43" s="708"/>
      <c r="K43" s="709">
        <f t="shared" si="4"/>
        <v>16952</v>
      </c>
      <c r="L43" s="708">
        <v>2181</v>
      </c>
      <c r="M43" s="710"/>
      <c r="N43" s="708"/>
      <c r="O43" s="715">
        <f t="shared" si="5"/>
        <v>2181</v>
      </c>
      <c r="P43" s="1291"/>
      <c r="Q43" s="1290"/>
    </row>
    <row r="44" spans="1:17" ht="17.25" customHeight="1">
      <c r="A44" s="915">
        <v>34</v>
      </c>
      <c r="B44" s="1278" t="s">
        <v>200</v>
      </c>
      <c r="C44" s="1279"/>
      <c r="D44" s="1283">
        <v>348</v>
      </c>
      <c r="E44" s="1284"/>
      <c r="F44" s="712"/>
      <c r="G44" s="712"/>
      <c r="H44" s="708"/>
      <c r="I44" s="708"/>
      <c r="J44" s="708"/>
      <c r="K44" s="709">
        <f t="shared" si="4"/>
        <v>0</v>
      </c>
      <c r="L44" s="708"/>
      <c r="M44" s="710"/>
      <c r="N44" s="708"/>
      <c r="O44" s="715">
        <f t="shared" si="5"/>
        <v>0</v>
      </c>
      <c r="P44" s="1291"/>
      <c r="Q44" s="1290"/>
    </row>
    <row r="45" spans="1:17" ht="25.5" customHeight="1">
      <c r="A45" s="27">
        <v>35</v>
      </c>
      <c r="B45" s="1321" t="s">
        <v>199</v>
      </c>
      <c r="C45" s="1279"/>
      <c r="D45" s="1283">
        <v>349</v>
      </c>
      <c r="E45" s="1284"/>
      <c r="F45" s="707"/>
      <c r="G45" s="707"/>
      <c r="H45" s="708"/>
      <c r="I45" s="708"/>
      <c r="J45" s="708"/>
      <c r="K45" s="709">
        <f t="shared" si="4"/>
        <v>0</v>
      </c>
      <c r="L45" s="708"/>
      <c r="M45" s="710"/>
      <c r="N45" s="708"/>
      <c r="O45" s="715">
        <f t="shared" si="5"/>
        <v>0</v>
      </c>
    </row>
    <row r="46" spans="1:17" ht="17.45" customHeight="1">
      <c r="A46" s="915"/>
      <c r="B46" s="1287" t="s">
        <v>198</v>
      </c>
      <c r="C46" s="1249"/>
      <c r="D46" s="786" t="s">
        <v>197</v>
      </c>
      <c r="E46" s="785" t="s">
        <v>196</v>
      </c>
      <c r="F46" s="776"/>
      <c r="G46" s="717"/>
      <c r="H46" s="718"/>
      <c r="I46" s="718"/>
      <c r="J46" s="718"/>
      <c r="K46" s="719"/>
      <c r="L46" s="718"/>
      <c r="M46" s="720"/>
      <c r="N46" s="718"/>
      <c r="O46" s="721"/>
    </row>
    <row r="47" spans="1:17" ht="17.45" customHeight="1">
      <c r="A47" s="915">
        <v>36</v>
      </c>
      <c r="B47" s="1278" t="s">
        <v>195</v>
      </c>
      <c r="C47" s="1279"/>
      <c r="D47" s="702">
        <v>389</v>
      </c>
      <c r="E47" s="723">
        <v>370</v>
      </c>
      <c r="F47" s="712"/>
      <c r="G47" s="712"/>
      <c r="H47" s="713"/>
      <c r="I47" s="713"/>
      <c r="J47" s="713"/>
      <c r="K47" s="722">
        <f t="shared" ref="K47:K60" si="6">F47+G47-H47</f>
        <v>0</v>
      </c>
      <c r="L47" s="713"/>
      <c r="M47" s="714"/>
      <c r="N47" s="713"/>
      <c r="O47" s="715">
        <f t="shared" ref="O47:O60" si="7">L47-H47-I47+J47+N47</f>
        <v>0</v>
      </c>
    </row>
    <row r="48" spans="1:17" ht="17.45" customHeight="1">
      <c r="A48" s="915">
        <v>37</v>
      </c>
      <c r="B48" s="1278" t="s">
        <v>194</v>
      </c>
      <c r="C48" s="1279"/>
      <c r="D48" s="702">
        <v>390</v>
      </c>
      <c r="E48" s="723">
        <v>371</v>
      </c>
      <c r="F48" s="707">
        <v>4165</v>
      </c>
      <c r="G48" s="707"/>
      <c r="H48" s="708"/>
      <c r="I48" s="708"/>
      <c r="J48" s="708"/>
      <c r="K48" s="709">
        <f t="shared" si="6"/>
        <v>4165</v>
      </c>
      <c r="L48" s="708"/>
      <c r="M48" s="710"/>
      <c r="N48" s="708"/>
      <c r="O48" s="715">
        <f t="shared" si="7"/>
        <v>0</v>
      </c>
    </row>
    <row r="49" spans="1:16" ht="17.45" customHeight="1">
      <c r="A49" s="915">
        <v>38</v>
      </c>
      <c r="B49" s="1278" t="s">
        <v>193</v>
      </c>
      <c r="C49" s="1279"/>
      <c r="D49" s="702">
        <v>391</v>
      </c>
      <c r="E49" s="723">
        <v>372</v>
      </c>
      <c r="F49" s="707"/>
      <c r="G49" s="707"/>
      <c r="H49" s="708"/>
      <c r="I49" s="708"/>
      <c r="J49" s="708"/>
      <c r="K49" s="709">
        <f t="shared" si="6"/>
        <v>0</v>
      </c>
      <c r="L49" s="708"/>
      <c r="M49" s="710"/>
      <c r="N49" s="708"/>
      <c r="O49" s="715">
        <f t="shared" si="7"/>
        <v>0</v>
      </c>
    </row>
    <row r="50" spans="1:16" ht="24" customHeight="1">
      <c r="A50" s="27">
        <v>39</v>
      </c>
      <c r="B50" s="1319" t="s">
        <v>192</v>
      </c>
      <c r="C50" s="1320"/>
      <c r="D50" s="702">
        <v>391.1</v>
      </c>
      <c r="E50" s="723">
        <v>372.1</v>
      </c>
      <c r="F50" s="707"/>
      <c r="G50" s="707"/>
      <c r="H50" s="708"/>
      <c r="I50" s="708"/>
      <c r="J50" s="708"/>
      <c r="K50" s="709">
        <f t="shared" si="6"/>
        <v>0</v>
      </c>
      <c r="L50" s="708"/>
      <c r="M50" s="710"/>
      <c r="N50" s="708"/>
      <c r="O50" s="715">
        <f t="shared" si="7"/>
        <v>0</v>
      </c>
    </row>
    <row r="51" spans="1:16" ht="17.45" customHeight="1">
      <c r="A51" s="915">
        <v>40</v>
      </c>
      <c r="B51" s="1278" t="s">
        <v>191</v>
      </c>
      <c r="C51" s="1279"/>
      <c r="D51" s="702">
        <v>392</v>
      </c>
      <c r="E51" s="723">
        <v>373</v>
      </c>
      <c r="F51" s="707"/>
      <c r="G51" s="707"/>
      <c r="H51" s="708"/>
      <c r="I51" s="708"/>
      <c r="J51" s="708"/>
      <c r="K51" s="709">
        <f t="shared" si="6"/>
        <v>0</v>
      </c>
      <c r="L51" s="708"/>
      <c r="M51" s="710"/>
      <c r="N51" s="708"/>
      <c r="O51" s="715">
        <f t="shared" si="7"/>
        <v>0</v>
      </c>
    </row>
    <row r="52" spans="1:16" ht="17.45" customHeight="1">
      <c r="A52" s="915">
        <v>41</v>
      </c>
      <c r="B52" s="1278" t="s">
        <v>190</v>
      </c>
      <c r="C52" s="1279"/>
      <c r="D52" s="702" t="s">
        <v>189</v>
      </c>
      <c r="E52" s="702">
        <v>379</v>
      </c>
      <c r="F52" s="707"/>
      <c r="G52" s="707"/>
      <c r="H52" s="708"/>
      <c r="I52" s="708"/>
      <c r="J52" s="708"/>
      <c r="K52" s="709">
        <f t="shared" si="6"/>
        <v>0</v>
      </c>
      <c r="L52" s="708"/>
      <c r="M52" s="710"/>
      <c r="N52" s="708"/>
      <c r="O52" s="715">
        <f t="shared" si="7"/>
        <v>0</v>
      </c>
    </row>
    <row r="53" spans="1:16" ht="17.45" customHeight="1">
      <c r="A53" s="915">
        <v>42</v>
      </c>
      <c r="B53" s="1300" t="s">
        <v>188</v>
      </c>
      <c r="C53" s="1301"/>
      <c r="D53" s="703">
        <v>393</v>
      </c>
      <c r="E53" s="703" t="s">
        <v>181</v>
      </c>
      <c r="F53" s="707"/>
      <c r="G53" s="707"/>
      <c r="H53" s="708"/>
      <c r="I53" s="708"/>
      <c r="J53" s="708"/>
      <c r="K53" s="709">
        <f t="shared" si="6"/>
        <v>0</v>
      </c>
      <c r="L53" s="708"/>
      <c r="M53" s="710"/>
      <c r="N53" s="708"/>
      <c r="O53" s="715">
        <f t="shared" si="7"/>
        <v>0</v>
      </c>
    </row>
    <row r="54" spans="1:16" s="781" customFormat="1" ht="20.100000000000001" customHeight="1">
      <c r="A54" s="780"/>
      <c r="B54" s="1304" t="s">
        <v>419</v>
      </c>
      <c r="C54" s="1305"/>
      <c r="D54" s="1305"/>
      <c r="E54" s="1305"/>
      <c r="F54" s="1305"/>
      <c r="G54" s="1305"/>
      <c r="H54" s="1305"/>
      <c r="I54" s="1305"/>
      <c r="J54" s="1305"/>
      <c r="K54" s="1305"/>
      <c r="L54" s="1305"/>
      <c r="M54" s="1305"/>
      <c r="N54" s="1305"/>
      <c r="O54" s="1305"/>
    </row>
    <row r="55" spans="1:16" ht="20.100000000000001" customHeight="1">
      <c r="A55" s="915">
        <v>43</v>
      </c>
      <c r="B55" s="1278" t="s">
        <v>532</v>
      </c>
      <c r="C55" s="1279"/>
      <c r="D55" s="702">
        <v>394</v>
      </c>
      <c r="E55" s="703" t="s">
        <v>181</v>
      </c>
      <c r="F55" s="724"/>
      <c r="G55" s="707"/>
      <c r="H55" s="708"/>
      <c r="I55" s="708"/>
      <c r="J55" s="708"/>
      <c r="K55" s="709">
        <f>F55+G55-H55</f>
        <v>0</v>
      </c>
      <c r="L55" s="708"/>
      <c r="M55" s="710"/>
      <c r="N55" s="708"/>
      <c r="O55" s="715">
        <f>L55-H55-I55+J55+N55</f>
        <v>0</v>
      </c>
    </row>
    <row r="56" spans="1:16" ht="18" customHeight="1">
      <c r="A56" s="915">
        <v>44</v>
      </c>
      <c r="B56" s="1278" t="s">
        <v>186</v>
      </c>
      <c r="C56" s="1279"/>
      <c r="D56" s="702">
        <v>395</v>
      </c>
      <c r="E56" s="703" t="s">
        <v>181</v>
      </c>
      <c r="F56" s="707"/>
      <c r="G56" s="707"/>
      <c r="H56" s="708"/>
      <c r="I56" s="708"/>
      <c r="J56" s="708"/>
      <c r="K56" s="709">
        <f t="shared" si="6"/>
        <v>0</v>
      </c>
      <c r="L56" s="708"/>
      <c r="M56" s="710"/>
      <c r="N56" s="708"/>
      <c r="O56" s="715">
        <f t="shared" si="7"/>
        <v>0</v>
      </c>
    </row>
    <row r="57" spans="1:16" ht="18" customHeight="1">
      <c r="A57" s="915">
        <v>45</v>
      </c>
      <c r="B57" s="1278" t="s">
        <v>185</v>
      </c>
      <c r="C57" s="1279"/>
      <c r="D57" s="702">
        <v>396</v>
      </c>
      <c r="E57" s="703" t="s">
        <v>181</v>
      </c>
      <c r="F57" s="707"/>
      <c r="G57" s="707"/>
      <c r="H57" s="708"/>
      <c r="I57" s="708"/>
      <c r="J57" s="708"/>
      <c r="K57" s="709">
        <f t="shared" si="6"/>
        <v>0</v>
      </c>
      <c r="L57" s="708"/>
      <c r="M57" s="710"/>
      <c r="N57" s="708"/>
      <c r="O57" s="715">
        <f t="shared" si="7"/>
        <v>0</v>
      </c>
    </row>
    <row r="58" spans="1:16" ht="18" customHeight="1">
      <c r="A58" s="915">
        <v>46</v>
      </c>
      <c r="B58" s="1278" t="s">
        <v>184</v>
      </c>
      <c r="C58" s="1279"/>
      <c r="D58" s="702">
        <v>397</v>
      </c>
      <c r="E58" s="703" t="s">
        <v>181</v>
      </c>
      <c r="F58" s="707"/>
      <c r="G58" s="707"/>
      <c r="H58" s="708"/>
      <c r="I58" s="708"/>
      <c r="J58" s="708"/>
      <c r="K58" s="709">
        <f t="shared" si="6"/>
        <v>0</v>
      </c>
      <c r="L58" s="708"/>
      <c r="M58" s="710"/>
      <c r="N58" s="708"/>
      <c r="O58" s="715">
        <f t="shared" si="7"/>
        <v>0</v>
      </c>
    </row>
    <row r="59" spans="1:16" ht="18" customHeight="1">
      <c r="A59" s="915">
        <v>47</v>
      </c>
      <c r="B59" s="1278" t="s">
        <v>183</v>
      </c>
      <c r="C59" s="1279"/>
      <c r="D59" s="702">
        <v>398</v>
      </c>
      <c r="E59" s="703" t="s">
        <v>181</v>
      </c>
      <c r="F59" s="707"/>
      <c r="G59" s="707"/>
      <c r="H59" s="708"/>
      <c r="I59" s="708"/>
      <c r="J59" s="708"/>
      <c r="K59" s="709">
        <f t="shared" si="6"/>
        <v>0</v>
      </c>
      <c r="L59" s="708"/>
      <c r="M59" s="710"/>
      <c r="N59" s="708"/>
      <c r="O59" s="715">
        <f t="shared" si="7"/>
        <v>0</v>
      </c>
    </row>
    <row r="60" spans="1:16" ht="18" customHeight="1">
      <c r="A60" s="915">
        <v>48</v>
      </c>
      <c r="B60" s="1278" t="s">
        <v>182</v>
      </c>
      <c r="C60" s="1279"/>
      <c r="D60" s="702">
        <v>399</v>
      </c>
      <c r="E60" s="703" t="s">
        <v>181</v>
      </c>
      <c r="F60" s="725"/>
      <c r="G60" s="725"/>
      <c r="H60" s="708"/>
      <c r="I60" s="708"/>
      <c r="J60" s="708"/>
      <c r="K60" s="709">
        <f t="shared" si="6"/>
        <v>0</v>
      </c>
      <c r="L60" s="726"/>
      <c r="M60" s="727"/>
      <c r="N60" s="708"/>
      <c r="O60" s="715">
        <f t="shared" si="7"/>
        <v>0</v>
      </c>
    </row>
    <row r="61" spans="1:16" ht="18" customHeight="1" thickBot="1">
      <c r="A61" s="915">
        <v>49</v>
      </c>
      <c r="B61" s="1300" t="s">
        <v>180</v>
      </c>
      <c r="C61" s="1316"/>
      <c r="D61" s="1317" t="s">
        <v>179</v>
      </c>
      <c r="E61" s="1318"/>
      <c r="F61" s="728">
        <f t="shared" ref="F61:K61" si="8">SUM(F8:F60)</f>
        <v>136879</v>
      </c>
      <c r="G61" s="729">
        <f t="shared" si="8"/>
        <v>300</v>
      </c>
      <c r="H61" s="728">
        <f t="shared" si="8"/>
        <v>0</v>
      </c>
      <c r="I61" s="728">
        <f t="shared" si="8"/>
        <v>0</v>
      </c>
      <c r="J61" s="728">
        <f t="shared" si="8"/>
        <v>0</v>
      </c>
      <c r="K61" s="729">
        <f t="shared" si="8"/>
        <v>137179</v>
      </c>
      <c r="L61" s="728">
        <f>SUM(L8:L60)</f>
        <v>101805</v>
      </c>
      <c r="M61" s="730"/>
      <c r="N61" s="728">
        <f>SUM(N8:N60)</f>
        <v>2807</v>
      </c>
      <c r="O61" s="731">
        <f>SUM(O8:O60)</f>
        <v>104612</v>
      </c>
    </row>
    <row r="62" spans="1:16" ht="24.95" customHeight="1" thickTop="1">
      <c r="A62" s="699"/>
      <c r="B62" s="1331"/>
      <c r="C62" s="1331"/>
      <c r="D62" s="698"/>
      <c r="E62" s="843"/>
      <c r="F62" s="732"/>
      <c r="G62" s="852"/>
      <c r="H62" s="852"/>
      <c r="I62" s="732"/>
      <c r="J62" s="732"/>
      <c r="K62" s="857" t="s">
        <v>586</v>
      </c>
      <c r="L62" s="853"/>
      <c r="M62" s="854"/>
      <c r="N62" s="857" t="s">
        <v>585</v>
      </c>
      <c r="O62" s="511" t="s">
        <v>178</v>
      </c>
      <c r="P62" s="155"/>
    </row>
    <row r="63" spans="1:16" ht="15" customHeight="1">
      <c r="A63" s="462"/>
      <c r="B63" s="701"/>
      <c r="C63" s="701"/>
      <c r="D63" s="698"/>
      <c r="E63" s="698"/>
      <c r="F63" s="701"/>
      <c r="G63" s="698"/>
      <c r="H63" s="698"/>
      <c r="I63" s="698"/>
      <c r="J63" s="698"/>
      <c r="K63" s="733"/>
      <c r="L63" s="844"/>
      <c r="M63" s="698"/>
      <c r="N63" s="734"/>
      <c r="O63" s="700"/>
      <c r="P63" s="155"/>
    </row>
    <row r="64" spans="1:16" ht="20.25" customHeight="1">
      <c r="A64" s="464"/>
      <c r="B64" s="1288" t="s">
        <v>38</v>
      </c>
      <c r="C64" s="1289"/>
      <c r="D64" s="1289"/>
      <c r="E64" s="1289"/>
      <c r="F64" s="1289"/>
      <c r="G64" s="701"/>
      <c r="H64" s="698"/>
      <c r="I64" s="157"/>
      <c r="J64" s="155"/>
      <c r="K64" s="155"/>
      <c r="L64" s="155"/>
      <c r="M64" s="155"/>
      <c r="N64" s="734"/>
      <c r="O64" s="734"/>
    </row>
    <row r="65" spans="1:20">
      <c r="A65" s="465"/>
      <c r="B65" s="1288" t="s">
        <v>12</v>
      </c>
      <c r="C65" s="1289"/>
      <c r="D65" s="698"/>
      <c r="E65" s="698"/>
      <c r="F65" s="701"/>
      <c r="G65" s="701"/>
      <c r="H65" s="698"/>
      <c r="I65" s="157"/>
      <c r="J65" s="155"/>
      <c r="K65" s="155"/>
      <c r="L65" s="1312" t="s">
        <v>2</v>
      </c>
      <c r="M65" s="1312"/>
      <c r="N65" s="1312"/>
      <c r="O65" s="155"/>
      <c r="P65" s="155"/>
    </row>
    <row r="66" spans="1:20" ht="15.75" customHeight="1">
      <c r="A66" s="462"/>
      <c r="B66" s="701"/>
      <c r="C66" s="701"/>
      <c r="D66" s="698"/>
      <c r="E66" s="698"/>
      <c r="F66" s="701"/>
      <c r="G66" s="701"/>
      <c r="H66" s="698"/>
      <c r="I66" s="157"/>
      <c r="J66" s="155"/>
      <c r="K66" s="155"/>
      <c r="L66" s="155"/>
      <c r="M66" s="158"/>
      <c r="N66" s="155"/>
      <c r="O66" s="155"/>
      <c r="P66" s="155"/>
    </row>
    <row r="67" spans="1:20" ht="12" customHeight="1">
      <c r="A67" s="471" t="s">
        <v>39</v>
      </c>
      <c r="B67" s="1332" t="s">
        <v>267</v>
      </c>
      <c r="C67" s="1333"/>
      <c r="D67" s="1333"/>
      <c r="E67" s="1333"/>
      <c r="F67" s="1333"/>
      <c r="G67" s="1333"/>
      <c r="H67" s="1333"/>
      <c r="I67" s="1333"/>
      <c r="J67" s="1333"/>
      <c r="K67" s="1333"/>
      <c r="L67" s="1333"/>
      <c r="M67" s="1333"/>
      <c r="N67" s="1333"/>
      <c r="O67" s="155"/>
    </row>
    <row r="68" spans="1:20" ht="12" customHeight="1">
      <c r="A68" s="27" t="s">
        <v>14</v>
      </c>
      <c r="B68" s="1332" t="s">
        <v>346</v>
      </c>
      <c r="C68" s="1333"/>
      <c r="D68" s="1333"/>
      <c r="E68" s="1333"/>
      <c r="F68" s="1333"/>
      <c r="G68" s="1333"/>
      <c r="H68" s="1333"/>
      <c r="I68" s="1333"/>
      <c r="J68" s="1333"/>
      <c r="K68" s="1333"/>
      <c r="L68" s="1333"/>
      <c r="M68" s="1333"/>
      <c r="N68" s="1333"/>
      <c r="O68" s="1333"/>
    </row>
    <row r="69" spans="1:20" ht="12" customHeight="1">
      <c r="A69" s="104" t="s">
        <v>14</v>
      </c>
      <c r="B69" s="1331" t="s">
        <v>177</v>
      </c>
      <c r="C69" s="1333"/>
      <c r="D69" s="1333"/>
      <c r="E69" s="1333"/>
      <c r="F69" s="1333"/>
      <c r="G69" s="1333"/>
      <c r="H69" s="1333"/>
      <c r="I69" s="1333"/>
      <c r="J69" s="1333"/>
      <c r="K69" s="1333"/>
      <c r="L69" s="1333"/>
      <c r="M69" s="1333"/>
      <c r="N69" s="157"/>
      <c r="O69" s="155"/>
    </row>
    <row r="70" spans="1:20" ht="7.5" customHeight="1">
      <c r="A70" s="104"/>
      <c r="B70" s="701"/>
      <c r="C70" s="698"/>
      <c r="D70" s="698"/>
      <c r="E70" s="701"/>
      <c r="F70" s="701"/>
      <c r="G70" s="698"/>
      <c r="H70" s="157"/>
      <c r="I70" s="155"/>
      <c r="J70" s="155"/>
      <c r="K70" s="155"/>
      <c r="L70" s="155"/>
      <c r="M70" s="158"/>
      <c r="N70" s="155"/>
      <c r="O70" s="155"/>
    </row>
    <row r="71" spans="1:20" ht="15" customHeight="1">
      <c r="B71" s="1314" t="s">
        <v>536</v>
      </c>
      <c r="C71" s="1314"/>
      <c r="D71" s="1314"/>
      <c r="E71" s="1314"/>
      <c r="F71" s="1314"/>
      <c r="G71" s="1314"/>
      <c r="H71" s="1314"/>
      <c r="I71" s="1315"/>
      <c r="J71" s="1315"/>
      <c r="K71" s="1315"/>
      <c r="L71" s="1315"/>
      <c r="M71" s="1315"/>
      <c r="N71" s="1315"/>
      <c r="O71" s="1315"/>
      <c r="P71" s="159"/>
      <c r="Q71" s="155"/>
      <c r="R71" s="155"/>
      <c r="S71" s="155"/>
      <c r="T71" s="155"/>
    </row>
    <row r="72" spans="1:20" ht="12" customHeight="1">
      <c r="B72" s="1314"/>
      <c r="C72" s="1314"/>
      <c r="D72" s="1314"/>
      <c r="E72" s="1314"/>
      <c r="F72" s="1314"/>
      <c r="G72" s="1314"/>
      <c r="H72" s="1314"/>
      <c r="I72" s="1315"/>
      <c r="J72" s="1315"/>
      <c r="K72" s="1315"/>
      <c r="L72" s="1315"/>
      <c r="M72" s="1315"/>
      <c r="N72" s="1315"/>
      <c r="O72" s="1315"/>
      <c r="P72" s="77"/>
      <c r="Q72" s="159"/>
    </row>
    <row r="73" spans="1:20" s="740" customFormat="1" ht="6" customHeight="1" thickBot="1">
      <c r="A73" s="735"/>
      <c r="B73" s="736"/>
      <c r="C73" s="736"/>
      <c r="D73" s="736"/>
      <c r="E73" s="736"/>
      <c r="F73" s="736"/>
      <c r="G73" s="736"/>
      <c r="H73" s="736"/>
      <c r="I73" s="737"/>
      <c r="J73" s="737"/>
      <c r="K73" s="737"/>
      <c r="L73" s="737"/>
      <c r="M73" s="737"/>
      <c r="N73" s="737"/>
      <c r="O73" s="737"/>
      <c r="P73" s="738"/>
      <c r="Q73" s="739"/>
    </row>
    <row r="74" spans="1:20" ht="17.25" customHeight="1">
      <c r="A74" s="375"/>
      <c r="B74" s="1322" t="s">
        <v>537</v>
      </c>
      <c r="C74" s="1323"/>
      <c r="D74" s="1323"/>
      <c r="E74" s="1323"/>
      <c r="F74" s="1323"/>
      <c r="G74" s="1323"/>
      <c r="H74" s="1323"/>
      <c r="I74" s="1323"/>
      <c r="J74" s="1323"/>
      <c r="K74" s="1323"/>
      <c r="L74" s="1323"/>
      <c r="M74" s="1323"/>
      <c r="N74" s="1323"/>
      <c r="O74" s="1324"/>
    </row>
    <row r="75" spans="1:20">
      <c r="A75" s="375"/>
      <c r="B75" s="1325"/>
      <c r="C75" s="1326"/>
      <c r="D75" s="1326"/>
      <c r="E75" s="1326"/>
      <c r="F75" s="1326"/>
      <c r="G75" s="1326"/>
      <c r="H75" s="1326"/>
      <c r="I75" s="1326"/>
      <c r="J75" s="1326"/>
      <c r="K75" s="1326"/>
      <c r="L75" s="1326"/>
      <c r="M75" s="1326"/>
      <c r="N75" s="1326"/>
      <c r="O75" s="1327"/>
    </row>
    <row r="76" spans="1:20">
      <c r="A76" s="375"/>
      <c r="B76" s="1325"/>
      <c r="C76" s="1326"/>
      <c r="D76" s="1326"/>
      <c r="E76" s="1326"/>
      <c r="F76" s="1326"/>
      <c r="G76" s="1326"/>
      <c r="H76" s="1326"/>
      <c r="I76" s="1326"/>
      <c r="J76" s="1326"/>
      <c r="K76" s="1326"/>
      <c r="L76" s="1326"/>
      <c r="M76" s="1326"/>
      <c r="N76" s="1326"/>
      <c r="O76" s="1327"/>
    </row>
    <row r="77" spans="1:20">
      <c r="A77" s="375"/>
      <c r="B77" s="1325"/>
      <c r="C77" s="1326"/>
      <c r="D77" s="1326"/>
      <c r="E77" s="1326"/>
      <c r="F77" s="1326"/>
      <c r="G77" s="1326"/>
      <c r="H77" s="1326"/>
      <c r="I77" s="1326"/>
      <c r="J77" s="1326"/>
      <c r="K77" s="1326"/>
      <c r="L77" s="1326"/>
      <c r="M77" s="1326"/>
      <c r="N77" s="1326"/>
      <c r="O77" s="1327"/>
    </row>
    <row r="78" spans="1:20">
      <c r="A78" s="375"/>
      <c r="B78" s="1325"/>
      <c r="C78" s="1326"/>
      <c r="D78" s="1326"/>
      <c r="E78" s="1326"/>
      <c r="F78" s="1326"/>
      <c r="G78" s="1326"/>
      <c r="H78" s="1326"/>
      <c r="I78" s="1326"/>
      <c r="J78" s="1326"/>
      <c r="K78" s="1326"/>
      <c r="L78" s="1326"/>
      <c r="M78" s="1326"/>
      <c r="N78" s="1326"/>
      <c r="O78" s="1327"/>
    </row>
    <row r="79" spans="1:20">
      <c r="A79" s="375"/>
      <c r="B79" s="1325"/>
      <c r="C79" s="1326"/>
      <c r="D79" s="1326"/>
      <c r="E79" s="1326"/>
      <c r="F79" s="1326"/>
      <c r="G79" s="1326"/>
      <c r="H79" s="1326"/>
      <c r="I79" s="1326"/>
      <c r="J79" s="1326"/>
      <c r="K79" s="1326"/>
      <c r="L79" s="1326"/>
      <c r="M79" s="1326"/>
      <c r="N79" s="1326"/>
      <c r="O79" s="1327"/>
    </row>
    <row r="80" spans="1:20">
      <c r="A80" s="375"/>
      <c r="B80" s="1325"/>
      <c r="C80" s="1326"/>
      <c r="D80" s="1326"/>
      <c r="E80" s="1326"/>
      <c r="F80" s="1326"/>
      <c r="G80" s="1326"/>
      <c r="H80" s="1326"/>
      <c r="I80" s="1326"/>
      <c r="J80" s="1326"/>
      <c r="K80" s="1326"/>
      <c r="L80" s="1326"/>
      <c r="M80" s="1326"/>
      <c r="N80" s="1326"/>
      <c r="O80" s="1327"/>
    </row>
    <row r="81" spans="1:15" ht="15.75" thickBot="1">
      <c r="A81" s="375"/>
      <c r="B81" s="1328"/>
      <c r="C81" s="1329"/>
      <c r="D81" s="1329"/>
      <c r="E81" s="1329"/>
      <c r="F81" s="1329"/>
      <c r="G81" s="1329"/>
      <c r="H81" s="1329"/>
      <c r="I81" s="1329"/>
      <c r="J81" s="1329"/>
      <c r="K81" s="1329"/>
      <c r="L81" s="1329"/>
      <c r="M81" s="1329"/>
      <c r="N81" s="1329"/>
      <c r="O81" s="1330"/>
    </row>
    <row r="82" spans="1:15">
      <c r="A82" s="375"/>
      <c r="B82" s="82"/>
      <c r="C82" s="82"/>
      <c r="D82" s="82"/>
      <c r="E82" s="82"/>
      <c r="F82" s="82"/>
      <c r="G82" s="82"/>
      <c r="H82" s="82"/>
      <c r="I82" s="82"/>
      <c r="J82" s="82"/>
      <c r="K82" s="82"/>
      <c r="L82" s="82"/>
      <c r="M82" s="375"/>
      <c r="N82" s="82"/>
      <c r="O82" s="82"/>
    </row>
    <row r="83" spans="1:15" s="478" customFormat="1" ht="14.1" customHeight="1">
      <c r="A83" s="1313" t="s">
        <v>420</v>
      </c>
      <c r="B83" s="1313"/>
      <c r="C83" s="1313"/>
      <c r="D83" s="1313"/>
      <c r="E83" s="1313"/>
      <c r="F83" s="1313"/>
      <c r="G83" s="1313"/>
      <c r="H83" s="1313"/>
      <c r="I83" s="1313"/>
      <c r="J83" s="1313"/>
      <c r="K83" s="1313"/>
      <c r="L83" s="1313"/>
      <c r="M83" s="1313"/>
      <c r="N83" s="1313"/>
      <c r="O83" s="1313"/>
    </row>
    <row r="84" spans="1:15">
      <c r="N84" s="36"/>
    </row>
    <row r="86" spans="1:15">
      <c r="N86" s="36"/>
    </row>
    <row r="92" spans="1:15">
      <c r="N92" s="36"/>
    </row>
    <row r="93" spans="1:15">
      <c r="N93" s="36"/>
    </row>
    <row r="95" spans="1:15">
      <c r="K95" s="152" t="s">
        <v>1</v>
      </c>
      <c r="N95" s="36"/>
    </row>
    <row r="96" spans="1:15">
      <c r="K96" s="152" t="s">
        <v>614</v>
      </c>
    </row>
  </sheetData>
  <sheetProtection password="C85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2:C12"/>
    <mergeCell ref="D12:E12"/>
    <mergeCell ref="B13:C13"/>
    <mergeCell ref="D13:E13"/>
    <mergeCell ref="B20:C20"/>
    <mergeCell ref="D20:E20"/>
    <mergeCell ref="B14:C14"/>
    <mergeCell ref="D14:E14"/>
    <mergeCell ref="B15:C15"/>
    <mergeCell ref="D15:E15"/>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4"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topLeftCell="A4" zoomScaleNormal="100" zoomScaleSheetLayoutView="100" workbookViewId="0">
      <selection activeCell="H6" sqref="H6"/>
    </sheetView>
  </sheetViews>
  <sheetFormatPr defaultRowHeight="15"/>
  <cols>
    <col min="1" max="1" width="2.7109375" style="11" customWidth="1"/>
    <col min="2" max="2" width="29.85546875" style="36" customWidth="1"/>
    <col min="3" max="3" width="10.85546875" style="36" customWidth="1"/>
    <col min="4" max="4" width="19.7109375" style="36" customWidth="1"/>
    <col min="5" max="8" width="15.7109375" style="36" customWidth="1"/>
    <col min="9" max="16384" width="9.140625" style="36"/>
  </cols>
  <sheetData>
    <row r="1" spans="1:16" s="3" customFormat="1" ht="15" customHeight="1">
      <c r="A1" s="11">
        <v>1</v>
      </c>
      <c r="B1" s="11"/>
      <c r="C1" s="290"/>
      <c r="D1" s="290"/>
      <c r="E1" s="993" t="s">
        <v>30</v>
      </c>
      <c r="F1" s="922"/>
      <c r="G1" s="922"/>
      <c r="H1" s="822">
        <f>IF(Cover!D12&gt;0, Cover!D12, "")</f>
        <v>2017</v>
      </c>
      <c r="I1" s="132"/>
      <c r="J1" s="132"/>
      <c r="K1" s="132"/>
      <c r="L1" s="132"/>
      <c r="N1" s="35"/>
      <c r="O1" s="35"/>
      <c r="P1" s="35"/>
    </row>
    <row r="2" spans="1:16" s="3" customFormat="1">
      <c r="A2" s="11">
        <v>2</v>
      </c>
      <c r="B2" s="823" t="s">
        <v>29</v>
      </c>
      <c r="C2" s="1334" t="str">
        <f>IF(Cover!A1&gt;0, Cover!A1, "")</f>
        <v>EVERGREEN LAKE WATER COMPANY</v>
      </c>
      <c r="D2" s="1335"/>
      <c r="E2" s="1335"/>
      <c r="F2" s="1335"/>
      <c r="G2" s="1335"/>
      <c r="H2" s="1335"/>
      <c r="I2" s="22"/>
      <c r="J2" s="22"/>
      <c r="K2" s="22"/>
      <c r="L2" s="22"/>
      <c r="M2" s="22"/>
      <c r="N2" s="22"/>
      <c r="O2" s="22"/>
      <c r="P2" s="22"/>
    </row>
    <row r="3" spans="1:16" s="3" customFormat="1" ht="14.25" customHeight="1">
      <c r="A3" s="219"/>
      <c r="B3" s="1339"/>
      <c r="C3" s="1339"/>
      <c r="D3" s="1339"/>
      <c r="E3" s="1339"/>
      <c r="F3" s="1339"/>
      <c r="G3" s="1339"/>
      <c r="H3" s="1340"/>
      <c r="I3" s="22"/>
      <c r="J3" s="22"/>
      <c r="K3" s="22"/>
      <c r="L3" s="22"/>
      <c r="M3" s="22"/>
      <c r="N3" s="22"/>
      <c r="O3" s="22"/>
      <c r="P3" s="22"/>
    </row>
    <row r="4" spans="1:16" s="278" customFormat="1" ht="31.5" customHeight="1">
      <c r="A4" s="62"/>
      <c r="B4" s="1338" t="s">
        <v>347</v>
      </c>
      <c r="C4" s="1338"/>
      <c r="D4" s="1338"/>
      <c r="E4" s="992"/>
      <c r="F4" s="992"/>
      <c r="G4" s="992"/>
      <c r="H4" s="992"/>
    </row>
    <row r="5" spans="1:16" ht="58.5" customHeight="1">
      <c r="B5" s="1078" t="s">
        <v>445</v>
      </c>
      <c r="C5" s="1341"/>
      <c r="D5" s="515" t="s">
        <v>446</v>
      </c>
      <c r="E5" s="516" t="s">
        <v>373</v>
      </c>
      <c r="F5" s="516" t="s">
        <v>374</v>
      </c>
      <c r="G5" s="516" t="s">
        <v>375</v>
      </c>
      <c r="H5" s="516" t="s">
        <v>376</v>
      </c>
    </row>
    <row r="6" spans="1:16" ht="35.1" customHeight="1">
      <c r="A6" s="290">
        <v>3</v>
      </c>
      <c r="B6" s="1342" t="s">
        <v>645</v>
      </c>
      <c r="C6" s="1343"/>
      <c r="D6" s="449" t="s">
        <v>646</v>
      </c>
      <c r="E6" s="224" t="s">
        <v>647</v>
      </c>
      <c r="F6" s="214">
        <v>40787</v>
      </c>
      <c r="G6" s="214">
        <v>40787</v>
      </c>
      <c r="H6" s="214">
        <v>40787</v>
      </c>
    </row>
    <row r="7" spans="1:16" ht="35.1" customHeight="1">
      <c r="A7" s="290">
        <v>4</v>
      </c>
      <c r="B7" s="1342"/>
      <c r="C7" s="1343"/>
      <c r="D7" s="449"/>
      <c r="E7" s="224"/>
      <c r="F7" s="214"/>
      <c r="G7" s="214"/>
      <c r="H7" s="214"/>
    </row>
    <row r="8" spans="1:16" ht="35.1" customHeight="1">
      <c r="A8" s="290">
        <v>5</v>
      </c>
      <c r="B8" s="1342"/>
      <c r="C8" s="1343"/>
      <c r="D8" s="449"/>
      <c r="E8" s="224"/>
      <c r="F8" s="214"/>
      <c r="G8" s="214"/>
      <c r="H8" s="214"/>
    </row>
    <row r="9" spans="1:16" ht="35.1" customHeight="1">
      <c r="A9" s="290">
        <v>6</v>
      </c>
      <c r="B9" s="1342"/>
      <c r="C9" s="1343"/>
      <c r="D9" s="449"/>
      <c r="E9" s="224"/>
      <c r="F9" s="214"/>
      <c r="G9" s="214"/>
      <c r="H9" s="214"/>
    </row>
    <row r="10" spans="1:16" ht="35.1" customHeight="1">
      <c r="A10" s="290">
        <v>7</v>
      </c>
      <c r="B10" s="1342"/>
      <c r="C10" s="1343"/>
      <c r="D10" s="449"/>
      <c r="E10" s="224"/>
      <c r="F10" s="214"/>
      <c r="G10" s="214"/>
      <c r="H10" s="214"/>
    </row>
    <row r="11" spans="1:16" ht="35.1" customHeight="1">
      <c r="A11" s="290">
        <v>8</v>
      </c>
      <c r="B11" s="1342"/>
      <c r="C11" s="1343"/>
      <c r="D11" s="449"/>
      <c r="E11" s="224"/>
      <c r="F11" s="214"/>
      <c r="G11" s="214"/>
      <c r="H11" s="214"/>
    </row>
    <row r="12" spans="1:16" ht="35.1" customHeight="1">
      <c r="A12" s="290">
        <v>9</v>
      </c>
      <c r="B12" s="1342"/>
      <c r="C12" s="1343"/>
      <c r="D12" s="449"/>
      <c r="E12" s="224"/>
      <c r="F12" s="214"/>
      <c r="G12" s="214"/>
      <c r="H12" s="214"/>
    </row>
    <row r="13" spans="1:16" ht="35.1" customHeight="1">
      <c r="A13" s="290">
        <v>10</v>
      </c>
      <c r="B13" s="1342"/>
      <c r="C13" s="1343"/>
      <c r="D13" s="449"/>
      <c r="E13" s="224"/>
      <c r="F13" s="214"/>
      <c r="G13" s="214"/>
      <c r="H13" s="214"/>
    </row>
    <row r="14" spans="1:16" ht="35.1" customHeight="1">
      <c r="A14" s="290">
        <v>11</v>
      </c>
      <c r="B14" s="1342"/>
      <c r="C14" s="1343"/>
      <c r="D14" s="449"/>
      <c r="E14" s="224"/>
      <c r="F14" s="214"/>
      <c r="G14" s="214"/>
      <c r="H14" s="214"/>
    </row>
    <row r="15" spans="1:16" ht="35.1" customHeight="1">
      <c r="A15" s="290">
        <v>12</v>
      </c>
      <c r="B15" s="1344"/>
      <c r="C15" s="1345"/>
      <c r="D15" s="512"/>
      <c r="E15" s="513"/>
      <c r="F15" s="514"/>
      <c r="G15" s="514"/>
      <c r="H15" s="514"/>
    </row>
    <row r="16" spans="1:16" ht="30" customHeight="1">
      <c r="A16" s="1138" t="s">
        <v>359</v>
      </c>
      <c r="B16" s="1108"/>
      <c r="C16" s="1108"/>
      <c r="D16" s="1108"/>
      <c r="E16" s="1108"/>
      <c r="F16" s="1108"/>
      <c r="G16" s="1108"/>
      <c r="H16" s="1108"/>
    </row>
    <row r="17" spans="1:8" ht="12" customHeight="1">
      <c r="A17" s="1336"/>
      <c r="B17" s="266"/>
      <c r="C17" s="293"/>
      <c r="D17" s="293"/>
      <c r="E17" s="138"/>
      <c r="F17" s="138"/>
      <c r="G17" s="138"/>
      <c r="H17" s="138"/>
    </row>
    <row r="18" spans="1:8" ht="26.25" customHeight="1">
      <c r="A18" s="1336"/>
    </row>
    <row r="19" spans="1:8" ht="16.5" customHeight="1">
      <c r="A19" s="1336"/>
      <c r="G19" s="1251" t="s">
        <v>2</v>
      </c>
      <c r="H19" s="1337"/>
    </row>
    <row r="20" spans="1:8" s="37" customFormat="1">
      <c r="A20" s="8"/>
    </row>
    <row r="21" spans="1:8" s="37" customFormat="1" ht="12.75" customHeight="1">
      <c r="A21" s="8"/>
    </row>
    <row r="29" spans="1:8">
      <c r="G29" s="3" t="s">
        <v>1</v>
      </c>
    </row>
    <row r="30" spans="1:8">
      <c r="G30" s="3" t="s">
        <v>614</v>
      </c>
    </row>
    <row r="31" spans="1:8">
      <c r="G31" s="3"/>
    </row>
    <row r="54" spans="1:1">
      <c r="A54" s="36"/>
    </row>
  </sheetData>
  <sheetProtection password="C85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D16" sqref="D16"/>
    </sheetView>
  </sheetViews>
  <sheetFormatPr defaultRowHeight="15"/>
  <cols>
    <col min="1" max="1" width="2.7109375" style="82" customWidth="1"/>
    <col min="2" max="2" width="37.85546875" style="82" customWidth="1"/>
    <col min="3" max="3" width="21.5703125" style="82" customWidth="1"/>
    <col min="4" max="6" width="20.7109375" style="82" customWidth="1"/>
    <col min="7" max="7" width="2" style="138" customWidth="1"/>
    <col min="8" max="8" width="3.140625" style="58" bestFit="1" customWidth="1"/>
    <col min="9" max="9" width="3.140625" style="58" customWidth="1"/>
    <col min="10" max="16384" width="9.140625" style="82"/>
  </cols>
  <sheetData>
    <row r="1" spans="1:14" s="3" customFormat="1" ht="15" customHeight="1">
      <c r="A1" s="11">
        <v>1</v>
      </c>
      <c r="B1" s="11"/>
      <c r="C1" s="993" t="s">
        <v>30</v>
      </c>
      <c r="D1" s="922"/>
      <c r="E1" s="922"/>
      <c r="F1" s="822">
        <f>IF(Cover!D12&gt;0, Cover!D12, "")</f>
        <v>2017</v>
      </c>
      <c r="G1" s="132"/>
      <c r="H1" s="132"/>
      <c r="I1" s="132"/>
      <c r="J1" s="132"/>
      <c r="L1" s="35"/>
      <c r="M1" s="35"/>
      <c r="N1" s="35"/>
    </row>
    <row r="2" spans="1:14" s="3" customFormat="1" ht="12.75">
      <c r="A2" s="11">
        <v>2</v>
      </c>
      <c r="B2" s="823" t="s">
        <v>29</v>
      </c>
      <c r="C2" s="956" t="str">
        <f>IF(Cover!A1&gt;0, Cover!A1, "")</f>
        <v>EVERGREEN LAKE WATER COMPANY</v>
      </c>
      <c r="D2" s="956"/>
      <c r="E2" s="956"/>
      <c r="F2" s="956"/>
      <c r="G2" s="22"/>
      <c r="H2" s="22"/>
      <c r="I2" s="22"/>
      <c r="J2" s="22"/>
      <c r="K2" s="22"/>
      <c r="L2" s="22"/>
      <c r="M2" s="22"/>
      <c r="N2" s="22"/>
    </row>
    <row r="3" spans="1:14" s="278" customFormat="1" ht="32.25" customHeight="1">
      <c r="A3" s="62"/>
      <c r="B3" s="1338" t="s">
        <v>348</v>
      </c>
      <c r="C3" s="1338"/>
      <c r="D3" s="1338"/>
      <c r="E3" s="1338"/>
      <c r="F3" s="1338"/>
      <c r="H3" s="291"/>
      <c r="I3" s="1088"/>
    </row>
    <row r="4" spans="1:14" s="103" customFormat="1" ht="17.25" customHeight="1">
      <c r="A4" s="11">
        <v>3</v>
      </c>
      <c r="B4" s="1346" t="s">
        <v>377</v>
      </c>
      <c r="C4" s="517" t="s">
        <v>241</v>
      </c>
      <c r="D4" s="517" t="s">
        <v>241</v>
      </c>
      <c r="E4" s="517" t="s">
        <v>241</v>
      </c>
      <c r="F4" s="517" t="s">
        <v>241</v>
      </c>
      <c r="G4" s="138"/>
      <c r="H4" s="90"/>
      <c r="I4" s="1088"/>
    </row>
    <row r="5" spans="1:14" s="103" customFormat="1" ht="24.95" customHeight="1">
      <c r="A5" s="11"/>
      <c r="B5" s="1347"/>
      <c r="C5" s="204" t="s">
        <v>648</v>
      </c>
      <c r="D5" s="204"/>
      <c r="E5" s="204"/>
      <c r="F5" s="204"/>
      <c r="G5" s="138"/>
      <c r="H5" s="90"/>
      <c r="I5" s="1088"/>
    </row>
    <row r="6" spans="1:14" s="103" customFormat="1" ht="24.95" customHeight="1">
      <c r="A6" s="11"/>
      <c r="B6" s="1347"/>
      <c r="C6" s="225"/>
      <c r="D6" s="225"/>
      <c r="E6" s="225"/>
      <c r="F6" s="225"/>
      <c r="G6" s="138"/>
      <c r="H6" s="90"/>
      <c r="I6" s="1088"/>
    </row>
    <row r="7" spans="1:14" s="36" customFormat="1" ht="24.95" customHeight="1">
      <c r="A7" s="11"/>
      <c r="B7" s="1348"/>
      <c r="C7" s="296" t="s">
        <v>174</v>
      </c>
      <c r="D7" s="296" t="s">
        <v>173</v>
      </c>
      <c r="E7" s="296" t="s">
        <v>172</v>
      </c>
      <c r="F7" s="296" t="s">
        <v>240</v>
      </c>
      <c r="G7" s="138"/>
      <c r="H7" s="68"/>
      <c r="I7" s="1088"/>
    </row>
    <row r="8" spans="1:14" s="140" customFormat="1" ht="32.1" customHeight="1">
      <c r="A8" s="75">
        <v>4</v>
      </c>
      <c r="B8" s="518" t="s">
        <v>239</v>
      </c>
      <c r="C8" s="446">
        <v>1969</v>
      </c>
      <c r="D8" s="446"/>
      <c r="E8" s="446"/>
      <c r="F8" s="676"/>
      <c r="H8" s="68"/>
      <c r="I8" s="1088"/>
    </row>
    <row r="9" spans="1:14" s="140" customFormat="1" ht="32.1" customHeight="1">
      <c r="A9" s="290">
        <v>5</v>
      </c>
      <c r="B9" s="518" t="s">
        <v>238</v>
      </c>
      <c r="C9" s="446" t="s">
        <v>649</v>
      </c>
      <c r="D9" s="446"/>
      <c r="E9" s="446"/>
      <c r="F9" s="446"/>
      <c r="H9" s="68"/>
      <c r="I9" s="1088"/>
    </row>
    <row r="10" spans="1:14" s="140" customFormat="1" ht="32.1" customHeight="1">
      <c r="A10" s="290">
        <v>6</v>
      </c>
      <c r="B10" s="518" t="s">
        <v>349</v>
      </c>
      <c r="C10" s="446" t="s">
        <v>650</v>
      </c>
      <c r="D10" s="446"/>
      <c r="E10" s="446"/>
      <c r="F10" s="446"/>
      <c r="H10" s="68"/>
      <c r="I10" s="1088"/>
    </row>
    <row r="11" spans="1:14" s="140" customFormat="1" ht="32.1" customHeight="1">
      <c r="A11" s="290">
        <v>7</v>
      </c>
      <c r="B11" s="518" t="s">
        <v>237</v>
      </c>
      <c r="C11" s="446" t="s">
        <v>651</v>
      </c>
      <c r="D11" s="446"/>
      <c r="E11" s="446"/>
      <c r="F11" s="446"/>
      <c r="H11" s="68"/>
      <c r="I11" s="1088"/>
    </row>
    <row r="12" spans="1:14" s="140" customFormat="1" ht="32.1" customHeight="1">
      <c r="A12" s="290">
        <v>8</v>
      </c>
      <c r="B12" s="518" t="s">
        <v>236</v>
      </c>
      <c r="C12" s="447" t="s">
        <v>652</v>
      </c>
      <c r="D12" s="447"/>
      <c r="E12" s="447"/>
      <c r="F12" s="447"/>
      <c r="H12" s="68"/>
      <c r="I12" s="1088"/>
    </row>
    <row r="13" spans="1:14" s="138" customFormat="1" ht="23.25" customHeight="1">
      <c r="A13" s="290"/>
      <c r="B13" s="519" t="s">
        <v>153</v>
      </c>
      <c r="C13" s="445"/>
      <c r="D13" s="445"/>
      <c r="E13" s="445"/>
      <c r="F13" s="445"/>
      <c r="H13" s="89"/>
      <c r="I13" s="1088"/>
    </row>
    <row r="14" spans="1:14" s="140" customFormat="1" ht="32.1" customHeight="1">
      <c r="A14" s="290">
        <v>9</v>
      </c>
      <c r="B14" s="518" t="s">
        <v>235</v>
      </c>
      <c r="C14" s="446" t="s">
        <v>653</v>
      </c>
      <c r="D14" s="446"/>
      <c r="E14" s="446"/>
      <c r="F14" s="446"/>
      <c r="H14" s="68"/>
      <c r="I14" s="1088"/>
    </row>
    <row r="15" spans="1:14" s="140" customFormat="1" ht="32.1" customHeight="1">
      <c r="A15" s="290">
        <v>10</v>
      </c>
      <c r="B15" s="518" t="s">
        <v>350</v>
      </c>
      <c r="C15" s="448">
        <v>187</v>
      </c>
      <c r="D15" s="448"/>
      <c r="E15" s="448"/>
      <c r="F15" s="448"/>
      <c r="H15" s="68"/>
      <c r="I15" s="1088"/>
    </row>
    <row r="16" spans="1:14" s="140" customFormat="1" ht="32.1" customHeight="1">
      <c r="A16" s="290">
        <v>11</v>
      </c>
      <c r="B16" s="520" t="s">
        <v>351</v>
      </c>
      <c r="C16" s="521" t="s">
        <v>659</v>
      </c>
      <c r="D16" s="521"/>
      <c r="E16" s="521"/>
      <c r="F16" s="521"/>
      <c r="H16" s="68"/>
      <c r="I16" s="68"/>
    </row>
    <row r="17" spans="1:14" s="36" customFormat="1" ht="18.75" customHeight="1">
      <c r="A17" s="1350" t="s">
        <v>481</v>
      </c>
      <c r="B17" s="259"/>
      <c r="C17" s="340"/>
      <c r="D17" s="340"/>
      <c r="E17" s="493"/>
      <c r="F17" s="340"/>
      <c r="G17" s="138"/>
      <c r="H17" s="68"/>
      <c r="I17" s="68"/>
    </row>
    <row r="18" spans="1:14" s="36" customFormat="1" ht="14.25" customHeight="1">
      <c r="A18" s="1351"/>
      <c r="B18" s="259"/>
      <c r="C18" s="127"/>
      <c r="D18" s="127"/>
      <c r="E18" s="340"/>
      <c r="F18" s="68"/>
      <c r="G18" s="68"/>
    </row>
    <row r="19" spans="1:14" ht="12.75" customHeight="1">
      <c r="A19" s="1351"/>
      <c r="B19" s="259"/>
      <c r="C19" s="369"/>
      <c r="D19" s="369"/>
      <c r="E19" s="186"/>
      <c r="F19" s="370"/>
      <c r="H19" s="68"/>
    </row>
    <row r="20" spans="1:14" s="84" customFormat="1">
      <c r="A20" s="1351"/>
      <c r="B20" s="371"/>
      <c r="C20" s="369"/>
      <c r="D20" s="369"/>
      <c r="E20" s="369"/>
      <c r="F20" s="369"/>
      <c r="G20" s="77"/>
      <c r="H20" s="38"/>
      <c r="I20" s="38"/>
    </row>
    <row r="21" spans="1:14" s="84" customFormat="1">
      <c r="A21" s="1351"/>
      <c r="B21" s="371"/>
      <c r="C21" s="369"/>
      <c r="D21" s="369"/>
      <c r="E21" s="928" t="s">
        <v>2</v>
      </c>
      <c r="F21" s="1349"/>
      <c r="G21" s="77"/>
      <c r="H21" s="38"/>
      <c r="I21" s="38"/>
    </row>
    <row r="22" spans="1:14" s="84" customFormat="1">
      <c r="G22" s="77"/>
      <c r="H22" s="38"/>
      <c r="I22" s="38"/>
    </row>
    <row r="23" spans="1:14" s="84" customFormat="1">
      <c r="G23" s="77"/>
      <c r="H23" s="38"/>
      <c r="I23" s="38"/>
    </row>
    <row r="24" spans="1:14" s="84" customFormat="1">
      <c r="G24" s="77"/>
      <c r="H24" s="38"/>
      <c r="I24" s="38"/>
    </row>
    <row r="25" spans="1:14" s="84" customFormat="1">
      <c r="G25" s="77"/>
      <c r="H25" s="38"/>
      <c r="I25" s="38"/>
    </row>
    <row r="26" spans="1:14" s="84" customFormat="1">
      <c r="A26" s="82"/>
      <c r="B26" s="82"/>
      <c r="C26" s="82"/>
      <c r="D26" s="82"/>
      <c r="E26" s="82"/>
      <c r="F26" s="82"/>
      <c r="G26" s="77"/>
      <c r="H26" s="38"/>
      <c r="I26" s="38"/>
    </row>
    <row r="27" spans="1:14" s="84" customFormat="1">
      <c r="A27" s="82"/>
      <c r="B27" s="82"/>
      <c r="C27" s="82"/>
      <c r="D27" s="82"/>
      <c r="E27" s="82"/>
      <c r="F27" s="82"/>
      <c r="G27" s="77"/>
      <c r="H27" s="38"/>
      <c r="I27" s="38"/>
    </row>
    <row r="32" spans="1:14" s="58" customFormat="1">
      <c r="A32" s="82"/>
      <c r="B32" s="82"/>
      <c r="C32" s="82"/>
      <c r="D32" s="82"/>
      <c r="E32" s="82"/>
      <c r="F32" s="82"/>
      <c r="G32" s="150"/>
      <c r="J32" s="82"/>
      <c r="K32" s="82"/>
      <c r="L32" s="82"/>
      <c r="M32" s="82"/>
      <c r="N32" s="82"/>
    </row>
    <row r="42" spans="1:14">
      <c r="E42" s="3"/>
    </row>
    <row r="43" spans="1:14" s="58" customFormat="1">
      <c r="A43" s="82"/>
      <c r="B43" s="82"/>
      <c r="C43" s="82"/>
      <c r="D43" s="82"/>
      <c r="E43" s="3" t="s">
        <v>1</v>
      </c>
      <c r="F43" s="82"/>
      <c r="G43" s="138"/>
      <c r="H43" s="59"/>
      <c r="J43" s="82"/>
      <c r="K43" s="82"/>
      <c r="L43" s="82"/>
      <c r="M43" s="82"/>
      <c r="N43" s="82"/>
    </row>
    <row r="44" spans="1:14" s="58" customFormat="1">
      <c r="A44" s="82"/>
      <c r="B44" s="82"/>
      <c r="C44" s="82"/>
      <c r="D44" s="82"/>
      <c r="E44" s="3" t="s">
        <v>614</v>
      </c>
      <c r="F44" s="82"/>
      <c r="G44" s="138"/>
      <c r="J44" s="82"/>
      <c r="K44" s="82"/>
      <c r="L44" s="82"/>
      <c r="M44" s="82"/>
      <c r="N44" s="82"/>
    </row>
    <row r="45" spans="1:14" s="58" customFormat="1">
      <c r="A45" s="82"/>
      <c r="B45" s="82"/>
      <c r="C45" s="82"/>
      <c r="D45" s="82"/>
      <c r="E45" s="82"/>
      <c r="F45" s="82"/>
      <c r="G45" s="138"/>
      <c r="J45" s="82"/>
      <c r="K45" s="82"/>
      <c r="L45" s="82"/>
      <c r="M45" s="82"/>
      <c r="N45" s="82"/>
    </row>
  </sheetData>
  <sheetProtection password="C85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F11" sqref="F11"/>
    </sheetView>
  </sheetViews>
  <sheetFormatPr defaultRowHeight="15"/>
  <cols>
    <col min="1" max="1" width="3.5703125" style="36" bestFit="1" customWidth="1"/>
    <col min="2" max="2" width="2.7109375" style="11" customWidth="1"/>
    <col min="3" max="3" width="35.5703125" style="36" customWidth="1"/>
    <col min="4" max="4" width="12.140625" style="36" customWidth="1"/>
    <col min="5" max="5" width="16.5703125" style="36" bestFit="1" customWidth="1"/>
    <col min="6" max="6" width="14.7109375" style="36" customWidth="1"/>
    <col min="7" max="7" width="18.140625" style="36" customWidth="1"/>
    <col min="8" max="8" width="19.42578125" style="36" customWidth="1"/>
    <col min="9" max="9" width="18.28515625" style="36" customWidth="1"/>
    <col min="10" max="10" width="1" style="138" customWidth="1"/>
    <col min="11" max="11" width="3.28515625" style="58" customWidth="1"/>
    <col min="12" max="12" width="3.140625" style="58" customWidth="1"/>
    <col min="13" max="16384" width="9.140625" style="36"/>
  </cols>
  <sheetData>
    <row r="1" spans="1:256" ht="24.95" customHeight="1">
      <c r="A1" s="338"/>
      <c r="B1" s="341"/>
      <c r="C1" s="1352" t="s">
        <v>246</v>
      </c>
      <c r="D1" s="1352"/>
      <c r="E1" s="1352"/>
      <c r="F1" s="1352"/>
      <c r="G1" s="1352"/>
      <c r="H1" s="1352"/>
      <c r="I1" s="1352"/>
      <c r="K1" s="61">
        <v>2</v>
      </c>
      <c r="L1" s="61">
        <v>1</v>
      </c>
    </row>
    <row r="2" spans="1:256" ht="78.75" customHeight="1">
      <c r="A2" s="338"/>
      <c r="B2" s="341"/>
      <c r="C2" s="531" t="s">
        <v>447</v>
      </c>
      <c r="D2" s="531" t="s">
        <v>448</v>
      </c>
      <c r="E2" s="531" t="s">
        <v>449</v>
      </c>
      <c r="F2" s="531" t="s">
        <v>450</v>
      </c>
      <c r="G2" s="531" t="s">
        <v>451</v>
      </c>
      <c r="H2" s="532" t="s">
        <v>474</v>
      </c>
      <c r="I2" s="338"/>
      <c r="K2" s="72" t="s">
        <v>73</v>
      </c>
      <c r="L2" s="1088" t="s">
        <v>30</v>
      </c>
    </row>
    <row r="3" spans="1:256" ht="24" customHeight="1">
      <c r="B3" s="11">
        <v>3</v>
      </c>
      <c r="C3" s="669" t="s">
        <v>493</v>
      </c>
      <c r="D3" s="534"/>
      <c r="E3" s="535"/>
      <c r="F3" s="535"/>
      <c r="G3" s="535"/>
      <c r="H3" s="536"/>
      <c r="I3" s="364"/>
      <c r="K3" s="1085" t="str">
        <f>IF(Cover!A1&gt;0, Cover!A1, "")</f>
        <v>EVERGREEN LAKE WATER COMPANY</v>
      </c>
      <c r="L3" s="1088"/>
    </row>
    <row r="4" spans="1:256" s="138" customFormat="1" ht="24" customHeight="1">
      <c r="B4" s="242">
        <v>4</v>
      </c>
      <c r="C4" s="522"/>
      <c r="D4" s="224" t="s">
        <v>654</v>
      </c>
      <c r="E4" s="422">
        <v>52</v>
      </c>
      <c r="F4" s="422"/>
      <c r="G4" s="422">
        <v>1</v>
      </c>
      <c r="H4" s="523">
        <f>E4+F4-G4</f>
        <v>51</v>
      </c>
      <c r="I4" s="365"/>
      <c r="K4" s="1086"/>
      <c r="L4" s="1088"/>
    </row>
    <row r="5" spans="1:256" s="138" customFormat="1" ht="24" customHeight="1">
      <c r="B5" s="242">
        <v>5</v>
      </c>
      <c r="C5" s="522"/>
      <c r="D5" s="224" t="s">
        <v>655</v>
      </c>
      <c r="E5" s="422">
        <v>1</v>
      </c>
      <c r="F5" s="422"/>
      <c r="G5" s="422"/>
      <c r="H5" s="523">
        <f>E5+F5-G5</f>
        <v>1</v>
      </c>
      <c r="I5" s="365"/>
      <c r="K5" s="1086"/>
      <c r="L5" s="1088"/>
    </row>
    <row r="6" spans="1:256" s="138" customFormat="1" ht="24" customHeight="1">
      <c r="B6" s="242">
        <v>6</v>
      </c>
      <c r="C6" s="524"/>
      <c r="D6" s="224"/>
      <c r="E6" s="422"/>
      <c r="F6" s="422"/>
      <c r="G6" s="422"/>
      <c r="H6" s="523">
        <f>E6+F6-G6</f>
        <v>0</v>
      </c>
      <c r="I6" s="365"/>
      <c r="K6" s="1086"/>
      <c r="L6" s="1088"/>
    </row>
    <row r="7" spans="1:256" s="138" customFormat="1" ht="24" customHeight="1">
      <c r="B7" s="242">
        <v>7</v>
      </c>
      <c r="C7" s="669" t="s">
        <v>494</v>
      </c>
      <c r="D7" s="275"/>
      <c r="E7" s="423"/>
      <c r="F7" s="423"/>
      <c r="G7" s="423"/>
      <c r="H7" s="525"/>
      <c r="I7" s="365"/>
      <c r="K7" s="1086"/>
      <c r="L7" s="1088"/>
    </row>
    <row r="8" spans="1:256" s="138" customFormat="1" ht="24" customHeight="1">
      <c r="B8" s="242">
        <v>8</v>
      </c>
      <c r="C8" s="522"/>
      <c r="D8" s="224"/>
      <c r="E8" s="422"/>
      <c r="F8" s="422"/>
      <c r="G8" s="422"/>
      <c r="H8" s="523">
        <f>E8+F8-G8</f>
        <v>0</v>
      </c>
      <c r="I8" s="365"/>
      <c r="K8" s="1086"/>
      <c r="L8" s="1088"/>
    </row>
    <row r="9" spans="1:256" s="138" customFormat="1" ht="24" customHeight="1">
      <c r="B9" s="242">
        <v>9</v>
      </c>
      <c r="C9" s="524"/>
      <c r="D9" s="513"/>
      <c r="E9" s="549"/>
      <c r="F9" s="549"/>
      <c r="G9" s="549"/>
      <c r="H9" s="523">
        <f>E9+F9-G9</f>
        <v>0</v>
      </c>
      <c r="I9" s="365"/>
      <c r="K9" s="1086"/>
      <c r="L9" s="1088"/>
    </row>
    <row r="10" spans="1:256" s="138" customFormat="1" ht="24" customHeight="1">
      <c r="B10" s="242">
        <v>10</v>
      </c>
      <c r="C10" s="526" t="s">
        <v>245</v>
      </c>
      <c r="D10" s="46"/>
      <c r="E10" s="547">
        <f>SUM(E3:E9)</f>
        <v>53</v>
      </c>
      <c r="F10" s="547">
        <f>SUM(F3:F9)</f>
        <v>0</v>
      </c>
      <c r="G10" s="547">
        <f>SUM(G3:G9)</f>
        <v>1</v>
      </c>
      <c r="H10" s="548">
        <f>SUM(H4:H6,H8:H9)</f>
        <v>52</v>
      </c>
      <c r="I10" s="366"/>
      <c r="K10" s="1086"/>
      <c r="L10" s="1088"/>
      <c r="IV10" s="246">
        <f>SUM(IV3:IV9)</f>
        <v>0</v>
      </c>
    </row>
    <row r="11" spans="1:256" s="138" customFormat="1" ht="24" customHeight="1">
      <c r="B11" s="242">
        <v>11</v>
      </c>
      <c r="C11" s="670" t="s">
        <v>495</v>
      </c>
      <c r="D11" s="275"/>
      <c r="E11" s="424"/>
      <c r="F11" s="424"/>
      <c r="G11" s="424"/>
      <c r="H11" s="527"/>
      <c r="I11" s="366"/>
      <c r="K11" s="1086"/>
      <c r="L11" s="1088"/>
    </row>
    <row r="12" spans="1:256" s="138" customFormat="1" ht="24" customHeight="1">
      <c r="B12" s="242">
        <v>12</v>
      </c>
      <c r="C12" s="524"/>
      <c r="D12" s="224"/>
      <c r="E12" s="425"/>
      <c r="F12" s="425"/>
      <c r="G12" s="425"/>
      <c r="H12" s="528">
        <f>E12+F12-G12</f>
        <v>0</v>
      </c>
      <c r="I12" s="366"/>
      <c r="K12" s="1086"/>
      <c r="L12" s="1088"/>
    </row>
    <row r="13" spans="1:256" s="138" customFormat="1" ht="24" customHeight="1">
      <c r="B13" s="242">
        <v>13</v>
      </c>
      <c r="C13" s="489"/>
      <c r="D13" s="513"/>
      <c r="E13" s="537"/>
      <c r="F13" s="537"/>
      <c r="G13" s="537"/>
      <c r="H13" s="528">
        <f>E13+F13-G13</f>
        <v>0</v>
      </c>
      <c r="I13" s="366"/>
      <c r="K13" s="1086"/>
      <c r="L13" s="1088"/>
    </row>
    <row r="14" spans="1:256" s="138" customFormat="1" ht="24" customHeight="1">
      <c r="B14" s="242">
        <v>14</v>
      </c>
      <c r="C14" s="1361" t="s">
        <v>244</v>
      </c>
      <c r="D14" s="1134"/>
      <c r="E14" s="529">
        <f>SUM(E10,E12:E13)</f>
        <v>53</v>
      </c>
      <c r="F14" s="529">
        <f>SUM(F10,F12:F13)</f>
        <v>0</v>
      </c>
      <c r="G14" s="529">
        <f>SUM(G10,G12:G13)</f>
        <v>1</v>
      </c>
      <c r="H14" s="530">
        <f>SUM(H10,H12:H13)</f>
        <v>52</v>
      </c>
      <c r="I14" s="367"/>
      <c r="K14" s="1086"/>
      <c r="L14" s="1088"/>
    </row>
    <row r="15" spans="1:256" ht="24.95" customHeight="1">
      <c r="A15" s="338"/>
      <c r="B15" s="341"/>
      <c r="C15" s="1352" t="s">
        <v>243</v>
      </c>
      <c r="D15" s="1352"/>
      <c r="E15" s="1352"/>
      <c r="F15" s="1352"/>
      <c r="G15" s="1352"/>
      <c r="H15" s="1352"/>
      <c r="I15" s="1352"/>
      <c r="K15" s="1086"/>
      <c r="L15" s="1088"/>
    </row>
    <row r="16" spans="1:256" ht="72" customHeight="1">
      <c r="A16" s="338"/>
      <c r="B16" s="341"/>
      <c r="C16" s="1353" t="s">
        <v>454</v>
      </c>
      <c r="D16" s="1354"/>
      <c r="E16" s="1354"/>
      <c r="F16" s="1355"/>
      <c r="G16" s="531" t="s">
        <v>452</v>
      </c>
      <c r="H16" s="531" t="s">
        <v>455</v>
      </c>
      <c r="I16" s="531" t="s">
        <v>453</v>
      </c>
      <c r="K16" s="1086"/>
      <c r="L16" s="1088"/>
    </row>
    <row r="17" spans="1:12" s="243" customFormat="1" ht="24" customHeight="1">
      <c r="A17" s="329"/>
      <c r="B17" s="242">
        <v>15</v>
      </c>
      <c r="C17" s="1356" t="s">
        <v>656</v>
      </c>
      <c r="D17" s="1357"/>
      <c r="E17" s="1357"/>
      <c r="F17" s="1357"/>
      <c r="G17" s="538" t="s">
        <v>657</v>
      </c>
      <c r="H17" s="539" t="s">
        <v>658</v>
      </c>
      <c r="I17" s="540">
        <v>50000</v>
      </c>
      <c r="K17" s="1086"/>
      <c r="L17" s="1088"/>
    </row>
    <row r="18" spans="1:12" s="138" customFormat="1" ht="24" customHeight="1">
      <c r="A18" s="340"/>
      <c r="B18" s="242">
        <v>16</v>
      </c>
      <c r="C18" s="1358"/>
      <c r="D18" s="1358"/>
      <c r="E18" s="1358"/>
      <c r="F18" s="1358"/>
      <c r="G18" s="541"/>
      <c r="H18" s="542"/>
      <c r="I18" s="543"/>
      <c r="K18" s="1086"/>
      <c r="L18" s="1088"/>
    </row>
    <row r="19" spans="1:12" s="138" customFormat="1" ht="24" customHeight="1">
      <c r="A19" s="1363" t="s">
        <v>242</v>
      </c>
      <c r="B19" s="242">
        <v>17</v>
      </c>
      <c r="C19" s="1358"/>
      <c r="D19" s="1358"/>
      <c r="E19" s="1358"/>
      <c r="F19" s="1358"/>
      <c r="G19" s="541"/>
      <c r="H19" s="214"/>
      <c r="I19" s="543"/>
      <c r="K19" s="1086"/>
      <c r="L19" s="1088"/>
    </row>
    <row r="20" spans="1:12" s="138" customFormat="1" ht="24" customHeight="1">
      <c r="A20" s="1363"/>
      <c r="B20" s="242">
        <v>18</v>
      </c>
      <c r="C20" s="1358"/>
      <c r="D20" s="1358"/>
      <c r="E20" s="1358"/>
      <c r="F20" s="1358"/>
      <c r="G20" s="541"/>
      <c r="H20" s="542"/>
      <c r="I20" s="543"/>
      <c r="K20" s="1086"/>
      <c r="L20" s="1088"/>
    </row>
    <row r="21" spans="1:12" s="138" customFormat="1" ht="24" customHeight="1">
      <c r="A21" s="1363"/>
      <c r="B21" s="242">
        <v>19</v>
      </c>
      <c r="C21" s="1013"/>
      <c r="D21" s="1013"/>
      <c r="E21" s="1013"/>
      <c r="F21" s="1013"/>
      <c r="G21" s="544"/>
      <c r="H21" s="545"/>
      <c r="I21" s="546"/>
      <c r="K21" s="1086"/>
      <c r="L21" s="1359">
        <f>IF(Cover!D12&gt;0, Cover!D12, "")</f>
        <v>2017</v>
      </c>
    </row>
    <row r="22" spans="1:12" ht="6.75" customHeight="1">
      <c r="A22" s="1363"/>
      <c r="C22" s="132"/>
      <c r="D22" s="132"/>
      <c r="E22" s="132"/>
      <c r="F22" s="132"/>
      <c r="G22" s="132"/>
      <c r="H22" s="488"/>
      <c r="I22" s="488"/>
      <c r="K22" s="263"/>
      <c r="L22" s="1360"/>
    </row>
    <row r="23" spans="1:12">
      <c r="A23" s="1363"/>
      <c r="B23" s="87"/>
      <c r="C23" s="87"/>
      <c r="D23" s="60"/>
      <c r="E23" s="60"/>
      <c r="F23" s="60"/>
      <c r="G23" s="60"/>
      <c r="H23" s="60"/>
      <c r="I23" s="276"/>
      <c r="J23" s="67"/>
      <c r="K23" s="338"/>
      <c r="L23" s="1360"/>
    </row>
    <row r="24" spans="1:12" s="37" customFormat="1" ht="11.25" customHeight="1">
      <c r="A24" s="36"/>
      <c r="B24" s="310"/>
      <c r="C24" s="294" t="s">
        <v>12</v>
      </c>
      <c r="D24" s="36"/>
      <c r="E24" s="36"/>
      <c r="F24" s="36"/>
      <c r="G24" s="36"/>
      <c r="J24" s="138"/>
      <c r="K24" s="368"/>
      <c r="L24" s="58"/>
    </row>
    <row r="25" spans="1:12" s="37" customFormat="1">
      <c r="A25" s="338"/>
      <c r="B25" s="341"/>
      <c r="C25" s="338"/>
      <c r="D25" s="338"/>
      <c r="E25" s="338"/>
      <c r="F25" s="338"/>
      <c r="G25" s="338"/>
      <c r="H25" s="1362" t="s">
        <v>2</v>
      </c>
      <c r="I25" s="1362"/>
      <c r="J25" s="138"/>
      <c r="K25" s="68"/>
      <c r="L25" s="58"/>
    </row>
    <row r="26" spans="1:12" s="37" customFormat="1">
      <c r="A26" s="36"/>
      <c r="B26" s="222"/>
      <c r="C26" s="36"/>
      <c r="D26" s="36"/>
      <c r="E26" s="36"/>
      <c r="F26" s="36"/>
      <c r="G26" s="36"/>
      <c r="H26" s="36"/>
      <c r="I26" s="36"/>
      <c r="J26" s="138"/>
      <c r="K26" s="68"/>
      <c r="L26" s="58"/>
    </row>
    <row r="27" spans="1:12" s="37" customFormat="1">
      <c r="A27" s="36"/>
      <c r="B27" s="222"/>
      <c r="C27" s="36"/>
      <c r="D27" s="36"/>
      <c r="E27" s="36"/>
      <c r="F27" s="36"/>
      <c r="G27" s="36"/>
      <c r="H27" s="36"/>
      <c r="I27" s="36"/>
      <c r="J27" s="138"/>
      <c r="K27" s="68"/>
      <c r="L27" s="58"/>
    </row>
    <row r="28" spans="1:12" s="37" customFormat="1">
      <c r="A28" s="36"/>
      <c r="B28" s="222"/>
      <c r="C28" s="36"/>
      <c r="D28" s="36"/>
      <c r="E28" s="36"/>
      <c r="F28" s="36"/>
      <c r="G28" s="36"/>
      <c r="H28" s="36"/>
      <c r="I28" s="36"/>
      <c r="J28" s="138"/>
      <c r="K28" s="68"/>
      <c r="L28" s="58"/>
    </row>
    <row r="29" spans="1:12" s="37" customFormat="1">
      <c r="B29" s="8"/>
      <c r="J29" s="77"/>
      <c r="K29" s="91"/>
      <c r="L29" s="38"/>
    </row>
    <row r="30" spans="1:12">
      <c r="K30" s="68"/>
    </row>
    <row r="31" spans="1:12">
      <c r="K31" s="68"/>
    </row>
    <row r="32" spans="1:12">
      <c r="K32" s="68"/>
    </row>
    <row r="33" spans="8:11">
      <c r="K33" s="68"/>
    </row>
    <row r="34" spans="8:11">
      <c r="K34" s="68"/>
    </row>
    <row r="35" spans="8:11">
      <c r="K35" s="68"/>
    </row>
    <row r="36" spans="8:11">
      <c r="K36" s="68"/>
    </row>
    <row r="37" spans="8:11">
      <c r="K37" s="68"/>
    </row>
    <row r="38" spans="8:11">
      <c r="K38" s="68"/>
    </row>
    <row r="39" spans="8:11">
      <c r="K39" s="68"/>
    </row>
    <row r="40" spans="8:11">
      <c r="K40" s="68"/>
    </row>
    <row r="41" spans="8:11">
      <c r="H41" s="3"/>
      <c r="K41" s="68"/>
    </row>
    <row r="42" spans="8:11">
      <c r="H42" s="3" t="s">
        <v>1</v>
      </c>
      <c r="K42" s="68"/>
    </row>
    <row r="43" spans="8:11">
      <c r="H43" s="3" t="s">
        <v>614</v>
      </c>
    </row>
    <row r="46" spans="8:11">
      <c r="K46" s="59"/>
    </row>
    <row r="59" spans="2:2">
      <c r="B59" s="36"/>
    </row>
  </sheetData>
  <sheetProtection password="C85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D26" sqref="D26"/>
    </sheetView>
  </sheetViews>
  <sheetFormatPr defaultRowHeight="15"/>
  <cols>
    <col min="1" max="1" width="3.5703125" style="36" bestFit="1" customWidth="1"/>
    <col min="2" max="2" width="5.85546875" style="474" customWidth="1"/>
    <col min="3" max="3" width="62.5703125" style="36" customWidth="1"/>
    <col min="4" max="4" width="10.85546875" style="36" customWidth="1"/>
    <col min="5" max="5" width="14.85546875" style="36" customWidth="1"/>
    <col min="6" max="6" width="13.42578125" style="36" customWidth="1"/>
    <col min="7" max="7" width="18.28515625" style="36" customWidth="1"/>
    <col min="8" max="8" width="16.42578125" style="36" customWidth="1"/>
    <col min="9" max="9" width="0.85546875" style="237" customWidth="1"/>
    <col min="10" max="10" width="3.28515625" style="58" customWidth="1"/>
    <col min="11" max="11" width="3.140625" style="58" customWidth="1"/>
    <col min="12" max="16384" width="9.140625" style="36"/>
  </cols>
  <sheetData>
    <row r="1" spans="1:256" ht="24.95" customHeight="1">
      <c r="A1" s="338"/>
      <c r="B1" s="462"/>
      <c r="C1" s="1352" t="s">
        <v>378</v>
      </c>
      <c r="D1" s="1352"/>
      <c r="E1" s="1352"/>
      <c r="F1" s="1352"/>
      <c r="G1" s="1352"/>
      <c r="H1" s="1352"/>
      <c r="J1" s="363">
        <v>2</v>
      </c>
      <c r="K1" s="361">
        <v>1</v>
      </c>
    </row>
    <row r="2" spans="1:256" ht="83.25" customHeight="1">
      <c r="A2" s="338"/>
      <c r="B2" s="462"/>
      <c r="C2" s="551" t="s">
        <v>482</v>
      </c>
      <c r="D2" s="550" t="s">
        <v>483</v>
      </c>
      <c r="E2" s="550" t="s">
        <v>484</v>
      </c>
      <c r="F2" s="550" t="s">
        <v>485</v>
      </c>
      <c r="G2" s="550" t="s">
        <v>486</v>
      </c>
      <c r="H2" s="550" t="s">
        <v>487</v>
      </c>
      <c r="J2" s="362" t="s">
        <v>29</v>
      </c>
    </row>
    <row r="3" spans="1:256" ht="20.100000000000001" customHeight="1">
      <c r="B3" s="462">
        <v>3</v>
      </c>
      <c r="C3" s="552" t="s">
        <v>660</v>
      </c>
      <c r="D3" s="226" t="s">
        <v>661</v>
      </c>
      <c r="E3" s="228">
        <v>4325</v>
      </c>
      <c r="F3" s="228"/>
      <c r="G3" s="228"/>
      <c r="H3" s="426">
        <f t="shared" ref="H3:H15" si="0">SUM(E3+F3-G3)</f>
        <v>4325</v>
      </c>
      <c r="J3" s="1255" t="str">
        <f>IF(Cover!A1&gt;0, Cover!A1, "")</f>
        <v>EVERGREEN LAKE WATER COMPANY</v>
      </c>
      <c r="K3" s="74"/>
    </row>
    <row r="4" spans="1:256" ht="20.100000000000001" customHeight="1">
      <c r="B4" s="462">
        <v>4</v>
      </c>
      <c r="C4" s="524" t="s">
        <v>660</v>
      </c>
      <c r="D4" s="226" t="s">
        <v>662</v>
      </c>
      <c r="E4" s="228">
        <v>33225</v>
      </c>
      <c r="F4" s="228"/>
      <c r="G4" s="228"/>
      <c r="H4" s="426">
        <f t="shared" si="0"/>
        <v>33225</v>
      </c>
      <c r="J4" s="1114"/>
      <c r="K4" s="74"/>
    </row>
    <row r="5" spans="1:256" ht="20.100000000000001" customHeight="1">
      <c r="B5" s="462">
        <v>5</v>
      </c>
      <c r="C5" s="524" t="s">
        <v>660</v>
      </c>
      <c r="D5" s="226" t="s">
        <v>663</v>
      </c>
      <c r="E5" s="228">
        <v>1050</v>
      </c>
      <c r="F5" s="228"/>
      <c r="G5" s="228"/>
      <c r="H5" s="426">
        <f t="shared" si="0"/>
        <v>1050</v>
      </c>
      <c r="J5" s="1114"/>
      <c r="K5" s="74"/>
    </row>
    <row r="6" spans="1:256" ht="20.100000000000001" customHeight="1">
      <c r="B6" s="462">
        <v>6</v>
      </c>
      <c r="C6" s="524"/>
      <c r="D6" s="226"/>
      <c r="E6" s="228"/>
      <c r="F6" s="228"/>
      <c r="G6" s="228"/>
      <c r="H6" s="426">
        <f t="shared" si="0"/>
        <v>0</v>
      </c>
      <c r="J6" s="1114"/>
      <c r="K6" s="74"/>
    </row>
    <row r="7" spans="1:256" ht="20.100000000000001" customHeight="1">
      <c r="B7" s="462">
        <v>7</v>
      </c>
      <c r="C7" s="524"/>
      <c r="D7" s="226"/>
      <c r="E7" s="228"/>
      <c r="F7" s="228"/>
      <c r="G7" s="228"/>
      <c r="H7" s="426">
        <f t="shared" si="0"/>
        <v>0</v>
      </c>
      <c r="J7" s="1114"/>
      <c r="K7" s="74"/>
    </row>
    <row r="8" spans="1:256" ht="20.100000000000001" customHeight="1">
      <c r="B8" s="462">
        <v>8</v>
      </c>
      <c r="C8" s="524"/>
      <c r="D8" s="226"/>
      <c r="E8" s="228"/>
      <c r="F8" s="228"/>
      <c r="G8" s="228"/>
      <c r="H8" s="426">
        <f t="shared" si="0"/>
        <v>0</v>
      </c>
      <c r="J8" s="1114"/>
      <c r="K8" s="74"/>
    </row>
    <row r="9" spans="1:256" ht="20.100000000000001" customHeight="1">
      <c r="B9" s="462">
        <v>9</v>
      </c>
      <c r="C9" s="524"/>
      <c r="D9" s="226"/>
      <c r="E9" s="228"/>
      <c r="F9" s="228"/>
      <c r="G9" s="228"/>
      <c r="H9" s="426">
        <f t="shared" si="0"/>
        <v>0</v>
      </c>
      <c r="J9" s="1114"/>
      <c r="K9" s="74"/>
    </row>
    <row r="10" spans="1:256" ht="20.100000000000001" customHeight="1">
      <c r="B10" s="462">
        <v>10</v>
      </c>
      <c r="C10" s="524"/>
      <c r="D10" s="226"/>
      <c r="E10" s="228"/>
      <c r="F10" s="228"/>
      <c r="G10" s="228"/>
      <c r="H10" s="426">
        <f t="shared" si="0"/>
        <v>0</v>
      </c>
      <c r="J10" s="1114"/>
      <c r="K10" s="74"/>
    </row>
    <row r="11" spans="1:256" ht="20.100000000000001" customHeight="1">
      <c r="B11" s="462">
        <v>11</v>
      </c>
      <c r="C11" s="524"/>
      <c r="D11" s="226"/>
      <c r="E11" s="228"/>
      <c r="F11" s="228"/>
      <c r="G11" s="228"/>
      <c r="H11" s="426">
        <f t="shared" si="0"/>
        <v>0</v>
      </c>
      <c r="J11" s="1114"/>
      <c r="K11" s="74"/>
    </row>
    <row r="12" spans="1:256" ht="20.100000000000001" customHeight="1">
      <c r="B12" s="462">
        <v>12</v>
      </c>
      <c r="C12" s="524"/>
      <c r="D12" s="226"/>
      <c r="E12" s="228"/>
      <c r="F12" s="228"/>
      <c r="G12" s="228"/>
      <c r="H12" s="426">
        <f t="shared" si="0"/>
        <v>0</v>
      </c>
      <c r="J12" s="1114"/>
      <c r="K12" s="74"/>
    </row>
    <row r="13" spans="1:256" ht="20.100000000000001" customHeight="1">
      <c r="B13" s="462">
        <v>13</v>
      </c>
      <c r="C13" s="524"/>
      <c r="D13" s="226"/>
      <c r="E13" s="228"/>
      <c r="F13" s="228"/>
      <c r="G13" s="228"/>
      <c r="H13" s="426">
        <f t="shared" si="0"/>
        <v>0</v>
      </c>
      <c r="J13" s="1114"/>
      <c r="K13" s="74"/>
      <c r="IV13" s="160"/>
    </row>
    <row r="14" spans="1:256" ht="20.100000000000001" customHeight="1">
      <c r="B14" s="462">
        <v>14</v>
      </c>
      <c r="C14" s="524"/>
      <c r="D14" s="226"/>
      <c r="E14" s="228"/>
      <c r="F14" s="228"/>
      <c r="G14" s="228"/>
      <c r="H14" s="426">
        <f t="shared" si="0"/>
        <v>0</v>
      </c>
      <c r="J14" s="1114"/>
      <c r="K14" s="74"/>
    </row>
    <row r="15" spans="1:256" ht="20.100000000000001" customHeight="1">
      <c r="B15" s="462">
        <v>15</v>
      </c>
      <c r="C15" s="524"/>
      <c r="D15" s="227"/>
      <c r="E15" s="228"/>
      <c r="F15" s="228"/>
      <c r="G15" s="228"/>
      <c r="H15" s="427">
        <f t="shared" si="0"/>
        <v>0</v>
      </c>
      <c r="J15" s="1114"/>
      <c r="K15" s="74"/>
    </row>
    <row r="16" spans="1:256" ht="20.100000000000001" customHeight="1">
      <c r="B16" s="462">
        <v>16</v>
      </c>
      <c r="C16" s="533" t="s">
        <v>249</v>
      </c>
      <c r="D16" s="677"/>
      <c r="E16" s="523">
        <f>SUM(E3:E15)</f>
        <v>38600</v>
      </c>
      <c r="F16" s="523">
        <f>SUM(F3:F15)</f>
        <v>0</v>
      </c>
      <c r="G16" s="523">
        <f>SUM(G3:G15)</f>
        <v>0</v>
      </c>
      <c r="H16" s="678">
        <f>SUM(H3:H15)</f>
        <v>38600</v>
      </c>
      <c r="J16" s="1114"/>
      <c r="K16" s="74"/>
    </row>
    <row r="17" spans="1:11" ht="24.95" customHeight="1">
      <c r="A17" s="338"/>
      <c r="B17" s="462"/>
      <c r="C17" s="1352" t="s">
        <v>379</v>
      </c>
      <c r="D17" s="1352"/>
      <c r="E17" s="1352"/>
      <c r="F17" s="1352"/>
      <c r="G17" s="1352"/>
      <c r="H17" s="1352"/>
      <c r="J17" s="1114"/>
      <c r="K17" s="1367" t="s">
        <v>30</v>
      </c>
    </row>
    <row r="18" spans="1:11" ht="13.5" customHeight="1">
      <c r="A18" s="338"/>
      <c r="B18" s="462"/>
      <c r="C18" s="1368" t="s">
        <v>488</v>
      </c>
      <c r="D18" s="1111" t="s">
        <v>489</v>
      </c>
      <c r="E18" s="1111" t="s">
        <v>490</v>
      </c>
      <c r="F18" s="1111" t="s">
        <v>491</v>
      </c>
      <c r="G18" s="1111" t="s">
        <v>492</v>
      </c>
      <c r="H18" s="1370"/>
      <c r="J18" s="1114"/>
      <c r="K18" s="1367"/>
    </row>
    <row r="19" spans="1:11" ht="59.25" customHeight="1">
      <c r="B19" s="462"/>
      <c r="C19" s="1369"/>
      <c r="D19" s="1371"/>
      <c r="E19" s="1113"/>
      <c r="F19" s="1113"/>
      <c r="G19" s="1113"/>
      <c r="H19" s="1370"/>
      <c r="J19" s="1114"/>
      <c r="K19" s="1367"/>
    </row>
    <row r="20" spans="1:11" ht="15" customHeight="1">
      <c r="B20" s="462"/>
      <c r="C20" s="671" t="s">
        <v>496</v>
      </c>
      <c r="D20" s="553"/>
      <c r="E20" s="553"/>
      <c r="F20" s="553"/>
      <c r="G20" s="553"/>
      <c r="H20" s="229"/>
      <c r="J20" s="1114"/>
      <c r="K20" s="1367"/>
    </row>
    <row r="21" spans="1:11" ht="20.100000000000001" customHeight="1">
      <c r="A21" s="338"/>
      <c r="B21" s="915">
        <v>17</v>
      </c>
      <c r="C21" s="524" t="s">
        <v>660</v>
      </c>
      <c r="D21" s="428">
        <v>55</v>
      </c>
      <c r="E21" s="428">
        <v>1</v>
      </c>
      <c r="F21" s="428"/>
      <c r="G21" s="426">
        <f>SUM(D21+E21-F21)</f>
        <v>56</v>
      </c>
      <c r="H21" s="229"/>
      <c r="J21" s="1114"/>
      <c r="K21" s="1367"/>
    </row>
    <row r="22" spans="1:11" s="138" customFormat="1" ht="20.100000000000001" customHeight="1">
      <c r="A22" s="58"/>
      <c r="B22" s="915">
        <v>18</v>
      </c>
      <c r="C22" s="524"/>
      <c r="D22" s="428"/>
      <c r="E22" s="428"/>
      <c r="F22" s="428"/>
      <c r="G22" s="426">
        <f>SUM(D22+E22-F22)</f>
        <v>0</v>
      </c>
      <c r="H22" s="229"/>
      <c r="I22" s="237"/>
      <c r="J22" s="1114"/>
      <c r="K22" s="1367"/>
    </row>
    <row r="23" spans="1:11" s="138" customFormat="1" ht="20.100000000000001" customHeight="1">
      <c r="A23" s="58"/>
      <c r="B23" s="915">
        <v>19</v>
      </c>
      <c r="C23" s="524"/>
      <c r="D23" s="428"/>
      <c r="E23" s="428"/>
      <c r="F23" s="428"/>
      <c r="G23" s="426">
        <f>SUM(D23+E23-F23)</f>
        <v>0</v>
      </c>
      <c r="H23" s="229"/>
      <c r="I23" s="237"/>
      <c r="J23" s="1114"/>
      <c r="K23" s="1367"/>
    </row>
    <row r="24" spans="1:11" s="138" customFormat="1" ht="20.100000000000001" customHeight="1">
      <c r="A24" s="58"/>
      <c r="B24" s="915">
        <f>B23+1</f>
        <v>20</v>
      </c>
      <c r="C24" s="524"/>
      <c r="D24" s="428"/>
      <c r="E24" s="428"/>
      <c r="F24" s="428"/>
      <c r="G24" s="426">
        <f>SUM(D24+E24-F24)</f>
        <v>0</v>
      </c>
      <c r="H24" s="229"/>
      <c r="I24" s="237"/>
      <c r="J24" s="1114"/>
      <c r="K24" s="1367"/>
    </row>
    <row r="25" spans="1:11" s="138" customFormat="1" ht="15" customHeight="1">
      <c r="A25" s="58"/>
      <c r="B25" s="915"/>
      <c r="C25" s="518" t="s">
        <v>497</v>
      </c>
      <c r="D25" s="429"/>
      <c r="E25" s="429"/>
      <c r="F25" s="429"/>
      <c r="G25" s="429"/>
      <c r="H25" s="229"/>
      <c r="I25" s="237"/>
      <c r="J25" s="1114"/>
      <c r="K25" s="1367"/>
    </row>
    <row r="26" spans="1:11" s="138" customFormat="1" ht="20.100000000000001" customHeight="1">
      <c r="A26" s="58"/>
      <c r="B26" s="915">
        <f>B24+1</f>
        <v>21</v>
      </c>
      <c r="C26" s="524"/>
      <c r="D26" s="430"/>
      <c r="E26" s="430"/>
      <c r="F26" s="430"/>
      <c r="G26" s="426">
        <f>SUM(D26+E26-F26)</f>
        <v>0</v>
      </c>
      <c r="H26" s="229"/>
      <c r="I26" s="237"/>
      <c r="J26" s="1114"/>
      <c r="K26" s="1367"/>
    </row>
    <row r="27" spans="1:11" s="138" customFormat="1" ht="20.100000000000001" customHeight="1">
      <c r="A27" s="58"/>
      <c r="B27" s="915">
        <f>B26+1</f>
        <v>22</v>
      </c>
      <c r="C27" s="524"/>
      <c r="D27" s="430"/>
      <c r="E27" s="430"/>
      <c r="F27" s="430"/>
      <c r="G27" s="426">
        <f>SUM(D27+E27-F27)</f>
        <v>0</v>
      </c>
      <c r="H27" s="229"/>
      <c r="I27" s="237"/>
      <c r="J27" s="1114"/>
      <c r="K27" s="1367"/>
    </row>
    <row r="28" spans="1:11" s="138" customFormat="1" ht="20.100000000000001" customHeight="1">
      <c r="A28" s="58"/>
      <c r="B28" s="915">
        <f>B27+1</f>
        <v>23</v>
      </c>
      <c r="C28" s="524"/>
      <c r="D28" s="430"/>
      <c r="E28" s="430"/>
      <c r="F28" s="430"/>
      <c r="G28" s="426">
        <f>SUM(D28+E28-F28)</f>
        <v>0</v>
      </c>
      <c r="H28" s="229"/>
      <c r="I28" s="237"/>
      <c r="J28" s="1114"/>
      <c r="K28" s="1367"/>
    </row>
    <row r="29" spans="1:11" s="138" customFormat="1" ht="20.100000000000001" customHeight="1">
      <c r="A29" s="1247" t="s">
        <v>248</v>
      </c>
      <c r="B29" s="915">
        <f>B28+1</f>
        <v>24</v>
      </c>
      <c r="C29" s="524"/>
      <c r="D29" s="431"/>
      <c r="E29" s="431"/>
      <c r="F29" s="431"/>
      <c r="G29" s="426">
        <f>SUM(D29+E29-F29)</f>
        <v>0</v>
      </c>
      <c r="H29" s="229"/>
      <c r="I29" s="237"/>
      <c r="J29" s="1114"/>
      <c r="K29" s="1367"/>
    </row>
    <row r="30" spans="1:11" s="138" customFormat="1" ht="20.100000000000001" customHeight="1">
      <c r="A30" s="1247"/>
      <c r="B30" s="915">
        <f>B29+1</f>
        <v>25</v>
      </c>
      <c r="C30" s="554" t="s">
        <v>247</v>
      </c>
      <c r="D30" s="523">
        <f>SUM(D21:D29)</f>
        <v>55</v>
      </c>
      <c r="E30" s="523">
        <f>SUM(E21:E29)</f>
        <v>1</v>
      </c>
      <c r="F30" s="523">
        <f>SUM(F21:F29)</f>
        <v>0</v>
      </c>
      <c r="G30" s="523">
        <f>SUM(G21:G29)</f>
        <v>56</v>
      </c>
      <c r="H30" s="229"/>
      <c r="I30" s="237"/>
      <c r="J30" s="1114"/>
      <c r="K30" s="1364">
        <f>IF(Cover!D12&gt;0, Cover!D12, "")</f>
        <v>2017</v>
      </c>
    </row>
    <row r="31" spans="1:11" s="138" customFormat="1" ht="6" customHeight="1">
      <c r="A31" s="1247"/>
      <c r="B31" s="458"/>
      <c r="C31" s="1349"/>
      <c r="D31" s="1349"/>
      <c r="E31" s="1349"/>
      <c r="F31" s="1349"/>
      <c r="G31" s="1349"/>
      <c r="H31" s="1349"/>
      <c r="I31" s="262"/>
      <c r="J31" s="1114"/>
      <c r="K31" s="1365"/>
    </row>
    <row r="32" spans="1:11">
      <c r="A32" s="1247"/>
      <c r="B32" s="472"/>
      <c r="C32" s="294" t="s">
        <v>12</v>
      </c>
      <c r="D32" s="338"/>
      <c r="E32" s="60"/>
      <c r="F32" s="60"/>
      <c r="G32" s="343"/>
      <c r="H32" s="273"/>
      <c r="I32" s="72"/>
      <c r="J32" s="1366"/>
      <c r="K32" s="1366"/>
    </row>
    <row r="33" spans="1:11" s="37" customFormat="1" ht="13.5" customHeight="1">
      <c r="A33" s="338"/>
      <c r="B33" s="462"/>
      <c r="C33" s="338"/>
      <c r="D33" s="338"/>
      <c r="E33" s="338"/>
      <c r="F33" s="338"/>
      <c r="G33" s="928" t="s">
        <v>2</v>
      </c>
      <c r="H33" s="928"/>
      <c r="I33" s="60"/>
      <c r="J33" s="58"/>
      <c r="K33" s="154"/>
    </row>
    <row r="34" spans="1:11" s="37" customFormat="1">
      <c r="A34" s="93"/>
      <c r="B34" s="473"/>
      <c r="I34" s="238"/>
      <c r="J34" s="38"/>
      <c r="K34" s="92"/>
    </row>
    <row r="35" spans="1:11" s="37" customFormat="1" ht="12" customHeight="1">
      <c r="B35" s="473"/>
      <c r="I35" s="238"/>
      <c r="J35" s="38"/>
      <c r="K35" s="38"/>
    </row>
    <row r="36" spans="1:11" s="37" customFormat="1">
      <c r="B36" s="473"/>
      <c r="I36" s="238"/>
      <c r="J36" s="38"/>
      <c r="K36" s="38"/>
    </row>
    <row r="37" spans="1:11" s="37" customFormat="1">
      <c r="B37" s="473"/>
      <c r="I37" s="238"/>
      <c r="J37" s="38"/>
      <c r="K37" s="38"/>
    </row>
    <row r="38" spans="1:11" s="37" customFormat="1">
      <c r="B38" s="473"/>
      <c r="I38" s="238"/>
      <c r="J38" s="38"/>
      <c r="K38" s="38"/>
    </row>
    <row r="39" spans="1:11" s="37" customFormat="1">
      <c r="B39" s="473"/>
      <c r="I39" s="238"/>
      <c r="J39" s="38"/>
      <c r="K39" s="38"/>
    </row>
    <row r="40" spans="1:11" s="37" customFormat="1">
      <c r="B40" s="473"/>
      <c r="I40" s="238"/>
      <c r="J40" s="38"/>
      <c r="K40" s="38"/>
    </row>
    <row r="50" spans="7:7">
      <c r="G50" s="3"/>
    </row>
    <row r="51" spans="7:7">
      <c r="G51" s="3" t="s">
        <v>1</v>
      </c>
    </row>
    <row r="52" spans="7:7">
      <c r="G52" s="3" t="s">
        <v>614</v>
      </c>
    </row>
  </sheetData>
  <sheetProtection password="C85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disablePrompts="1"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7" zoomScaleNormal="100" zoomScaleSheetLayoutView="100" workbookViewId="0">
      <selection activeCell="J29" sqref="J29"/>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55" t="s">
        <v>30</v>
      </c>
      <c r="C1" s="955"/>
      <c r="D1" s="955"/>
      <c r="E1" s="955"/>
      <c r="F1" s="955"/>
      <c r="G1" s="955"/>
      <c r="H1" s="955"/>
      <c r="I1" s="955"/>
      <c r="J1" s="822">
        <f>IF(Cover!D12&gt;0, Cover!D12, "")</f>
        <v>2017</v>
      </c>
      <c r="K1" s="32"/>
    </row>
    <row r="2" spans="1:11" ht="18" customHeight="1">
      <c r="A2" s="7">
        <v>2</v>
      </c>
      <c r="B2" s="281" t="s">
        <v>29</v>
      </c>
      <c r="C2" s="956" t="str">
        <f>IF(Cover!A1&gt;0, Cover!A1,"")</f>
        <v>EVERGREEN LAKE WATER COMPANY</v>
      </c>
      <c r="D2" s="956"/>
      <c r="E2" s="956"/>
      <c r="F2" s="956"/>
      <c r="G2" s="956"/>
      <c r="H2" s="956"/>
      <c r="I2" s="956"/>
      <c r="J2" s="956"/>
      <c r="K2" s="31"/>
    </row>
    <row r="3" spans="1:11" ht="25.5" customHeight="1">
      <c r="A3" s="27" t="s">
        <v>28</v>
      </c>
      <c r="B3" s="280" t="s">
        <v>367</v>
      </c>
      <c r="C3" s="957"/>
      <c r="D3" s="957"/>
      <c r="E3" s="957"/>
      <c r="F3" s="957"/>
      <c r="G3" s="957"/>
      <c r="H3" s="957"/>
      <c r="I3" s="957"/>
      <c r="J3" s="957"/>
      <c r="K3" s="460"/>
    </row>
    <row r="4" spans="1:11" ht="18" customHeight="1">
      <c r="A4" s="462">
        <v>3</v>
      </c>
      <c r="B4" s="693" t="s">
        <v>565</v>
      </c>
      <c r="C4" s="957" t="s">
        <v>618</v>
      </c>
      <c r="D4" s="957"/>
      <c r="E4" s="957"/>
      <c r="F4" s="957"/>
      <c r="G4" s="957"/>
      <c r="H4" s="957"/>
      <c r="I4" s="957"/>
      <c r="J4" s="957"/>
      <c r="K4" s="459"/>
    </row>
    <row r="5" spans="1:11" ht="18" customHeight="1">
      <c r="A5" s="462">
        <v>4</v>
      </c>
      <c r="B5" s="693" t="s">
        <v>566</v>
      </c>
      <c r="C5" s="958"/>
      <c r="D5" s="958"/>
      <c r="E5" s="958"/>
      <c r="F5" s="958"/>
      <c r="G5" s="958"/>
      <c r="H5" s="958"/>
      <c r="I5" s="958"/>
      <c r="J5" s="958"/>
      <c r="K5" s="459"/>
    </row>
    <row r="6" spans="1:11" ht="18" customHeight="1">
      <c r="A6" s="694">
        <v>5</v>
      </c>
      <c r="B6" s="692" t="s">
        <v>27</v>
      </c>
      <c r="C6" s="944" t="s">
        <v>619</v>
      </c>
      <c r="D6" s="945"/>
      <c r="E6" s="946"/>
      <c r="F6" s="946"/>
      <c r="G6" s="946"/>
      <c r="H6" s="947"/>
      <c r="I6" s="947"/>
      <c r="J6" s="947"/>
      <c r="K6" s="948"/>
    </row>
    <row r="7" spans="1:11" ht="19.5" customHeight="1">
      <c r="A7" s="694">
        <v>6</v>
      </c>
      <c r="B7" s="695" t="s">
        <v>502</v>
      </c>
      <c r="C7" s="942" t="s">
        <v>620</v>
      </c>
      <c r="D7" s="943"/>
      <c r="E7" s="943"/>
      <c r="F7" s="943"/>
      <c r="G7" s="943"/>
      <c r="H7" s="943"/>
      <c r="I7" s="943"/>
      <c r="J7" s="943"/>
      <c r="K7" s="463"/>
    </row>
    <row r="8" spans="1:11" ht="5.0999999999999996" customHeight="1">
      <c r="A8" s="462"/>
      <c r="B8" s="434"/>
      <c r="C8" s="439"/>
      <c r="D8" s="440"/>
      <c r="E8" s="440"/>
      <c r="F8" s="440"/>
      <c r="G8" s="440"/>
      <c r="H8" s="440"/>
      <c r="I8" s="440"/>
      <c r="J8" s="440"/>
      <c r="K8" s="283"/>
    </row>
    <row r="9" spans="1:11" s="5" customFormat="1" ht="24.75" customHeight="1">
      <c r="A9" s="27">
        <v>7</v>
      </c>
      <c r="B9" s="952" t="s">
        <v>423</v>
      </c>
      <c r="C9" s="952"/>
      <c r="D9" s="952"/>
      <c r="E9" s="952"/>
      <c r="F9" s="952"/>
      <c r="G9" s="952"/>
      <c r="H9" s="952"/>
      <c r="I9" s="952"/>
      <c r="J9" s="952"/>
      <c r="K9" s="279"/>
    </row>
    <row r="10" spans="1:11" ht="25.5" customHeight="1">
      <c r="A10" s="462" t="s">
        <v>467</v>
      </c>
      <c r="B10" s="951" t="s">
        <v>621</v>
      </c>
      <c r="C10" s="951"/>
      <c r="D10" s="951"/>
      <c r="E10" s="433"/>
      <c r="F10" s="951"/>
      <c r="G10" s="951"/>
      <c r="H10" s="951"/>
      <c r="I10" s="951"/>
      <c r="J10" s="951"/>
      <c r="K10" s="139"/>
    </row>
    <row r="11" spans="1:11">
      <c r="A11" s="462"/>
      <c r="B11" s="953" t="s">
        <v>466</v>
      </c>
      <c r="C11" s="953"/>
      <c r="D11" s="953"/>
      <c r="E11" s="132"/>
      <c r="F11" s="953" t="s">
        <v>466</v>
      </c>
      <c r="G11" s="953"/>
      <c r="H11" s="953"/>
      <c r="I11" s="953"/>
      <c r="J11" s="953"/>
      <c r="K11" s="139"/>
    </row>
    <row r="12" spans="1:11" ht="12.75" customHeight="1">
      <c r="A12" s="462" t="s">
        <v>468</v>
      </c>
      <c r="B12" s="951" t="s">
        <v>622</v>
      </c>
      <c r="C12" s="951"/>
      <c r="D12" s="951"/>
      <c r="E12" s="132"/>
      <c r="F12" s="951"/>
      <c r="G12" s="951"/>
      <c r="H12" s="951"/>
      <c r="I12" s="951"/>
      <c r="J12" s="951"/>
      <c r="K12" s="139"/>
    </row>
    <row r="13" spans="1:11" ht="13.5" customHeight="1">
      <c r="A13" s="462"/>
      <c r="B13" s="953" t="s">
        <v>26</v>
      </c>
      <c r="C13" s="953"/>
      <c r="D13" s="953"/>
      <c r="E13" s="132"/>
      <c r="F13" s="953" t="s">
        <v>26</v>
      </c>
      <c r="G13" s="953"/>
      <c r="H13" s="953"/>
      <c r="I13" s="953"/>
      <c r="J13" s="953"/>
      <c r="K13" s="139"/>
    </row>
    <row r="14" spans="1:11" ht="12.75" customHeight="1">
      <c r="A14" s="462" t="s">
        <v>469</v>
      </c>
      <c r="B14" s="951"/>
      <c r="C14" s="951"/>
      <c r="D14" s="951"/>
      <c r="E14" s="132"/>
      <c r="F14" s="951"/>
      <c r="G14" s="951"/>
      <c r="H14" s="951"/>
      <c r="I14" s="951"/>
      <c r="J14" s="951"/>
      <c r="K14" s="139"/>
    </row>
    <row r="15" spans="1:11" ht="12.75" customHeight="1">
      <c r="A15" s="462"/>
      <c r="B15" s="959" t="s">
        <v>25</v>
      </c>
      <c r="C15" s="959"/>
      <c r="D15" s="959"/>
      <c r="E15" s="132"/>
      <c r="F15" s="959" t="s">
        <v>25</v>
      </c>
      <c r="G15" s="959"/>
      <c r="H15" s="959"/>
      <c r="I15" s="959"/>
      <c r="J15" s="959"/>
      <c r="K15" s="30"/>
    </row>
    <row r="16" spans="1:11" ht="12.75" customHeight="1">
      <c r="A16" s="462" t="s">
        <v>470</v>
      </c>
      <c r="B16" s="479" t="s">
        <v>623</v>
      </c>
      <c r="C16" s="241" t="s">
        <v>624</v>
      </c>
      <c r="D16" s="247">
        <v>63016</v>
      </c>
      <c r="E16" s="132"/>
      <c r="F16" s="951"/>
      <c r="G16" s="970"/>
      <c r="H16" s="969"/>
      <c r="I16" s="969"/>
      <c r="J16" s="247"/>
      <c r="K16" s="29"/>
    </row>
    <row r="17" spans="1:12" ht="12.75" customHeight="1">
      <c r="A17" s="462"/>
      <c r="B17" s="163" t="s">
        <v>24</v>
      </c>
      <c r="C17" s="166" t="s">
        <v>23</v>
      </c>
      <c r="D17" s="166" t="s">
        <v>22</v>
      </c>
      <c r="E17" s="132"/>
      <c r="F17" s="953" t="s">
        <v>24</v>
      </c>
      <c r="G17" s="953"/>
      <c r="H17" s="953" t="s">
        <v>23</v>
      </c>
      <c r="I17" s="953"/>
      <c r="J17" s="166" t="s">
        <v>22</v>
      </c>
      <c r="K17" s="139"/>
    </row>
    <row r="18" spans="1:12" ht="12.6" customHeight="1">
      <c r="A18" s="462" t="s">
        <v>471</v>
      </c>
      <c r="B18" s="983" t="s">
        <v>619</v>
      </c>
      <c r="C18" s="983"/>
      <c r="D18" s="983"/>
      <c r="E18" s="132"/>
      <c r="F18" s="983"/>
      <c r="G18" s="983"/>
      <c r="H18" s="983"/>
      <c r="I18" s="983"/>
      <c r="J18" s="983"/>
      <c r="K18" s="28"/>
    </row>
    <row r="19" spans="1:12" ht="12.75" customHeight="1">
      <c r="A19" s="462"/>
      <c r="B19" s="953" t="s">
        <v>21</v>
      </c>
      <c r="C19" s="953"/>
      <c r="D19" s="953"/>
      <c r="E19" s="132"/>
      <c r="F19" s="953" t="s">
        <v>21</v>
      </c>
      <c r="G19" s="953"/>
      <c r="H19" s="953"/>
      <c r="I19" s="953"/>
      <c r="J19" s="953"/>
      <c r="K19" s="139"/>
    </row>
    <row r="20" spans="1:12" ht="12.75" customHeight="1">
      <c r="A20" s="462" t="s">
        <v>472</v>
      </c>
      <c r="B20" s="954" t="s">
        <v>620</v>
      </c>
      <c r="C20" s="951"/>
      <c r="D20" s="951"/>
      <c r="E20" s="132"/>
      <c r="F20" s="951"/>
      <c r="G20" s="951"/>
      <c r="H20" s="951"/>
      <c r="I20" s="951"/>
      <c r="J20" s="951"/>
      <c r="K20" s="139"/>
    </row>
    <row r="21" spans="1:12" ht="12.75" customHeight="1">
      <c r="A21" s="462"/>
      <c r="B21" s="953" t="s">
        <v>20</v>
      </c>
      <c r="C21" s="953"/>
      <c r="D21" s="953"/>
      <c r="E21" s="132"/>
      <c r="F21" s="953" t="s">
        <v>20</v>
      </c>
      <c r="G21" s="953"/>
      <c r="H21" s="953"/>
      <c r="I21" s="953"/>
      <c r="J21" s="953"/>
      <c r="K21" s="139"/>
    </row>
    <row r="22" spans="1:12" ht="12.75" customHeight="1">
      <c r="A22" s="462"/>
      <c r="B22" s="3"/>
      <c r="C22" s="132"/>
      <c r="D22" s="132"/>
      <c r="E22" s="132"/>
      <c r="F22" s="3"/>
      <c r="G22" s="132"/>
      <c r="H22" s="132"/>
      <c r="I22" s="132"/>
      <c r="J22" s="132"/>
      <c r="K22" s="132"/>
    </row>
    <row r="23" spans="1:12" ht="15" customHeight="1">
      <c r="A23" s="27">
        <v>8</v>
      </c>
      <c r="B23" s="984" t="s">
        <v>503</v>
      </c>
      <c r="C23" s="985"/>
      <c r="D23" s="985"/>
      <c r="E23" s="985"/>
      <c r="F23" s="985"/>
      <c r="G23" s="985"/>
      <c r="H23" s="985"/>
      <c r="I23" s="985"/>
      <c r="J23" s="985"/>
      <c r="K23" s="985"/>
      <c r="L23" s="5"/>
    </row>
    <row r="24" spans="1:12" ht="14.25" customHeight="1">
      <c r="A24" s="27"/>
      <c r="B24" s="376" t="s">
        <v>363</v>
      </c>
      <c r="C24" s="377">
        <f>IF(Cover!D12&gt;0, Cover!D12, "")</f>
        <v>2017</v>
      </c>
      <c r="D24" s="378" t="s">
        <v>301</v>
      </c>
      <c r="E24" s="248"/>
      <c r="F24" s="182"/>
      <c r="G24" s="182"/>
      <c r="H24" s="182"/>
      <c r="I24" s="182"/>
      <c r="J24" s="182"/>
      <c r="K24" s="182"/>
      <c r="L24" s="5"/>
    </row>
    <row r="25" spans="1:12" ht="13.5" customHeight="1">
      <c r="A25" s="462"/>
      <c r="D25" s="132"/>
      <c r="E25" s="132"/>
      <c r="F25" s="972" t="s">
        <v>19</v>
      </c>
      <c r="G25" s="973"/>
      <c r="H25" s="973"/>
      <c r="I25" s="973"/>
      <c r="J25" s="973"/>
      <c r="K25" s="170"/>
      <c r="L25" s="5"/>
    </row>
    <row r="26" spans="1:12" ht="25.5" customHeight="1">
      <c r="A26" s="462"/>
      <c r="B26" s="964" t="s">
        <v>18</v>
      </c>
      <c r="C26" s="965"/>
      <c r="D26" s="965"/>
      <c r="E26" s="966"/>
      <c r="F26" s="207" t="s">
        <v>14</v>
      </c>
      <c r="G26" s="26" t="s">
        <v>16</v>
      </c>
      <c r="H26" s="208" t="s">
        <v>14</v>
      </c>
      <c r="I26" s="208" t="s">
        <v>14</v>
      </c>
      <c r="J26" s="26" t="s">
        <v>15</v>
      </c>
      <c r="K26" s="208" t="s">
        <v>14</v>
      </c>
      <c r="L26" s="18"/>
    </row>
    <row r="27" spans="1:12" ht="25.5" customHeight="1">
      <c r="A27" s="694">
        <v>9</v>
      </c>
      <c r="B27" s="974" t="s">
        <v>505</v>
      </c>
      <c r="C27" s="975"/>
      <c r="D27" s="975"/>
      <c r="E27" s="976"/>
      <c r="F27" s="13"/>
      <c r="G27" s="861">
        <f>'Page W-2'!G30</f>
        <v>18362.38</v>
      </c>
      <c r="H27" s="13"/>
      <c r="I27" s="17"/>
      <c r="J27" s="789">
        <v>18362</v>
      </c>
      <c r="K27" s="13"/>
      <c r="L27" s="10"/>
    </row>
    <row r="28" spans="1:12" ht="26.25" customHeight="1">
      <c r="A28" s="462">
        <v>10</v>
      </c>
      <c r="B28" s="977" t="s">
        <v>327</v>
      </c>
      <c r="C28" s="978"/>
      <c r="D28" s="978"/>
      <c r="E28" s="979"/>
      <c r="F28" s="25"/>
      <c r="G28" s="861">
        <f>'Page W-2'!G34</f>
        <v>0</v>
      </c>
      <c r="H28" s="25"/>
      <c r="I28" s="24"/>
      <c r="J28" s="860"/>
      <c r="K28" s="23"/>
      <c r="L28" s="10"/>
    </row>
    <row r="29" spans="1:12" ht="27" customHeight="1" thickBot="1">
      <c r="A29" s="694">
        <v>11</v>
      </c>
      <c r="B29" s="962" t="s">
        <v>368</v>
      </c>
      <c r="C29" s="922"/>
      <c r="D29" s="922"/>
      <c r="E29" s="963"/>
      <c r="F29" s="206"/>
      <c r="G29" s="862">
        <f>SUM(G27:G28)</f>
        <v>18362.38</v>
      </c>
      <c r="H29" s="13"/>
      <c r="I29" s="206"/>
      <c r="J29" s="402">
        <f>SUM(J27:J28)</f>
        <v>18362</v>
      </c>
      <c r="K29" s="13"/>
      <c r="L29" s="10"/>
    </row>
    <row r="30" spans="1:12" s="5" customFormat="1" ht="18" customHeight="1" thickTop="1">
      <c r="A30" s="462"/>
      <c r="B30" s="971" t="s">
        <v>562</v>
      </c>
      <c r="C30" s="922"/>
      <c r="D30" s="922"/>
      <c r="E30" s="922"/>
      <c r="F30" s="922"/>
      <c r="G30" s="922"/>
      <c r="H30" s="922"/>
      <c r="I30" s="922"/>
      <c r="J30" s="922"/>
      <c r="K30" s="22"/>
      <c r="L30" s="14"/>
    </row>
    <row r="31" spans="1:12" ht="9.9499999999999993" customHeight="1">
      <c r="A31" s="462"/>
      <c r="B31" s="141"/>
      <c r="C31" s="141"/>
      <c r="D31" s="141"/>
      <c r="E31" s="141"/>
      <c r="F31" s="141"/>
      <c r="G31" s="141"/>
      <c r="H31" s="141"/>
      <c r="I31" s="141"/>
      <c r="J31" s="141"/>
      <c r="K31" s="22"/>
      <c r="L31" s="10"/>
    </row>
    <row r="32" spans="1:12" ht="25.5" customHeight="1">
      <c r="A32" s="462"/>
      <c r="B32" s="21" t="s">
        <v>17</v>
      </c>
      <c r="C32" s="21"/>
      <c r="D32" s="21"/>
      <c r="E32" s="142"/>
      <c r="F32" s="19" t="s">
        <v>14</v>
      </c>
      <c r="G32" s="20" t="s">
        <v>16</v>
      </c>
      <c r="H32" s="19" t="s">
        <v>14</v>
      </c>
      <c r="I32" s="19" t="s">
        <v>14</v>
      </c>
      <c r="J32" s="20" t="s">
        <v>15</v>
      </c>
      <c r="K32" s="19" t="s">
        <v>14</v>
      </c>
      <c r="L32" s="18"/>
    </row>
    <row r="33" spans="1:12" ht="27" customHeight="1">
      <c r="A33" s="694">
        <v>12</v>
      </c>
      <c r="B33" s="980" t="s">
        <v>533</v>
      </c>
      <c r="C33" s="981"/>
      <c r="D33" s="981"/>
      <c r="E33" s="982"/>
      <c r="F33" s="13"/>
      <c r="G33" s="861">
        <f>'Page S-2 '!G30</f>
        <v>0</v>
      </c>
      <c r="H33" s="13"/>
      <c r="I33" s="17"/>
      <c r="J33" s="789"/>
      <c r="K33" s="13"/>
      <c r="L33" s="10"/>
    </row>
    <row r="34" spans="1:12" s="5" customFormat="1" ht="25.5" customHeight="1">
      <c r="A34" s="462">
        <v>13</v>
      </c>
      <c r="B34" s="967" t="s">
        <v>534</v>
      </c>
      <c r="C34" s="929"/>
      <c r="D34" s="929"/>
      <c r="E34" s="968"/>
      <c r="F34" s="15"/>
      <c r="G34" s="861">
        <f>'Page S-2 '!G34</f>
        <v>0</v>
      </c>
      <c r="H34" s="15"/>
      <c r="I34" s="16"/>
      <c r="J34" s="860"/>
      <c r="K34" s="15"/>
      <c r="L34" s="14"/>
    </row>
    <row r="35" spans="1:12" ht="25.5" customHeight="1" thickBot="1">
      <c r="A35" s="694">
        <v>14</v>
      </c>
      <c r="B35" s="962" t="s">
        <v>504</v>
      </c>
      <c r="C35" s="922"/>
      <c r="D35" s="922"/>
      <c r="E35" s="963"/>
      <c r="F35" s="206"/>
      <c r="G35" s="862">
        <f>SUM(G33:G34)</f>
        <v>0</v>
      </c>
      <c r="H35" s="13"/>
      <c r="I35" s="206"/>
      <c r="J35" s="383">
        <f>SUM(J33:J34)</f>
        <v>0</v>
      </c>
      <c r="K35" s="13"/>
      <c r="L35" s="10"/>
    </row>
    <row r="36" spans="1:12" s="5" customFormat="1" ht="18" customHeight="1" thickTop="1">
      <c r="A36" s="462"/>
      <c r="B36" s="971" t="s">
        <v>563</v>
      </c>
      <c r="C36" s="929"/>
      <c r="D36" s="929"/>
      <c r="E36" s="929"/>
      <c r="F36" s="929"/>
      <c r="G36" s="929"/>
      <c r="H36" s="929"/>
      <c r="I36" s="929"/>
      <c r="J36" s="929"/>
      <c r="K36" s="12"/>
      <c r="L36" s="14"/>
    </row>
    <row r="37" spans="1:12" ht="9.9499999999999993" customHeight="1">
      <c r="A37" s="462"/>
      <c r="B37" s="168"/>
      <c r="C37" s="195"/>
      <c r="D37" s="195"/>
      <c r="E37" s="195"/>
      <c r="F37" s="195"/>
      <c r="G37" s="195"/>
      <c r="H37" s="195"/>
      <c r="I37" s="195"/>
      <c r="J37" s="195"/>
      <c r="K37" s="170"/>
      <c r="L37" s="10"/>
    </row>
    <row r="38" spans="1:12" s="2" customFormat="1" ht="9.9499999999999993" customHeight="1">
      <c r="A38" s="461"/>
      <c r="B38" s="3"/>
      <c r="C38" s="3"/>
      <c r="D38" s="3"/>
      <c r="E38" s="3"/>
      <c r="F38" s="3"/>
      <c r="G38" s="3"/>
      <c r="H38" s="3"/>
      <c r="I38" s="3"/>
      <c r="J38" s="3"/>
      <c r="K38" s="3"/>
    </row>
    <row r="39" spans="1:12" s="2" customFormat="1" ht="16.5" customHeight="1">
      <c r="A39" s="464"/>
      <c r="B39" s="960" t="s">
        <v>13</v>
      </c>
      <c r="C39" s="961"/>
      <c r="D39" s="961"/>
      <c r="E39" s="3"/>
      <c r="F39" s="3"/>
      <c r="G39" s="3"/>
      <c r="H39" s="260"/>
    </row>
    <row r="40" spans="1:12" s="2" customFormat="1" ht="22.5" customHeight="1">
      <c r="A40" s="465"/>
      <c r="B40" s="320" t="s">
        <v>12</v>
      </c>
      <c r="C40" s="196"/>
      <c r="D40" s="196"/>
      <c r="E40" s="196"/>
      <c r="F40" s="196"/>
      <c r="G40" s="949" t="s">
        <v>2</v>
      </c>
      <c r="H40" s="950"/>
      <c r="I40" s="950"/>
      <c r="J40" s="950"/>
      <c r="K40" s="197"/>
      <c r="L40" s="9"/>
    </row>
    <row r="41" spans="1:12" s="2" customFormat="1">
      <c r="A41" s="8"/>
    </row>
    <row r="42" spans="1:12" s="2" customFormat="1">
      <c r="A42" s="8"/>
    </row>
    <row r="43" spans="1:12" s="2" customFormat="1">
      <c r="A43" s="8"/>
    </row>
    <row r="44" spans="1:12" s="2" customFormat="1">
      <c r="A44" s="8"/>
    </row>
    <row r="47" spans="1:12">
      <c r="J47" s="1" t="s">
        <v>1</v>
      </c>
    </row>
    <row r="48" spans="1:12">
      <c r="J48" s="1" t="s">
        <v>614</v>
      </c>
    </row>
    <row r="65" spans="10:10">
      <c r="J65" s="1" t="s">
        <v>1</v>
      </c>
    </row>
    <row r="66" spans="10:10">
      <c r="J66" s="1" t="s">
        <v>614</v>
      </c>
    </row>
  </sheetData>
  <sheetProtection password="C85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1" bestFit="1" customWidth="1"/>
    <col min="2" max="2" width="15.140625" style="36" customWidth="1"/>
    <col min="3" max="3" width="51.28515625" style="36" customWidth="1"/>
    <col min="4" max="4" width="22.28515625" style="36" customWidth="1"/>
    <col min="5" max="16384" width="11.42578125" style="36"/>
  </cols>
  <sheetData>
    <row r="1" spans="1:4">
      <c r="A1" s="11">
        <v>1</v>
      </c>
      <c r="C1" s="183" t="s">
        <v>30</v>
      </c>
      <c r="D1" s="822">
        <f>IF(Cover!D12&gt;0, Cover!D12, "")</f>
        <v>2017</v>
      </c>
    </row>
    <row r="2" spans="1:4">
      <c r="A2" s="11">
        <v>2</v>
      </c>
      <c r="B2" s="170" t="s">
        <v>29</v>
      </c>
      <c r="C2" s="964" t="str">
        <f>IF(Cover!A1&gt;0, Cover!A1, "")</f>
        <v>EVERGREEN LAKE WATER COMPANY</v>
      </c>
      <c r="D2" s="964"/>
    </row>
    <row r="3" spans="1:4">
      <c r="B3" s="921"/>
      <c r="C3" s="921"/>
      <c r="D3" s="921"/>
    </row>
    <row r="4" spans="1:4">
      <c r="B4" s="1119" t="s">
        <v>252</v>
      </c>
      <c r="C4" s="1119"/>
      <c r="D4" s="1119"/>
    </row>
    <row r="5" spans="1:4" ht="45.75" customHeight="1">
      <c r="B5" s="1372" t="s">
        <v>324</v>
      </c>
      <c r="C5" s="1373"/>
      <c r="D5" s="560" t="s">
        <v>50</v>
      </c>
    </row>
    <row r="6" spans="1:4" ht="24.95" customHeight="1">
      <c r="A6" s="11">
        <v>3</v>
      </c>
      <c r="B6" s="1194" t="s">
        <v>519</v>
      </c>
      <c r="C6" s="1057"/>
      <c r="D6" s="556">
        <f>'Page S-2 '!G35</f>
        <v>0</v>
      </c>
    </row>
    <row r="7" spans="1:4" ht="20.100000000000001" customHeight="1">
      <c r="B7" s="1167" t="s">
        <v>113</v>
      </c>
      <c r="C7" s="963"/>
      <c r="D7" s="555"/>
    </row>
    <row r="8" spans="1:4" ht="24.95" customHeight="1">
      <c r="A8" s="11">
        <v>4</v>
      </c>
      <c r="B8" s="1045" t="s">
        <v>520</v>
      </c>
      <c r="C8" s="963"/>
      <c r="D8" s="556">
        <f>'Page 6 '!E24</f>
        <v>0</v>
      </c>
    </row>
    <row r="9" spans="1:4" ht="24.95" customHeight="1">
      <c r="A9" s="11">
        <v>5</v>
      </c>
      <c r="B9" s="1045" t="s">
        <v>112</v>
      </c>
      <c r="C9" s="963"/>
      <c r="D9" s="557"/>
    </row>
    <row r="10" spans="1:4" ht="24.95" customHeight="1">
      <c r="A10" s="11">
        <v>6</v>
      </c>
      <c r="B10" s="1045" t="s">
        <v>111</v>
      </c>
      <c r="C10" s="963"/>
      <c r="D10" s="557"/>
    </row>
    <row r="11" spans="1:4" ht="24.95" customHeight="1">
      <c r="A11" s="11">
        <v>7</v>
      </c>
      <c r="B11" s="1045" t="s">
        <v>521</v>
      </c>
      <c r="C11" s="963"/>
      <c r="D11" s="556">
        <f>'Page S-3 '!E18</f>
        <v>0</v>
      </c>
    </row>
    <row r="12" spans="1:4" ht="24.95" customHeight="1">
      <c r="A12" s="11">
        <v>8</v>
      </c>
      <c r="B12" s="1045" t="s">
        <v>110</v>
      </c>
      <c r="C12" s="963"/>
      <c r="D12" s="557"/>
    </row>
    <row r="13" spans="1:4" ht="24.95" customHeight="1">
      <c r="A13" s="11">
        <v>9</v>
      </c>
      <c r="B13" s="1045" t="s">
        <v>109</v>
      </c>
      <c r="C13" s="963"/>
      <c r="D13" s="557"/>
    </row>
    <row r="14" spans="1:4" ht="24.95" customHeight="1">
      <c r="A14" s="11">
        <v>10</v>
      </c>
      <c r="B14" s="1045" t="s">
        <v>108</v>
      </c>
      <c r="C14" s="963"/>
      <c r="D14" s="557"/>
    </row>
    <row r="15" spans="1:4" ht="24.95" customHeight="1">
      <c r="A15" s="11">
        <v>11</v>
      </c>
      <c r="B15" s="1045" t="s">
        <v>251</v>
      </c>
      <c r="C15" s="963"/>
      <c r="D15" s="557"/>
    </row>
    <row r="16" spans="1:4" ht="24.95" customHeight="1">
      <c r="A16" s="11">
        <v>12</v>
      </c>
      <c r="B16" s="1045" t="s">
        <v>107</v>
      </c>
      <c r="C16" s="963"/>
      <c r="D16" s="557"/>
    </row>
    <row r="17" spans="1:4" ht="24.95" customHeight="1">
      <c r="A17" s="11">
        <v>13</v>
      </c>
      <c r="B17" s="1045" t="s">
        <v>522</v>
      </c>
      <c r="C17" s="963"/>
      <c r="D17" s="556">
        <f>'Page 7'!E24</f>
        <v>0</v>
      </c>
    </row>
    <row r="18" spans="1:4" ht="24.95" customHeight="1">
      <c r="A18" s="11">
        <v>14</v>
      </c>
      <c r="B18" s="1045" t="s">
        <v>106</v>
      </c>
      <c r="C18" s="963"/>
      <c r="D18" s="557"/>
    </row>
    <row r="19" spans="1:4" ht="24.95" customHeight="1">
      <c r="A19" s="11">
        <v>15</v>
      </c>
      <c r="B19" s="1045" t="s">
        <v>523</v>
      </c>
      <c r="C19" s="963"/>
      <c r="D19" s="556">
        <f>'Page S-4'!N49</f>
        <v>0</v>
      </c>
    </row>
    <row r="20" spans="1:4" ht="24.95" customHeight="1">
      <c r="A20" s="829">
        <v>16</v>
      </c>
      <c r="B20" s="1045" t="s">
        <v>574</v>
      </c>
      <c r="C20" s="968"/>
      <c r="D20" s="842">
        <f>-(IF('Page 8'!D58=2,'Page 8'!E35,IF('Page 8'!D58=3,'Page 8'!E42,0)))</f>
        <v>0</v>
      </c>
    </row>
    <row r="21" spans="1:4" ht="24.95" customHeight="1">
      <c r="A21" s="829">
        <v>17</v>
      </c>
      <c r="B21" s="1045" t="s">
        <v>105</v>
      </c>
      <c r="C21" s="963"/>
      <c r="D21" s="557"/>
    </row>
    <row r="22" spans="1:4" ht="24.95" customHeight="1">
      <c r="A22" s="829">
        <v>18</v>
      </c>
      <c r="B22" s="1045" t="s">
        <v>524</v>
      </c>
      <c r="C22" s="963"/>
      <c r="D22" s="556">
        <f>'Page S-3 '!E28</f>
        <v>0</v>
      </c>
    </row>
    <row r="23" spans="1:4" ht="24.95" customHeight="1">
      <c r="A23" s="829">
        <v>19</v>
      </c>
      <c r="B23" s="1045" t="s">
        <v>525</v>
      </c>
      <c r="C23" s="963"/>
      <c r="D23" s="556">
        <f>'Page 9'!O11</f>
        <v>0</v>
      </c>
    </row>
    <row r="24" spans="1:4" ht="24.95" customHeight="1">
      <c r="A24" s="829">
        <v>20</v>
      </c>
      <c r="B24" s="1045" t="s">
        <v>250</v>
      </c>
      <c r="C24" s="963"/>
      <c r="D24" s="557"/>
    </row>
    <row r="25" spans="1:4" ht="24.95" customHeight="1">
      <c r="A25" s="829">
        <v>21</v>
      </c>
      <c r="B25" s="1120" t="s">
        <v>103</v>
      </c>
      <c r="C25" s="963"/>
      <c r="D25" s="558">
        <f>SUM(D8:D24)</f>
        <v>0</v>
      </c>
    </row>
    <row r="26" spans="1:4" ht="24.95" customHeight="1" thickBot="1">
      <c r="A26" s="829">
        <v>22</v>
      </c>
      <c r="B26" s="1168" t="s">
        <v>526</v>
      </c>
      <c r="C26" s="1170"/>
      <c r="D26" s="559">
        <f>D6-D25</f>
        <v>0</v>
      </c>
    </row>
    <row r="27" spans="1:4" ht="15" customHeight="1" thickTop="1">
      <c r="A27" s="27"/>
      <c r="B27" s="256"/>
      <c r="C27" s="256"/>
      <c r="D27" s="94"/>
    </row>
    <row r="28" spans="1:4" s="37" customFormat="1" ht="12.75" customHeight="1">
      <c r="A28" s="261"/>
      <c r="B28" s="254"/>
      <c r="C28" s="138"/>
      <c r="D28" s="185"/>
    </row>
    <row r="29" spans="1:4" s="37" customFormat="1">
      <c r="A29" s="312"/>
      <c r="B29" s="1019" t="s">
        <v>38</v>
      </c>
      <c r="C29" s="1077"/>
      <c r="D29" s="36"/>
    </row>
    <row r="30" spans="1:4" s="37" customFormat="1">
      <c r="A30" s="310"/>
      <c r="B30" s="294" t="s">
        <v>12</v>
      </c>
      <c r="C30" s="186"/>
      <c r="D30" s="798" t="s">
        <v>2</v>
      </c>
    </row>
    <row r="31" spans="1:4" s="37" customFormat="1">
      <c r="A31" s="222"/>
      <c r="B31" s="36"/>
      <c r="C31" s="221"/>
      <c r="D31" s="36"/>
    </row>
    <row r="32" spans="1:4" s="37" customFormat="1" ht="7.5" customHeight="1">
      <c r="A32" s="222"/>
      <c r="B32" s="36"/>
      <c r="C32" s="60"/>
      <c r="D32" s="36"/>
    </row>
    <row r="33" spans="1:4" s="37" customFormat="1">
      <c r="A33" s="222"/>
      <c r="B33" s="36"/>
      <c r="C33" s="36"/>
      <c r="D33" s="36"/>
    </row>
    <row r="34" spans="1:4" s="37" customFormat="1">
      <c r="A34" s="222"/>
      <c r="B34" s="36"/>
      <c r="C34" s="36"/>
      <c r="D34" s="36"/>
    </row>
    <row r="35" spans="1:4" s="37" customFormat="1">
      <c r="A35" s="222"/>
      <c r="B35" s="36"/>
      <c r="C35" s="36"/>
      <c r="D35" s="36"/>
    </row>
    <row r="36" spans="1:4">
      <c r="A36" s="222"/>
    </row>
    <row r="45" spans="1:4">
      <c r="D45" s="36" t="s">
        <v>1</v>
      </c>
    </row>
    <row r="46" spans="1:4">
      <c r="D46" s="36" t="s">
        <v>614</v>
      </c>
    </row>
  </sheetData>
  <sheetProtection password="C85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6" bestFit="1" customWidth="1"/>
    <col min="2" max="2" width="15" style="95" customWidth="1"/>
    <col min="3" max="3" width="30.42578125" style="95" customWidth="1"/>
    <col min="4" max="4" width="12.42578125" style="95" customWidth="1"/>
    <col min="5" max="5" width="11.7109375" style="95" customWidth="1"/>
    <col min="6" max="6" width="12.5703125" style="95" customWidth="1"/>
    <col min="7" max="7" width="13.85546875" style="95" customWidth="1"/>
    <col min="8" max="16384" width="9.140625" style="95"/>
  </cols>
  <sheetData>
    <row r="1" spans="1:7" ht="15">
      <c r="A1" s="96">
        <v>1</v>
      </c>
      <c r="C1" s="1401" t="s">
        <v>30</v>
      </c>
      <c r="D1" s="922"/>
      <c r="E1" s="922"/>
      <c r="F1" s="922"/>
      <c r="G1" s="826">
        <f>IF(Cover!D12&gt;0, Cover!D12, "")</f>
        <v>2017</v>
      </c>
    </row>
    <row r="2" spans="1:7">
      <c r="A2" s="96">
        <v>2</v>
      </c>
      <c r="B2" s="173" t="s">
        <v>29</v>
      </c>
      <c r="C2" s="1402" t="str">
        <f>IF(Cover!A1&gt;0, Cover!A1, "")</f>
        <v>EVERGREEN LAKE WATER COMPANY</v>
      </c>
      <c r="D2" s="1402"/>
      <c r="E2" s="1402"/>
      <c r="F2" s="1402"/>
      <c r="G2" s="1402"/>
    </row>
    <row r="3" spans="1:7" ht="9.9499999999999993" customHeight="1">
      <c r="B3" s="1393"/>
      <c r="C3" s="1393"/>
      <c r="D3" s="1393"/>
      <c r="E3" s="1393"/>
      <c r="F3" s="1393"/>
      <c r="G3" s="1393"/>
    </row>
    <row r="4" spans="1:7" ht="15">
      <c r="B4" s="1403" t="s">
        <v>380</v>
      </c>
      <c r="C4" s="1403"/>
      <c r="D4" s="1403"/>
      <c r="E4" s="1403"/>
      <c r="F4" s="1403"/>
      <c r="G4" s="1403"/>
    </row>
    <row r="5" spans="1:7">
      <c r="B5" s="1404" t="s">
        <v>140</v>
      </c>
      <c r="C5" s="1405"/>
      <c r="D5" s="1405"/>
      <c r="E5" s="1405"/>
      <c r="F5" s="1405"/>
      <c r="G5" s="1405"/>
    </row>
    <row r="6" spans="1:7" ht="15" customHeight="1">
      <c r="B6" s="1406" t="s">
        <v>498</v>
      </c>
      <c r="C6" s="1407"/>
      <c r="D6" s="1410" t="s">
        <v>256</v>
      </c>
      <c r="E6" s="1411"/>
      <c r="F6" s="1391" t="s">
        <v>501</v>
      </c>
      <c r="G6" s="1391" t="s">
        <v>499</v>
      </c>
    </row>
    <row r="7" spans="1:7" ht="66" customHeight="1">
      <c r="B7" s="1408"/>
      <c r="C7" s="1409"/>
      <c r="D7" s="561" t="s">
        <v>137</v>
      </c>
      <c r="E7" s="561" t="s">
        <v>500</v>
      </c>
      <c r="F7" s="1392"/>
      <c r="G7" s="1392"/>
    </row>
    <row r="8" spans="1:7" ht="24.95" customHeight="1">
      <c r="B8" s="1399" t="s">
        <v>255</v>
      </c>
      <c r="C8" s="1400"/>
      <c r="D8" s="562"/>
      <c r="E8" s="562"/>
      <c r="F8" s="563"/>
      <c r="G8" s="679"/>
    </row>
    <row r="9" spans="1:7" ht="18" customHeight="1">
      <c r="A9" s="96">
        <v>3</v>
      </c>
      <c r="B9" s="1388" t="s">
        <v>134</v>
      </c>
      <c r="C9" s="1393"/>
      <c r="D9" s="432"/>
      <c r="E9" s="432"/>
      <c r="F9" s="672" t="s">
        <v>128</v>
      </c>
      <c r="G9" s="680"/>
    </row>
    <row r="10" spans="1:7" ht="18" customHeight="1">
      <c r="A10" s="96">
        <v>4</v>
      </c>
      <c r="B10" s="1388" t="s">
        <v>133</v>
      </c>
      <c r="C10" s="963"/>
      <c r="D10" s="432"/>
      <c r="E10" s="432"/>
      <c r="F10" s="672" t="s">
        <v>128</v>
      </c>
      <c r="G10" s="680"/>
    </row>
    <row r="11" spans="1:7" ht="18" customHeight="1">
      <c r="A11" s="96">
        <v>5</v>
      </c>
      <c r="B11" s="1388" t="s">
        <v>132</v>
      </c>
      <c r="C11" s="963"/>
      <c r="D11" s="432"/>
      <c r="E11" s="432"/>
      <c r="F11" s="672" t="s">
        <v>128</v>
      </c>
      <c r="G11" s="680"/>
    </row>
    <row r="12" spans="1:7" ht="18" customHeight="1">
      <c r="A12" s="96">
        <v>6</v>
      </c>
      <c r="B12" s="1388" t="s">
        <v>131</v>
      </c>
      <c r="C12" s="963"/>
      <c r="D12" s="432"/>
      <c r="E12" s="432"/>
      <c r="F12" s="672" t="s">
        <v>128</v>
      </c>
      <c r="G12" s="680"/>
    </row>
    <row r="13" spans="1:7" ht="18" customHeight="1">
      <c r="A13" s="96">
        <v>7</v>
      </c>
      <c r="B13" s="1388" t="s">
        <v>130</v>
      </c>
      <c r="C13" s="963"/>
      <c r="D13" s="432"/>
      <c r="E13" s="432"/>
      <c r="F13" s="672" t="s">
        <v>128</v>
      </c>
      <c r="G13" s="680"/>
    </row>
    <row r="14" spans="1:7" ht="18" customHeight="1">
      <c r="A14" s="96">
        <v>8</v>
      </c>
      <c r="B14" s="1388" t="s">
        <v>254</v>
      </c>
      <c r="C14" s="963"/>
      <c r="D14" s="432"/>
      <c r="E14" s="432"/>
      <c r="F14" s="672" t="s">
        <v>128</v>
      </c>
      <c r="G14" s="680"/>
    </row>
    <row r="15" spans="1:7" ht="18" customHeight="1" thickBot="1">
      <c r="A15" s="96">
        <v>9</v>
      </c>
      <c r="B15" s="1394" t="s">
        <v>477</v>
      </c>
      <c r="C15" s="1178"/>
      <c r="D15" s="454">
        <f>SUM(D9:D14)</f>
        <v>0</v>
      </c>
      <c r="E15" s="454">
        <f>SUM(E9:E14)</f>
        <v>0</v>
      </c>
      <c r="F15" s="673" t="s">
        <v>128</v>
      </c>
      <c r="G15" s="681">
        <f>+SUM(G9:G14)</f>
        <v>0</v>
      </c>
    </row>
    <row r="16" spans="1:7" s="332" customFormat="1" ht="24.95" customHeight="1" thickTop="1">
      <c r="A16" s="96"/>
      <c r="B16" s="1381" t="s">
        <v>456</v>
      </c>
      <c r="C16" s="1395"/>
      <c r="D16" s="456"/>
      <c r="E16" s="456"/>
      <c r="F16" s="564"/>
      <c r="G16" s="682"/>
    </row>
    <row r="17" spans="1:7" ht="18" customHeight="1">
      <c r="A17" s="96">
        <v>10</v>
      </c>
      <c r="B17" s="1388" t="s">
        <v>134</v>
      </c>
      <c r="C17" s="1393"/>
      <c r="D17" s="432"/>
      <c r="E17" s="432"/>
      <c r="F17" s="565"/>
      <c r="G17" s="680"/>
    </row>
    <row r="18" spans="1:7" ht="18" customHeight="1">
      <c r="A18" s="96">
        <v>11</v>
      </c>
      <c r="B18" s="1388" t="s">
        <v>133</v>
      </c>
      <c r="C18" s="968"/>
      <c r="D18" s="432"/>
      <c r="E18" s="432"/>
      <c r="F18" s="565"/>
      <c r="G18" s="680"/>
    </row>
    <row r="19" spans="1:7" ht="18" customHeight="1">
      <c r="A19" s="96">
        <v>12</v>
      </c>
      <c r="B19" s="1388" t="s">
        <v>132</v>
      </c>
      <c r="C19" s="968"/>
      <c r="D19" s="432"/>
      <c r="E19" s="432"/>
      <c r="F19" s="565"/>
      <c r="G19" s="680"/>
    </row>
    <row r="20" spans="1:7" ht="18" customHeight="1">
      <c r="A20" s="96">
        <v>13</v>
      </c>
      <c r="B20" s="1388" t="s">
        <v>131</v>
      </c>
      <c r="C20" s="963"/>
      <c r="D20" s="432"/>
      <c r="E20" s="432"/>
      <c r="F20" s="565"/>
      <c r="G20" s="680"/>
    </row>
    <row r="21" spans="1:7" ht="18" customHeight="1">
      <c r="A21" s="96">
        <v>14</v>
      </c>
      <c r="B21" s="1388" t="s">
        <v>130</v>
      </c>
      <c r="C21" s="963"/>
      <c r="D21" s="432"/>
      <c r="E21" s="432"/>
      <c r="F21" s="565"/>
      <c r="G21" s="680"/>
    </row>
    <row r="22" spans="1:7" ht="18" customHeight="1">
      <c r="A22" s="96">
        <v>15</v>
      </c>
      <c r="B22" s="1388" t="s">
        <v>121</v>
      </c>
      <c r="C22" s="963"/>
      <c r="D22" s="432"/>
      <c r="E22" s="432"/>
      <c r="F22" s="566"/>
      <c r="G22" s="680"/>
    </row>
    <row r="23" spans="1:7" ht="18" customHeight="1" thickBot="1">
      <c r="A23" s="96">
        <v>16</v>
      </c>
      <c r="B23" s="1394" t="s">
        <v>478</v>
      </c>
      <c r="C23" s="1178"/>
      <c r="D23" s="454">
        <f>SUM(D17:D22)</f>
        <v>0</v>
      </c>
      <c r="E23" s="454">
        <f>SUM(E17:E22)</f>
        <v>0</v>
      </c>
      <c r="F23" s="455">
        <f>SUM(F17:F22)</f>
        <v>0</v>
      </c>
      <c r="G23" s="681">
        <f>SUM(G17:G22)</f>
        <v>0</v>
      </c>
    </row>
    <row r="24" spans="1:7" s="297" customFormat="1" ht="24.95" customHeight="1" thickTop="1">
      <c r="B24" s="1381" t="s">
        <v>343</v>
      </c>
      <c r="C24" s="1396"/>
      <c r="D24" s="1397"/>
      <c r="E24" s="1397"/>
      <c r="F24" s="1398"/>
      <c r="G24" s="683"/>
    </row>
    <row r="25" spans="1:7" ht="18" customHeight="1">
      <c r="A25" s="96">
        <v>17</v>
      </c>
      <c r="B25" s="1388" t="s">
        <v>120</v>
      </c>
      <c r="C25" s="1393"/>
      <c r="D25" s="1002"/>
      <c r="E25" s="1002"/>
      <c r="F25" s="963"/>
      <c r="G25" s="680"/>
    </row>
    <row r="26" spans="1:7" ht="18" customHeight="1">
      <c r="A26" s="96">
        <v>18</v>
      </c>
      <c r="B26" s="1388" t="s">
        <v>322</v>
      </c>
      <c r="C26" s="1002"/>
      <c r="D26" s="1002"/>
      <c r="E26" s="1002"/>
      <c r="F26" s="963"/>
      <c r="G26" s="680"/>
    </row>
    <row r="27" spans="1:7" ht="18" customHeight="1">
      <c r="A27" s="96">
        <v>19</v>
      </c>
      <c r="B27" s="1388" t="s">
        <v>119</v>
      </c>
      <c r="C27" s="1002"/>
      <c r="D27" s="1002"/>
      <c r="E27" s="1002"/>
      <c r="F27" s="963"/>
      <c r="G27" s="680"/>
    </row>
    <row r="28" spans="1:7" ht="18" customHeight="1">
      <c r="A28" s="96">
        <v>20</v>
      </c>
      <c r="B28" s="567" t="s">
        <v>118</v>
      </c>
      <c r="C28" s="1387"/>
      <c r="D28" s="1002"/>
      <c r="E28" s="1002"/>
      <c r="F28" s="963"/>
      <c r="G28" s="680"/>
    </row>
    <row r="29" spans="1:7" ht="18" customHeight="1">
      <c r="A29" s="96">
        <v>21</v>
      </c>
      <c r="B29" s="1388" t="s">
        <v>253</v>
      </c>
      <c r="C29" s="1002"/>
      <c r="D29" s="1002"/>
      <c r="E29" s="1002"/>
      <c r="F29" s="963"/>
      <c r="G29" s="680"/>
    </row>
    <row r="30" spans="1:7" ht="18" customHeight="1">
      <c r="A30" s="96">
        <v>22</v>
      </c>
      <c r="B30" s="1379" t="s">
        <v>527</v>
      </c>
      <c r="C30" s="1380"/>
      <c r="D30" s="1380"/>
      <c r="E30" s="1380"/>
      <c r="F30" s="1178"/>
      <c r="G30" s="684">
        <f>SUM(G15,G23,G25:G29)</f>
        <v>0</v>
      </c>
    </row>
    <row r="31" spans="1:7" ht="24.95" customHeight="1">
      <c r="B31" s="1381" t="s">
        <v>352</v>
      </c>
      <c r="C31" s="1382"/>
      <c r="D31" s="1382"/>
      <c r="E31" s="1382"/>
      <c r="F31" s="1383"/>
      <c r="G31" s="685"/>
    </row>
    <row r="32" spans="1:7" ht="18" customHeight="1">
      <c r="A32" s="96">
        <v>23</v>
      </c>
      <c r="B32" s="1388" t="s">
        <v>116</v>
      </c>
      <c r="C32" s="1002"/>
      <c r="D32" s="1002"/>
      <c r="E32" s="1002"/>
      <c r="F32" s="963"/>
      <c r="G32" s="680"/>
    </row>
    <row r="33" spans="1:7" ht="18" customHeight="1">
      <c r="A33" s="96">
        <v>24</v>
      </c>
      <c r="B33" s="1384" t="s">
        <v>528</v>
      </c>
      <c r="C33" s="1385"/>
      <c r="D33" s="1385"/>
      <c r="E33" s="1385"/>
      <c r="F33" s="979"/>
      <c r="G33" s="680"/>
    </row>
    <row r="34" spans="1:7" ht="18" customHeight="1" thickBot="1">
      <c r="A34" s="96">
        <v>25</v>
      </c>
      <c r="B34" s="1379" t="s">
        <v>529</v>
      </c>
      <c r="C34" s="1380"/>
      <c r="D34" s="1380"/>
      <c r="E34" s="1380"/>
      <c r="F34" s="1178"/>
      <c r="G34" s="686">
        <f>SUM(G32:G33)</f>
        <v>0</v>
      </c>
    </row>
    <row r="35" spans="1:7" ht="18" customHeight="1" thickTop="1">
      <c r="A35" s="96">
        <v>26</v>
      </c>
      <c r="B35" s="1386" t="s">
        <v>530</v>
      </c>
      <c r="C35" s="1046"/>
      <c r="D35" s="1046"/>
      <c r="E35" s="1046"/>
      <c r="F35" s="968"/>
      <c r="G35" s="687">
        <f>SUM(G30+G34)</f>
        <v>0</v>
      </c>
    </row>
    <row r="36" spans="1:7" s="332" customFormat="1" ht="18" customHeight="1">
      <c r="A36" s="96"/>
      <c r="B36" s="1389"/>
      <c r="C36" s="1390"/>
      <c r="D36" s="1390"/>
      <c r="E36" s="1390"/>
      <c r="F36" s="1134"/>
      <c r="G36" s="688" t="s">
        <v>413</v>
      </c>
    </row>
    <row r="37" spans="1:7" ht="13.5" customHeight="1">
      <c r="A37" s="102" t="s">
        <v>39</v>
      </c>
      <c r="B37" s="1375" t="s">
        <v>353</v>
      </c>
      <c r="C37" s="1376"/>
      <c r="D37" s="1376"/>
      <c r="E37" s="1376"/>
      <c r="F37" s="1097"/>
      <c r="G37" s="1097"/>
    </row>
    <row r="38" spans="1:7">
      <c r="A38" s="102"/>
      <c r="B38" s="101"/>
      <c r="C38" s="100"/>
      <c r="D38" s="100"/>
      <c r="E38" s="100"/>
      <c r="F38" s="265"/>
      <c r="G38" s="265"/>
    </row>
    <row r="39" spans="1:7" s="98" customFormat="1" ht="15">
      <c r="A39" s="314"/>
      <c r="B39" s="1374" t="s">
        <v>38</v>
      </c>
      <c r="C39" s="1081"/>
      <c r="D39" s="95"/>
      <c r="E39" s="95"/>
      <c r="F39" s="1377" t="s">
        <v>2</v>
      </c>
      <c r="G39" s="1378"/>
    </row>
    <row r="40" spans="1:7" s="98" customFormat="1" ht="15">
      <c r="A40" s="315"/>
      <c r="B40" s="1374" t="s">
        <v>12</v>
      </c>
      <c r="C40" s="1081"/>
      <c r="D40" s="95"/>
      <c r="E40" s="205"/>
    </row>
    <row r="41" spans="1:7" s="98" customFormat="1">
      <c r="A41" s="96"/>
      <c r="B41" s="95"/>
      <c r="C41" s="95"/>
      <c r="D41" s="95"/>
      <c r="E41" s="95"/>
      <c r="F41" s="95"/>
      <c r="G41" s="95"/>
    </row>
    <row r="42" spans="1:7" s="98" customFormat="1">
      <c r="A42" s="96"/>
      <c r="B42" s="95"/>
      <c r="C42" s="95"/>
      <c r="D42" s="95"/>
      <c r="E42" s="95"/>
      <c r="F42" s="95"/>
      <c r="G42" s="95"/>
    </row>
    <row r="43" spans="1:7" s="98" customFormat="1">
      <c r="A43" s="99"/>
    </row>
    <row r="44" spans="1:7" s="98" customFormat="1">
      <c r="A44" s="99"/>
    </row>
    <row r="45" spans="1:7" s="98" customFormat="1">
      <c r="A45" s="99"/>
    </row>
    <row r="46" spans="1:7" s="98" customFormat="1">
      <c r="A46" s="99"/>
    </row>
    <row r="51" spans="6:6">
      <c r="F51" s="97" t="s">
        <v>1</v>
      </c>
    </row>
    <row r="52" spans="6:6">
      <c r="F52" s="97" t="s">
        <v>614</v>
      </c>
    </row>
    <row r="57" spans="6:6">
      <c r="F57" s="97"/>
    </row>
  </sheetData>
  <sheetProtection password="C85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1" customWidth="1"/>
    <col min="2" max="2" width="15.28515625" style="36" customWidth="1"/>
    <col min="3" max="3" width="42.7109375" style="36" customWidth="1"/>
    <col min="4" max="4" width="14.28515625" style="36" customWidth="1"/>
    <col min="5" max="5" width="18.85546875" style="36" customWidth="1"/>
    <col min="6" max="16384" width="9.140625" style="36"/>
  </cols>
  <sheetData>
    <row r="1" spans="1:5">
      <c r="A1" s="11">
        <v>1</v>
      </c>
      <c r="C1" s="993" t="s">
        <v>30</v>
      </c>
      <c r="D1" s="922"/>
      <c r="E1" s="822">
        <f>IF(Cover!D12&gt;0, Cover!D12, "")</f>
        <v>2017</v>
      </c>
    </row>
    <row r="2" spans="1:5">
      <c r="A2" s="11">
        <v>2</v>
      </c>
      <c r="B2" s="170" t="s">
        <v>29</v>
      </c>
      <c r="C2" s="964" t="str">
        <f>IF(Cover!A1&gt;0, Cover!A1, " ")</f>
        <v>EVERGREEN LAKE WATER COMPANY</v>
      </c>
      <c r="D2" s="964"/>
      <c r="E2" s="964"/>
    </row>
    <row r="3" spans="1:5" ht="8.25" customHeight="1">
      <c r="B3" s="921"/>
      <c r="C3" s="921"/>
      <c r="D3" s="921"/>
      <c r="E3" s="921"/>
    </row>
    <row r="4" spans="1:5">
      <c r="B4" s="1119" t="s">
        <v>266</v>
      </c>
      <c r="C4" s="1119"/>
      <c r="D4" s="1119"/>
      <c r="E4" s="1119"/>
    </row>
    <row r="5" spans="1:5" ht="38.25" customHeight="1">
      <c r="B5" s="989" t="s">
        <v>324</v>
      </c>
      <c r="C5" s="1106"/>
      <c r="D5" s="1107"/>
      <c r="E5" s="550" t="s">
        <v>50</v>
      </c>
    </row>
    <row r="6" spans="1:5" ht="24.95" customHeight="1">
      <c r="B6" s="1179" t="s">
        <v>159</v>
      </c>
      <c r="C6" s="1413"/>
      <c r="D6" s="1414"/>
      <c r="E6" s="569"/>
    </row>
    <row r="7" spans="1:5" ht="24.95" customHeight="1">
      <c r="A7" s="11">
        <v>3</v>
      </c>
      <c r="B7" s="1419" t="s">
        <v>265</v>
      </c>
      <c r="C7" s="1175"/>
      <c r="D7" s="1176"/>
      <c r="E7" s="557"/>
    </row>
    <row r="8" spans="1:5" ht="24.95" customHeight="1">
      <c r="A8" s="11">
        <v>4</v>
      </c>
      <c r="B8" s="1174" t="s">
        <v>264</v>
      </c>
      <c r="C8" s="1175"/>
      <c r="D8" s="1176"/>
      <c r="E8" s="557"/>
    </row>
    <row r="9" spans="1:5" ht="24.95" customHeight="1">
      <c r="A9" s="11">
        <v>5</v>
      </c>
      <c r="B9" s="1174" t="s">
        <v>263</v>
      </c>
      <c r="C9" s="1175"/>
      <c r="D9" s="1176"/>
      <c r="E9" s="557"/>
    </row>
    <row r="10" spans="1:5" ht="24.95" customHeight="1">
      <c r="A10" s="11">
        <v>6</v>
      </c>
      <c r="B10" s="1174" t="s">
        <v>262</v>
      </c>
      <c r="C10" s="1175"/>
      <c r="D10" s="1176"/>
      <c r="E10" s="557"/>
    </row>
    <row r="11" spans="1:5" ht="24.95" customHeight="1">
      <c r="A11" s="11">
        <v>7</v>
      </c>
      <c r="B11" s="1174" t="s">
        <v>261</v>
      </c>
      <c r="C11" s="1175"/>
      <c r="D11" s="1176"/>
      <c r="E11" s="557"/>
    </row>
    <row r="12" spans="1:5" ht="24.95" customHeight="1">
      <c r="A12" s="11">
        <v>8</v>
      </c>
      <c r="B12" s="1174" t="s">
        <v>354</v>
      </c>
      <c r="C12" s="1175"/>
      <c r="D12" s="1176"/>
      <c r="E12" s="557"/>
    </row>
    <row r="13" spans="1:5" ht="24.95" customHeight="1">
      <c r="A13" s="11">
        <v>9</v>
      </c>
      <c r="B13" s="1174" t="s">
        <v>260</v>
      </c>
      <c r="C13" s="1175"/>
      <c r="D13" s="1176"/>
      <c r="E13" s="557"/>
    </row>
    <row r="14" spans="1:5" ht="24.95" customHeight="1">
      <c r="A14" s="11">
        <v>10</v>
      </c>
      <c r="B14" s="1174" t="s">
        <v>153</v>
      </c>
      <c r="C14" s="1175"/>
      <c r="D14" s="1176"/>
      <c r="E14" s="557"/>
    </row>
    <row r="15" spans="1:5" ht="24.95" customHeight="1">
      <c r="A15" s="11">
        <v>11</v>
      </c>
      <c r="B15" s="1174" t="s">
        <v>259</v>
      </c>
      <c r="C15" s="1175"/>
      <c r="D15" s="1176"/>
      <c r="E15" s="557"/>
    </row>
    <row r="16" spans="1:5" ht="24.95" customHeight="1">
      <c r="A16" s="11">
        <v>12</v>
      </c>
      <c r="B16" s="1174" t="s">
        <v>258</v>
      </c>
      <c r="C16" s="1175"/>
      <c r="D16" s="1176"/>
      <c r="E16" s="557"/>
    </row>
    <row r="17" spans="1:5" ht="24.95" customHeight="1">
      <c r="A17" s="11">
        <v>13</v>
      </c>
      <c r="B17" s="1174" t="s">
        <v>355</v>
      </c>
      <c r="C17" s="1175"/>
      <c r="D17" s="1176"/>
      <c r="E17" s="557"/>
    </row>
    <row r="18" spans="1:5" ht="24.95" customHeight="1" thickBot="1">
      <c r="A18" s="11">
        <v>14</v>
      </c>
      <c r="B18" s="1194" t="s">
        <v>151</v>
      </c>
      <c r="C18" s="1175"/>
      <c r="D18" s="1176"/>
      <c r="E18" s="568">
        <f>SUM(E7:E17)</f>
        <v>0</v>
      </c>
    </row>
    <row r="19" spans="1:5" s="127" customFormat="1" thickTop="1">
      <c r="A19" s="331"/>
      <c r="B19" s="494"/>
      <c r="C19" s="491"/>
      <c r="D19" s="457"/>
      <c r="E19" s="697" t="s">
        <v>63</v>
      </c>
    </row>
    <row r="20" spans="1:5" ht="24.95" customHeight="1">
      <c r="B20" s="1179" t="s">
        <v>149</v>
      </c>
      <c r="C20" s="1175"/>
      <c r="D20" s="1176"/>
      <c r="E20" s="569"/>
    </row>
    <row r="21" spans="1:5" ht="24.95" customHeight="1">
      <c r="A21" s="11">
        <f>A18+1</f>
        <v>15</v>
      </c>
      <c r="B21" s="1174" t="s">
        <v>148</v>
      </c>
      <c r="C21" s="1175"/>
      <c r="D21" s="1176"/>
      <c r="E21" s="557"/>
    </row>
    <row r="22" spans="1:5" ht="24.95" customHeight="1">
      <c r="A22" s="11">
        <f t="shared" ref="A22:A28" si="0">A21+1</f>
        <v>16</v>
      </c>
      <c r="B22" s="1174" t="s">
        <v>147</v>
      </c>
      <c r="C22" s="1175"/>
      <c r="D22" s="1176"/>
      <c r="E22" s="557"/>
    </row>
    <row r="23" spans="1:5" ht="24.95" customHeight="1">
      <c r="A23" s="11">
        <f t="shared" si="0"/>
        <v>17</v>
      </c>
      <c r="B23" s="1174" t="s">
        <v>146</v>
      </c>
      <c r="C23" s="1175"/>
      <c r="D23" s="1176"/>
      <c r="E23" s="557"/>
    </row>
    <row r="24" spans="1:5" ht="24.95" customHeight="1">
      <c r="A24" s="11">
        <f t="shared" si="0"/>
        <v>18</v>
      </c>
      <c r="B24" s="1415" t="s">
        <v>257</v>
      </c>
      <c r="C24" s="1175"/>
      <c r="D24" s="1176"/>
      <c r="E24" s="557"/>
    </row>
    <row r="25" spans="1:5" ht="24.95" customHeight="1">
      <c r="A25" s="11">
        <f t="shared" si="0"/>
        <v>19</v>
      </c>
      <c r="B25" s="1174" t="s">
        <v>145</v>
      </c>
      <c r="C25" s="1175"/>
      <c r="D25" s="1176"/>
      <c r="E25" s="557"/>
    </row>
    <row r="26" spans="1:5" ht="24.95" customHeight="1">
      <c r="A26" s="11">
        <f t="shared" si="0"/>
        <v>20</v>
      </c>
      <c r="B26" s="1174" t="s">
        <v>144</v>
      </c>
      <c r="C26" s="1175"/>
      <c r="D26" s="1176"/>
      <c r="E26" s="557"/>
    </row>
    <row r="27" spans="1:5" ht="24.95" customHeight="1">
      <c r="A27" s="11">
        <f t="shared" si="0"/>
        <v>21</v>
      </c>
      <c r="B27" s="1174" t="s">
        <v>143</v>
      </c>
      <c r="C27" s="1175"/>
      <c r="D27" s="1176"/>
      <c r="E27" s="557"/>
    </row>
    <row r="28" spans="1:5" ht="24.95" customHeight="1" thickBot="1">
      <c r="A28" s="53">
        <f t="shared" si="0"/>
        <v>22</v>
      </c>
      <c r="B28" s="1194" t="s">
        <v>142</v>
      </c>
      <c r="C28" s="1416"/>
      <c r="D28" s="1417"/>
      <c r="E28" s="568">
        <f>SUM(E21:E27)</f>
        <v>0</v>
      </c>
    </row>
    <row r="29" spans="1:5" ht="18" customHeight="1" thickTop="1">
      <c r="B29" s="570"/>
      <c r="C29" s="571"/>
      <c r="D29" s="572"/>
      <c r="E29" s="573" t="s">
        <v>63</v>
      </c>
    </row>
    <row r="30" spans="1:5" s="140" customFormat="1">
      <c r="A30" s="27"/>
      <c r="B30" s="1412"/>
      <c r="C30" s="1412"/>
      <c r="D30" s="1412"/>
      <c r="E30" s="1412"/>
    </row>
    <row r="31" spans="1:5" s="37" customFormat="1" ht="21" customHeight="1">
      <c r="A31" s="310"/>
      <c r="B31" s="1019" t="s">
        <v>12</v>
      </c>
      <c r="C31" s="1077"/>
      <c r="D31" s="36"/>
      <c r="E31" s="36"/>
    </row>
    <row r="32" spans="1:5" s="37" customFormat="1" ht="20.25" customHeight="1">
      <c r="A32" s="36"/>
      <c r="B32" s="36"/>
      <c r="C32" s="36"/>
      <c r="D32" s="1418" t="s">
        <v>2</v>
      </c>
      <c r="E32" s="1337"/>
    </row>
    <row r="33" spans="1:5" s="37" customFormat="1">
      <c r="A33" s="222"/>
      <c r="B33" s="36"/>
      <c r="C33" s="36"/>
      <c r="D33" s="36"/>
      <c r="E33" s="36"/>
    </row>
    <row r="34" spans="1:5" s="37" customFormat="1">
      <c r="A34" s="222"/>
      <c r="B34" s="36"/>
      <c r="C34" s="36"/>
      <c r="D34" s="36"/>
      <c r="E34" s="36"/>
    </row>
    <row r="35" spans="1:5" s="37" customFormat="1">
      <c r="A35" s="222"/>
      <c r="B35" s="36"/>
      <c r="C35" s="36"/>
      <c r="D35" s="36"/>
      <c r="E35" s="36"/>
    </row>
    <row r="36" spans="1:5" s="37" customFormat="1">
      <c r="A36" s="8"/>
    </row>
    <row r="37" spans="1:5" s="37" customFormat="1">
      <c r="A37" s="8"/>
    </row>
    <row r="38" spans="1:5" s="37" customFormat="1">
      <c r="A38" s="8"/>
    </row>
    <row r="42" spans="1:5">
      <c r="E42" s="127" t="s">
        <v>1</v>
      </c>
    </row>
    <row r="43" spans="1:5">
      <c r="E43" s="127" t="s">
        <v>614</v>
      </c>
    </row>
    <row r="68" spans="4:4">
      <c r="D68" s="3"/>
    </row>
    <row r="69" spans="4:4">
      <c r="D69" s="3" t="s">
        <v>1</v>
      </c>
    </row>
    <row r="70" spans="4:4">
      <c r="D70" s="3" t="s">
        <v>0</v>
      </c>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RowHeight="15"/>
  <cols>
    <col min="1" max="1" width="3.140625" style="175" customWidth="1"/>
    <col min="2" max="2" width="9.140625" style="152"/>
    <col min="3" max="3" width="21.28515625" style="152" customWidth="1"/>
    <col min="4" max="4" width="5" style="152" customWidth="1"/>
    <col min="5" max="5" width="5.140625" style="152" customWidth="1"/>
    <col min="6" max="6" width="9.140625" style="152" customWidth="1"/>
    <col min="7" max="7" width="8.140625" style="152" customWidth="1"/>
    <col min="8" max="10" width="9" style="152" customWidth="1"/>
    <col min="11" max="11" width="9.28515625" style="152" customWidth="1"/>
    <col min="12" max="12" width="8.85546875" style="152" customWidth="1"/>
    <col min="13" max="13" width="10.7109375" style="153" customWidth="1"/>
    <col min="14" max="14" width="11.28515625" style="152" customWidth="1"/>
    <col min="15" max="15" width="9.140625" style="152" customWidth="1"/>
    <col min="16" max="16384" width="9.140625" style="152"/>
  </cols>
  <sheetData>
    <row r="1" spans="1:20">
      <c r="A1" s="470">
        <v>1</v>
      </c>
      <c r="B1" s="151"/>
      <c r="C1" s="151"/>
      <c r="D1" s="151"/>
      <c r="E1" s="151"/>
      <c r="F1" s="151"/>
      <c r="G1" s="151"/>
      <c r="H1" s="151"/>
      <c r="I1" s="151"/>
      <c r="J1" s="1425" t="s">
        <v>360</v>
      </c>
      <c r="K1" s="1426"/>
      <c r="L1" s="1426"/>
      <c r="M1" s="1426"/>
      <c r="N1" s="1426"/>
      <c r="O1" s="827">
        <f>IF(Cover!D12&gt;0,Cover!D12,"")</f>
        <v>2017</v>
      </c>
    </row>
    <row r="2" spans="1:20">
      <c r="A2" s="470">
        <v>2</v>
      </c>
      <c r="B2" s="1437" t="s">
        <v>29</v>
      </c>
      <c r="C2" s="1438"/>
      <c r="D2" s="1424" t="str">
        <f>IF(Cover!A1&gt;0,Cover!A1,"")</f>
        <v>EVERGREEN LAKE WATER COMPANY</v>
      </c>
      <c r="E2" s="1424"/>
      <c r="F2" s="1424"/>
      <c r="G2" s="1424"/>
      <c r="H2" s="1424"/>
      <c r="I2" s="1424"/>
      <c r="J2" s="1424"/>
      <c r="K2" s="1424"/>
      <c r="L2" s="1424"/>
      <c r="M2" s="1424"/>
      <c r="N2" s="1424"/>
      <c r="O2" s="1424"/>
    </row>
    <row r="3" spans="1:20" ht="22.5" customHeight="1">
      <c r="A3" s="462"/>
      <c r="B3" s="230"/>
      <c r="C3" s="231"/>
      <c r="D3" s="232" t="s">
        <v>283</v>
      </c>
      <c r="E3" s="231"/>
      <c r="F3" s="231"/>
      <c r="G3" s="233"/>
      <c r="H3" s="232"/>
      <c r="I3" s="574" t="s">
        <v>282</v>
      </c>
      <c r="J3" s="233"/>
      <c r="K3" s="233"/>
      <c r="L3" s="233"/>
      <c r="M3" s="234"/>
      <c r="N3" s="235"/>
      <c r="O3" s="232"/>
      <c r="P3" s="134"/>
      <c r="Q3" s="134"/>
      <c r="R3" s="134"/>
      <c r="S3" s="134"/>
      <c r="T3" s="134"/>
    </row>
    <row r="4" spans="1:20" ht="53.25" customHeight="1">
      <c r="A4" s="462"/>
      <c r="B4" s="1420" t="s">
        <v>232</v>
      </c>
      <c r="C4" s="1439"/>
      <c r="D4" s="1420" t="s">
        <v>577</v>
      </c>
      <c r="E4" s="1421"/>
      <c r="F4" s="1430" t="s">
        <v>559</v>
      </c>
      <c r="G4" s="1430" t="s">
        <v>552</v>
      </c>
      <c r="H4" s="752" t="s">
        <v>560</v>
      </c>
      <c r="I4" s="752" t="s">
        <v>554</v>
      </c>
      <c r="J4" s="752" t="s">
        <v>553</v>
      </c>
      <c r="K4" s="1430" t="s">
        <v>555</v>
      </c>
      <c r="L4" s="1432" t="s">
        <v>556</v>
      </c>
      <c r="M4" s="1430" t="s">
        <v>549</v>
      </c>
      <c r="N4" s="1430" t="s">
        <v>557</v>
      </c>
      <c r="O4" s="1430" t="s">
        <v>558</v>
      </c>
    </row>
    <row r="5" spans="1:20" ht="36.75" customHeight="1">
      <c r="A5" s="462"/>
      <c r="B5" s="1440"/>
      <c r="C5" s="1441"/>
      <c r="D5" s="1422"/>
      <c r="E5" s="1423"/>
      <c r="F5" s="1431"/>
      <c r="G5" s="1431"/>
      <c r="H5" s="1434" t="s">
        <v>231</v>
      </c>
      <c r="I5" s="1435"/>
      <c r="J5" s="1436"/>
      <c r="K5" s="1431"/>
      <c r="L5" s="1433"/>
      <c r="M5" s="1431"/>
      <c r="N5" s="1431"/>
      <c r="O5" s="1442"/>
    </row>
    <row r="6" spans="1:20" ht="15" customHeight="1">
      <c r="A6" s="742"/>
      <c r="B6" s="1443" t="s">
        <v>230</v>
      </c>
      <c r="C6" s="1444"/>
      <c r="D6" s="1427"/>
      <c r="E6" s="1427"/>
      <c r="F6" s="575"/>
      <c r="G6" s="575"/>
      <c r="H6" s="576"/>
      <c r="I6" s="577"/>
      <c r="J6" s="578"/>
      <c r="K6" s="579"/>
      <c r="L6" s="580"/>
      <c r="M6" s="580"/>
      <c r="N6" s="580"/>
      <c r="O6" s="581"/>
    </row>
    <row r="7" spans="1:20" ht="15" customHeight="1">
      <c r="A7" s="915">
        <v>3</v>
      </c>
      <c r="B7" s="1428" t="s">
        <v>229</v>
      </c>
      <c r="C7" s="1429"/>
      <c r="D7" s="702">
        <v>301</v>
      </c>
      <c r="E7" s="702">
        <v>301</v>
      </c>
      <c r="F7" s="707"/>
      <c r="G7" s="707"/>
      <c r="H7" s="708"/>
      <c r="I7" s="708"/>
      <c r="J7" s="708"/>
      <c r="K7" s="709">
        <f>F7+G7-H7</f>
        <v>0</v>
      </c>
      <c r="L7" s="708"/>
      <c r="M7" s="710"/>
      <c r="N7" s="708"/>
      <c r="O7" s="711">
        <f>L7-H7-I7+J7+N7</f>
        <v>0</v>
      </c>
    </row>
    <row r="8" spans="1:20" ht="15" customHeight="1">
      <c r="A8" s="915">
        <v>4</v>
      </c>
      <c r="B8" s="1278" t="s">
        <v>228</v>
      </c>
      <c r="C8" s="1279"/>
      <c r="D8" s="702">
        <v>302</v>
      </c>
      <c r="E8" s="745">
        <v>302</v>
      </c>
      <c r="F8" s="712"/>
      <c r="G8" s="712"/>
      <c r="H8" s="713"/>
      <c r="I8" s="713"/>
      <c r="J8" s="713"/>
      <c r="K8" s="709">
        <f>F8+G8-H8</f>
        <v>0</v>
      </c>
      <c r="L8" s="713"/>
      <c r="M8" s="714"/>
      <c r="N8" s="713"/>
      <c r="O8" s="715">
        <f>L8-H8-I8+J8+N8</f>
        <v>0</v>
      </c>
    </row>
    <row r="9" spans="1:20" ht="15" customHeight="1">
      <c r="A9" s="915">
        <v>5</v>
      </c>
      <c r="B9" s="1278" t="s">
        <v>227</v>
      </c>
      <c r="C9" s="1279"/>
      <c r="D9" s="702">
        <v>303</v>
      </c>
      <c r="E9" s="745">
        <v>303</v>
      </c>
      <c r="F9" s="712"/>
      <c r="G9" s="712"/>
      <c r="H9" s="713"/>
      <c r="I9" s="713"/>
      <c r="J9" s="713"/>
      <c r="K9" s="709">
        <f>F9+G9-H9</f>
        <v>0</v>
      </c>
      <c r="L9" s="713"/>
      <c r="M9" s="714"/>
      <c r="N9" s="713"/>
      <c r="O9" s="715">
        <f>L9-H9-I9+J9+N9</f>
        <v>0</v>
      </c>
    </row>
    <row r="10" spans="1:20" ht="15" customHeight="1">
      <c r="A10" s="915"/>
      <c r="B10" s="1287" t="s">
        <v>281</v>
      </c>
      <c r="C10" s="1452"/>
      <c r="D10" s="746"/>
      <c r="E10" s="745"/>
      <c r="F10" s="716"/>
      <c r="G10" s="717"/>
      <c r="H10" s="718"/>
      <c r="I10" s="718"/>
      <c r="J10" s="718"/>
      <c r="K10" s="719"/>
      <c r="L10" s="718"/>
      <c r="M10" s="720"/>
      <c r="N10" s="718"/>
      <c r="O10" s="721"/>
    </row>
    <row r="11" spans="1:20" ht="15" customHeight="1">
      <c r="A11" s="915">
        <v>6</v>
      </c>
      <c r="B11" s="1278" t="s">
        <v>208</v>
      </c>
      <c r="C11" s="1331"/>
      <c r="D11" s="746" t="s">
        <v>181</v>
      </c>
      <c r="E11" s="745">
        <v>310</v>
      </c>
      <c r="F11" s="712"/>
      <c r="G11" s="712"/>
      <c r="H11" s="713"/>
      <c r="I11" s="713"/>
      <c r="J11" s="713"/>
      <c r="K11" s="722">
        <f t="shared" ref="K11:K20" si="0">F11+G11-H11</f>
        <v>0</v>
      </c>
      <c r="L11" s="713"/>
      <c r="M11" s="714"/>
      <c r="N11" s="713"/>
      <c r="O11" s="715">
        <f t="shared" ref="O11:O20" si="1">L11-H11-I11+J11+N11</f>
        <v>0</v>
      </c>
    </row>
    <row r="12" spans="1:20" ht="15" customHeight="1">
      <c r="A12" s="915">
        <v>7</v>
      </c>
      <c r="B12" s="1278" t="s">
        <v>207</v>
      </c>
      <c r="C12" s="1331"/>
      <c r="D12" s="746" t="s">
        <v>181</v>
      </c>
      <c r="E12" s="745">
        <v>311</v>
      </c>
      <c r="F12" s="712"/>
      <c r="G12" s="712"/>
      <c r="H12" s="713"/>
      <c r="I12" s="713"/>
      <c r="J12" s="713"/>
      <c r="K12" s="709">
        <f t="shared" si="0"/>
        <v>0</v>
      </c>
      <c r="L12" s="713"/>
      <c r="M12" s="714"/>
      <c r="N12" s="713"/>
      <c r="O12" s="715">
        <f t="shared" si="1"/>
        <v>0</v>
      </c>
    </row>
    <row r="13" spans="1:20" ht="15" customHeight="1">
      <c r="A13" s="915"/>
      <c r="B13" s="1287" t="s">
        <v>280</v>
      </c>
      <c r="C13" s="1452"/>
      <c r="D13" s="746"/>
      <c r="E13" s="745"/>
      <c r="F13" s="716"/>
      <c r="G13" s="717"/>
      <c r="H13" s="718"/>
      <c r="I13" s="718"/>
      <c r="J13" s="718"/>
      <c r="K13" s="753"/>
      <c r="L13" s="718"/>
      <c r="M13" s="720"/>
      <c r="N13" s="718"/>
      <c r="O13" s="754"/>
    </row>
    <row r="14" spans="1:20" ht="15" customHeight="1">
      <c r="A14" s="915">
        <v>8</v>
      </c>
      <c r="B14" s="1278" t="s">
        <v>208</v>
      </c>
      <c r="C14" s="1279"/>
      <c r="D14" s="702">
        <v>350</v>
      </c>
      <c r="E14" s="746" t="s">
        <v>181</v>
      </c>
      <c r="F14" s="712"/>
      <c r="G14" s="712"/>
      <c r="H14" s="713"/>
      <c r="I14" s="713"/>
      <c r="J14" s="713"/>
      <c r="K14" s="709">
        <f t="shared" si="0"/>
        <v>0</v>
      </c>
      <c r="L14" s="713"/>
      <c r="M14" s="714"/>
      <c r="N14" s="713"/>
      <c r="O14" s="711">
        <f t="shared" si="1"/>
        <v>0</v>
      </c>
    </row>
    <row r="15" spans="1:20" ht="15" customHeight="1">
      <c r="A15" s="915">
        <v>9</v>
      </c>
      <c r="B15" s="1278" t="s">
        <v>207</v>
      </c>
      <c r="C15" s="1279"/>
      <c r="D15" s="702">
        <v>351</v>
      </c>
      <c r="E15" s="746" t="s">
        <v>181</v>
      </c>
      <c r="F15" s="712"/>
      <c r="G15" s="712"/>
      <c r="H15" s="713"/>
      <c r="I15" s="713"/>
      <c r="J15" s="713"/>
      <c r="K15" s="709">
        <f t="shared" si="0"/>
        <v>0</v>
      </c>
      <c r="L15" s="713"/>
      <c r="M15" s="714"/>
      <c r="N15" s="713"/>
      <c r="O15" s="715">
        <f t="shared" si="1"/>
        <v>0</v>
      </c>
    </row>
    <row r="16" spans="1:20" ht="15" customHeight="1">
      <c r="A16" s="915">
        <v>10</v>
      </c>
      <c r="B16" s="1278" t="s">
        <v>279</v>
      </c>
      <c r="C16" s="1279"/>
      <c r="D16" s="702">
        <v>352.1</v>
      </c>
      <c r="E16" s="702">
        <v>352.1</v>
      </c>
      <c r="F16" s="712"/>
      <c r="G16" s="712"/>
      <c r="H16" s="713"/>
      <c r="I16" s="713"/>
      <c r="J16" s="713"/>
      <c r="K16" s="709">
        <f t="shared" si="0"/>
        <v>0</v>
      </c>
      <c r="L16" s="713"/>
      <c r="M16" s="714"/>
      <c r="N16" s="713"/>
      <c r="O16" s="715">
        <f t="shared" si="1"/>
        <v>0</v>
      </c>
    </row>
    <row r="17" spans="1:15" ht="15" customHeight="1">
      <c r="A17" s="915">
        <v>11</v>
      </c>
      <c r="B17" s="1278" t="s">
        <v>278</v>
      </c>
      <c r="C17" s="1279"/>
      <c r="D17" s="702">
        <v>352.2</v>
      </c>
      <c r="E17" s="702">
        <v>352.2</v>
      </c>
      <c r="F17" s="712"/>
      <c r="G17" s="712"/>
      <c r="H17" s="713"/>
      <c r="I17" s="713"/>
      <c r="J17" s="713"/>
      <c r="K17" s="709">
        <f t="shared" si="0"/>
        <v>0</v>
      </c>
      <c r="L17" s="713"/>
      <c r="M17" s="714"/>
      <c r="N17" s="713"/>
      <c r="O17" s="711">
        <f t="shared" si="1"/>
        <v>0</v>
      </c>
    </row>
    <row r="18" spans="1:15" ht="15" customHeight="1">
      <c r="A18" s="915">
        <v>12</v>
      </c>
      <c r="B18" s="1278" t="s">
        <v>277</v>
      </c>
      <c r="C18" s="1279"/>
      <c r="D18" s="702">
        <v>353</v>
      </c>
      <c r="E18" s="702">
        <v>353</v>
      </c>
      <c r="F18" s="712"/>
      <c r="G18" s="712"/>
      <c r="H18" s="708"/>
      <c r="I18" s="708"/>
      <c r="J18" s="708"/>
      <c r="K18" s="709">
        <f t="shared" si="0"/>
        <v>0</v>
      </c>
      <c r="L18" s="708"/>
      <c r="M18" s="710"/>
      <c r="N18" s="708"/>
      <c r="O18" s="715">
        <f t="shared" si="1"/>
        <v>0</v>
      </c>
    </row>
    <row r="19" spans="1:15" ht="15" customHeight="1">
      <c r="A19" s="915">
        <v>13</v>
      </c>
      <c r="B19" s="743" t="s">
        <v>276</v>
      </c>
      <c r="C19" s="744"/>
      <c r="D19" s="702">
        <v>354</v>
      </c>
      <c r="E19" s="702">
        <v>354</v>
      </c>
      <c r="F19" s="712"/>
      <c r="G19" s="712"/>
      <c r="H19" s="708"/>
      <c r="I19" s="708"/>
      <c r="J19" s="708"/>
      <c r="K19" s="709">
        <f t="shared" si="0"/>
        <v>0</v>
      </c>
      <c r="L19" s="708"/>
      <c r="M19" s="710"/>
      <c r="N19" s="708"/>
      <c r="O19" s="715">
        <f t="shared" si="1"/>
        <v>0</v>
      </c>
    </row>
    <row r="20" spans="1:15" ht="15" customHeight="1">
      <c r="A20" s="915">
        <v>14</v>
      </c>
      <c r="B20" s="743" t="s">
        <v>357</v>
      </c>
      <c r="C20" s="744"/>
      <c r="D20" s="702">
        <v>355</v>
      </c>
      <c r="E20" s="702">
        <v>355</v>
      </c>
      <c r="F20" s="712"/>
      <c r="G20" s="712"/>
      <c r="H20" s="708"/>
      <c r="I20" s="708"/>
      <c r="J20" s="708"/>
      <c r="K20" s="709">
        <f t="shared" si="0"/>
        <v>0</v>
      </c>
      <c r="L20" s="708"/>
      <c r="M20" s="710"/>
      <c r="N20" s="708"/>
      <c r="O20" s="715">
        <f t="shared" si="1"/>
        <v>0</v>
      </c>
    </row>
    <row r="21" spans="1:15" ht="15" customHeight="1">
      <c r="A21" s="915"/>
      <c r="B21" s="1287" t="s">
        <v>219</v>
      </c>
      <c r="C21" s="1452"/>
      <c r="D21" s="746"/>
      <c r="E21" s="745"/>
      <c r="F21" s="716"/>
      <c r="G21" s="717"/>
      <c r="H21" s="718"/>
      <c r="I21" s="718"/>
      <c r="J21" s="718"/>
      <c r="K21" s="719"/>
      <c r="L21" s="718"/>
      <c r="M21" s="720"/>
      <c r="N21" s="718"/>
      <c r="O21" s="721"/>
    </row>
    <row r="22" spans="1:15" ht="15" customHeight="1">
      <c r="A22" s="915">
        <v>15</v>
      </c>
      <c r="B22" s="1278" t="s">
        <v>208</v>
      </c>
      <c r="C22" s="1279"/>
      <c r="D22" s="702">
        <v>360</v>
      </c>
      <c r="E22" s="746" t="s">
        <v>181</v>
      </c>
      <c r="F22" s="712"/>
      <c r="G22" s="712"/>
      <c r="H22" s="713"/>
      <c r="I22" s="713"/>
      <c r="J22" s="713"/>
      <c r="K22" s="722">
        <f>F22+G22-H22</f>
        <v>0</v>
      </c>
      <c r="L22" s="713"/>
      <c r="M22" s="714"/>
      <c r="N22" s="713"/>
      <c r="O22" s="711">
        <f>L22-H22-I22+J22+N22</f>
        <v>0</v>
      </c>
    </row>
    <row r="23" spans="1:15" ht="15" customHeight="1">
      <c r="A23" s="915">
        <v>16</v>
      </c>
      <c r="B23" s="1278" t="s">
        <v>207</v>
      </c>
      <c r="C23" s="1279"/>
      <c r="D23" s="702">
        <v>361</v>
      </c>
      <c r="E23" s="746" t="s">
        <v>181</v>
      </c>
      <c r="F23" s="712"/>
      <c r="G23" s="712"/>
      <c r="H23" s="708"/>
      <c r="I23" s="708"/>
      <c r="J23" s="708"/>
      <c r="K23" s="709">
        <f>F23+G23-H23</f>
        <v>0</v>
      </c>
      <c r="L23" s="708"/>
      <c r="M23" s="710"/>
      <c r="N23" s="708"/>
      <c r="O23" s="715">
        <f>L23-H23-I23+J23+N23</f>
        <v>0</v>
      </c>
    </row>
    <row r="24" spans="1:15" ht="15" customHeight="1">
      <c r="A24" s="915">
        <v>17</v>
      </c>
      <c r="B24" s="1278" t="s">
        <v>275</v>
      </c>
      <c r="C24" s="1279"/>
      <c r="D24" s="702">
        <v>362</v>
      </c>
      <c r="E24" s="745">
        <v>362</v>
      </c>
      <c r="F24" s="712"/>
      <c r="G24" s="712"/>
      <c r="H24" s="708"/>
      <c r="I24" s="708"/>
      <c r="J24" s="708"/>
      <c r="K24" s="709">
        <f>F24+G24-H24</f>
        <v>0</v>
      </c>
      <c r="L24" s="708"/>
      <c r="M24" s="710"/>
      <c r="N24" s="708"/>
      <c r="O24" s="715">
        <f>L24-H24-I24+J24+N24</f>
        <v>0</v>
      </c>
    </row>
    <row r="25" spans="1:15" ht="15" customHeight="1">
      <c r="A25" s="915">
        <v>18</v>
      </c>
      <c r="B25" s="1278" t="s">
        <v>212</v>
      </c>
      <c r="C25" s="1279"/>
      <c r="D25" s="702">
        <v>363</v>
      </c>
      <c r="E25" s="745">
        <v>363</v>
      </c>
      <c r="F25" s="712"/>
      <c r="G25" s="712"/>
      <c r="H25" s="708"/>
      <c r="I25" s="708"/>
      <c r="J25" s="708"/>
      <c r="K25" s="709">
        <f>F25+G25-H25</f>
        <v>0</v>
      </c>
      <c r="L25" s="708"/>
      <c r="M25" s="710"/>
      <c r="N25" s="708"/>
      <c r="O25" s="715">
        <f>L25-H25-I25+J25+N25</f>
        <v>0</v>
      </c>
    </row>
    <row r="26" spans="1:15" ht="15" customHeight="1">
      <c r="A26" s="915"/>
      <c r="B26" s="1287" t="s">
        <v>274</v>
      </c>
      <c r="C26" s="1452"/>
      <c r="D26" s="746"/>
      <c r="E26" s="745"/>
      <c r="F26" s="716"/>
      <c r="G26" s="717"/>
      <c r="H26" s="718"/>
      <c r="I26" s="718"/>
      <c r="J26" s="718"/>
      <c r="K26" s="719"/>
      <c r="L26" s="718"/>
      <c r="M26" s="720"/>
      <c r="N26" s="718"/>
      <c r="O26" s="721"/>
    </row>
    <row r="27" spans="1:15" s="156" customFormat="1" ht="15" customHeight="1">
      <c r="A27" s="915">
        <v>19</v>
      </c>
      <c r="B27" s="1278" t="s">
        <v>208</v>
      </c>
      <c r="C27" s="1279"/>
      <c r="D27" s="702">
        <v>370</v>
      </c>
      <c r="E27" s="746" t="s">
        <v>181</v>
      </c>
      <c r="F27" s="712"/>
      <c r="G27" s="712"/>
      <c r="H27" s="713"/>
      <c r="I27" s="713"/>
      <c r="J27" s="713"/>
      <c r="K27" s="722">
        <f t="shared" ref="K27:K35" si="2">F27+G27-H27</f>
        <v>0</v>
      </c>
      <c r="L27" s="713"/>
      <c r="M27" s="714"/>
      <c r="N27" s="713"/>
      <c r="O27" s="711">
        <f t="shared" ref="O27:O35" si="3">L27-H27-I27+J27+N27</f>
        <v>0</v>
      </c>
    </row>
    <row r="28" spans="1:15" ht="15" customHeight="1">
      <c r="A28" s="915">
        <v>20</v>
      </c>
      <c r="B28" s="1278" t="s">
        <v>207</v>
      </c>
      <c r="C28" s="1279"/>
      <c r="D28" s="702">
        <v>371</v>
      </c>
      <c r="E28" s="746" t="s">
        <v>181</v>
      </c>
      <c r="F28" s="712"/>
      <c r="G28" s="712"/>
      <c r="H28" s="713"/>
      <c r="I28" s="713"/>
      <c r="J28" s="713"/>
      <c r="K28" s="722">
        <f t="shared" si="2"/>
        <v>0</v>
      </c>
      <c r="L28" s="713"/>
      <c r="M28" s="714"/>
      <c r="N28" s="713"/>
      <c r="O28" s="715">
        <f t="shared" si="3"/>
        <v>0</v>
      </c>
    </row>
    <row r="29" spans="1:15" ht="15" customHeight="1">
      <c r="A29" s="915">
        <v>21</v>
      </c>
      <c r="B29" s="743" t="s">
        <v>273</v>
      </c>
      <c r="C29" s="744"/>
      <c r="D29" s="746" t="s">
        <v>181</v>
      </c>
      <c r="E29" s="745">
        <v>372</v>
      </c>
      <c r="F29" s="712"/>
      <c r="G29" s="712"/>
      <c r="H29" s="708"/>
      <c r="I29" s="708"/>
      <c r="J29" s="708"/>
      <c r="K29" s="709">
        <f t="shared" si="2"/>
        <v>0</v>
      </c>
      <c r="L29" s="708"/>
      <c r="M29" s="710"/>
      <c r="N29" s="708"/>
      <c r="O29" s="715">
        <f t="shared" si="3"/>
        <v>0</v>
      </c>
    </row>
    <row r="30" spans="1:15" s="156" customFormat="1" ht="15" customHeight="1">
      <c r="A30" s="915">
        <v>22</v>
      </c>
      <c r="B30" s="1300" t="s">
        <v>272</v>
      </c>
      <c r="C30" s="1455"/>
      <c r="D30" s="746">
        <v>372</v>
      </c>
      <c r="E30" s="747">
        <v>373</v>
      </c>
      <c r="F30" s="712"/>
      <c r="G30" s="712"/>
      <c r="H30" s="708"/>
      <c r="I30" s="708"/>
      <c r="J30" s="708"/>
      <c r="K30" s="709">
        <f t="shared" si="2"/>
        <v>0</v>
      </c>
      <c r="L30" s="708"/>
      <c r="M30" s="755"/>
      <c r="N30" s="708"/>
      <c r="O30" s="715">
        <f t="shared" si="3"/>
        <v>0</v>
      </c>
    </row>
    <row r="31" spans="1:15" s="156" customFormat="1" ht="28.5" customHeight="1">
      <c r="A31" s="1249" t="s">
        <v>421</v>
      </c>
      <c r="B31" s="1249"/>
      <c r="C31" s="1249"/>
      <c r="D31" s="1249"/>
      <c r="E31" s="1249"/>
      <c r="F31" s="1249"/>
      <c r="G31" s="1249"/>
      <c r="H31" s="1249"/>
      <c r="I31" s="1249"/>
      <c r="J31" s="1249"/>
      <c r="K31" s="1249"/>
      <c r="L31" s="1249"/>
      <c r="M31" s="1249"/>
      <c r="N31" s="1249"/>
      <c r="O31" s="1249"/>
    </row>
    <row r="32" spans="1:15" ht="15.75" customHeight="1">
      <c r="A32" s="915">
        <v>23</v>
      </c>
      <c r="B32" s="1278" t="s">
        <v>358</v>
      </c>
      <c r="C32" s="1448"/>
      <c r="D32" s="702">
        <v>372.1</v>
      </c>
      <c r="E32" s="745">
        <v>373.1</v>
      </c>
      <c r="F32" s="712"/>
      <c r="G32" s="712"/>
      <c r="H32" s="713"/>
      <c r="I32" s="713"/>
      <c r="J32" s="713"/>
      <c r="K32" s="722">
        <f t="shared" si="2"/>
        <v>0</v>
      </c>
      <c r="L32" s="713"/>
      <c r="M32" s="714"/>
      <c r="N32" s="713"/>
      <c r="O32" s="715">
        <f t="shared" si="3"/>
        <v>0</v>
      </c>
    </row>
    <row r="33" spans="1:15" s="156" customFormat="1" ht="15" customHeight="1">
      <c r="A33" s="915">
        <v>24</v>
      </c>
      <c r="B33" s="1278" t="s">
        <v>271</v>
      </c>
      <c r="C33" s="1448"/>
      <c r="D33" s="702">
        <v>373</v>
      </c>
      <c r="E33" s="702">
        <v>374</v>
      </c>
      <c r="F33" s="707"/>
      <c r="G33" s="707"/>
      <c r="H33" s="708"/>
      <c r="I33" s="708"/>
      <c r="J33" s="708"/>
      <c r="K33" s="709">
        <f t="shared" si="2"/>
        <v>0</v>
      </c>
      <c r="L33" s="708"/>
      <c r="M33" s="710"/>
      <c r="N33" s="708"/>
      <c r="O33" s="715">
        <f t="shared" si="3"/>
        <v>0</v>
      </c>
    </row>
    <row r="34" spans="1:15" ht="15" customHeight="1">
      <c r="A34" s="915">
        <v>25</v>
      </c>
      <c r="B34" s="1278" t="s">
        <v>270</v>
      </c>
      <c r="C34" s="1448"/>
      <c r="D34" s="702">
        <v>374</v>
      </c>
      <c r="E34" s="745">
        <v>375</v>
      </c>
      <c r="F34" s="712"/>
      <c r="G34" s="712"/>
      <c r="H34" s="713"/>
      <c r="I34" s="713"/>
      <c r="J34" s="713"/>
      <c r="K34" s="722">
        <f t="shared" si="2"/>
        <v>0</v>
      </c>
      <c r="L34" s="713"/>
      <c r="M34" s="714"/>
      <c r="N34" s="713"/>
      <c r="O34" s="715">
        <f t="shared" si="3"/>
        <v>0</v>
      </c>
    </row>
    <row r="35" spans="1:15" s="156" customFormat="1" ht="15" customHeight="1">
      <c r="A35" s="915">
        <v>26</v>
      </c>
      <c r="B35" s="1321" t="s">
        <v>362</v>
      </c>
      <c r="C35" s="1469"/>
      <c r="D35" s="702">
        <v>375</v>
      </c>
      <c r="E35" s="702">
        <v>376</v>
      </c>
      <c r="F35" s="707"/>
      <c r="G35" s="707"/>
      <c r="H35" s="708"/>
      <c r="I35" s="708"/>
      <c r="J35" s="708"/>
      <c r="K35" s="709">
        <f t="shared" si="2"/>
        <v>0</v>
      </c>
      <c r="L35" s="708"/>
      <c r="M35" s="710"/>
      <c r="N35" s="708"/>
      <c r="O35" s="715">
        <f t="shared" si="3"/>
        <v>0</v>
      </c>
    </row>
    <row r="36" spans="1:15" ht="15" customHeight="1">
      <c r="A36" s="915"/>
      <c r="B36" s="1287" t="s">
        <v>269</v>
      </c>
      <c r="C36" s="1249"/>
      <c r="D36" s="746"/>
      <c r="E36" s="745"/>
      <c r="F36" s="716"/>
      <c r="G36" s="717"/>
      <c r="H36" s="718"/>
      <c r="I36" s="718"/>
      <c r="J36" s="718"/>
      <c r="K36" s="719"/>
      <c r="L36" s="718"/>
      <c r="M36" s="720"/>
      <c r="N36" s="718"/>
      <c r="O36" s="721"/>
    </row>
    <row r="37" spans="1:15" ht="15" customHeight="1">
      <c r="A37" s="915">
        <v>27</v>
      </c>
      <c r="B37" s="1278" t="s">
        <v>195</v>
      </c>
      <c r="C37" s="1279"/>
      <c r="D37" s="702">
        <v>389</v>
      </c>
      <c r="E37" s="746" t="s">
        <v>181</v>
      </c>
      <c r="F37" s="712"/>
      <c r="G37" s="712"/>
      <c r="H37" s="713"/>
      <c r="I37" s="713"/>
      <c r="J37" s="713"/>
      <c r="K37" s="722">
        <f t="shared" ref="K37:K48" si="4">F37+G37-H37</f>
        <v>0</v>
      </c>
      <c r="L37" s="713"/>
      <c r="M37" s="714"/>
      <c r="N37" s="713"/>
      <c r="O37" s="715">
        <f t="shared" ref="O37:O47" si="5">L37-H37-I37+J37+N37</f>
        <v>0</v>
      </c>
    </row>
    <row r="38" spans="1:15" ht="15" customHeight="1">
      <c r="A38" s="915">
        <v>28</v>
      </c>
      <c r="B38" s="1278" t="s">
        <v>194</v>
      </c>
      <c r="C38" s="1448"/>
      <c r="D38" s="702">
        <v>390</v>
      </c>
      <c r="E38" s="746" t="s">
        <v>181</v>
      </c>
      <c r="F38" s="707"/>
      <c r="G38" s="707"/>
      <c r="H38" s="708"/>
      <c r="I38" s="708"/>
      <c r="J38" s="708"/>
      <c r="K38" s="709">
        <f t="shared" si="4"/>
        <v>0</v>
      </c>
      <c r="L38" s="708"/>
      <c r="M38" s="710"/>
      <c r="N38" s="708"/>
      <c r="O38" s="715">
        <f t="shared" si="5"/>
        <v>0</v>
      </c>
    </row>
    <row r="39" spans="1:15" ht="15" customHeight="1">
      <c r="A39" s="915">
        <v>29</v>
      </c>
      <c r="B39" s="1278" t="s">
        <v>193</v>
      </c>
      <c r="C39" s="1448"/>
      <c r="D39" s="702">
        <v>391</v>
      </c>
      <c r="E39" s="745">
        <v>391</v>
      </c>
      <c r="F39" s="707"/>
      <c r="G39" s="707"/>
      <c r="H39" s="708"/>
      <c r="I39" s="708"/>
      <c r="J39" s="708"/>
      <c r="K39" s="709">
        <f t="shared" si="4"/>
        <v>0</v>
      </c>
      <c r="L39" s="708"/>
      <c r="M39" s="710"/>
      <c r="N39" s="708"/>
      <c r="O39" s="715">
        <f t="shared" si="5"/>
        <v>0</v>
      </c>
    </row>
    <row r="40" spans="1:15" ht="15" customHeight="1">
      <c r="A40" s="915">
        <v>30</v>
      </c>
      <c r="B40" s="1321" t="s">
        <v>361</v>
      </c>
      <c r="C40" s="1446"/>
      <c r="D40" s="702">
        <v>391.1</v>
      </c>
      <c r="E40" s="745">
        <v>391.1</v>
      </c>
      <c r="F40" s="707"/>
      <c r="G40" s="707"/>
      <c r="H40" s="708"/>
      <c r="I40" s="708"/>
      <c r="J40" s="708"/>
      <c r="K40" s="709">
        <f t="shared" si="4"/>
        <v>0</v>
      </c>
      <c r="L40" s="708"/>
      <c r="M40" s="710"/>
      <c r="N40" s="708"/>
      <c r="O40" s="715">
        <f t="shared" si="5"/>
        <v>0</v>
      </c>
    </row>
    <row r="41" spans="1:15" ht="15" customHeight="1">
      <c r="A41" s="915">
        <v>31</v>
      </c>
      <c r="B41" s="1278" t="s">
        <v>191</v>
      </c>
      <c r="C41" s="1448"/>
      <c r="D41" s="702">
        <v>392</v>
      </c>
      <c r="E41" s="745">
        <v>392</v>
      </c>
      <c r="F41" s="707"/>
      <c r="G41" s="707"/>
      <c r="H41" s="708"/>
      <c r="I41" s="708"/>
      <c r="J41" s="708"/>
      <c r="K41" s="709">
        <f t="shared" si="4"/>
        <v>0</v>
      </c>
      <c r="L41" s="708"/>
      <c r="M41" s="710"/>
      <c r="N41" s="708"/>
      <c r="O41" s="715">
        <f t="shared" si="5"/>
        <v>0</v>
      </c>
    </row>
    <row r="42" spans="1:15" ht="15" customHeight="1">
      <c r="A42" s="915">
        <v>32</v>
      </c>
      <c r="B42" s="1278" t="s">
        <v>190</v>
      </c>
      <c r="C42" s="1279"/>
      <c r="D42" s="702" t="s">
        <v>181</v>
      </c>
      <c r="E42" s="745">
        <v>393</v>
      </c>
      <c r="F42" s="707"/>
      <c r="G42" s="707"/>
      <c r="H42" s="708"/>
      <c r="I42" s="708"/>
      <c r="J42" s="708"/>
      <c r="K42" s="709">
        <f t="shared" si="4"/>
        <v>0</v>
      </c>
      <c r="L42" s="708"/>
      <c r="M42" s="710"/>
      <c r="N42" s="708"/>
      <c r="O42" s="715">
        <f t="shared" si="5"/>
        <v>0</v>
      </c>
    </row>
    <row r="43" spans="1:15" ht="15" customHeight="1">
      <c r="A43" s="915">
        <v>33</v>
      </c>
      <c r="B43" s="1278" t="s">
        <v>188</v>
      </c>
      <c r="C43" s="1448"/>
      <c r="D43" s="702">
        <v>393</v>
      </c>
      <c r="E43" s="702" t="s">
        <v>181</v>
      </c>
      <c r="F43" s="707"/>
      <c r="G43" s="707"/>
      <c r="H43" s="708"/>
      <c r="I43" s="708"/>
      <c r="J43" s="708"/>
      <c r="K43" s="709">
        <f t="shared" si="4"/>
        <v>0</v>
      </c>
      <c r="L43" s="708"/>
      <c r="M43" s="710"/>
      <c r="N43" s="708"/>
      <c r="O43" s="715">
        <f t="shared" si="5"/>
        <v>0</v>
      </c>
    </row>
    <row r="44" spans="1:15" ht="15" customHeight="1">
      <c r="A44" s="915">
        <v>34</v>
      </c>
      <c r="B44" s="1278" t="s">
        <v>187</v>
      </c>
      <c r="C44" s="1448"/>
      <c r="D44" s="702">
        <v>394</v>
      </c>
      <c r="E44" s="702" t="s">
        <v>181</v>
      </c>
      <c r="F44" s="707"/>
      <c r="G44" s="707"/>
      <c r="H44" s="708"/>
      <c r="I44" s="708"/>
      <c r="J44" s="708"/>
      <c r="K44" s="709">
        <f t="shared" si="4"/>
        <v>0</v>
      </c>
      <c r="L44" s="708"/>
      <c r="M44" s="710"/>
      <c r="N44" s="708"/>
      <c r="O44" s="715">
        <f t="shared" si="5"/>
        <v>0</v>
      </c>
    </row>
    <row r="45" spans="1:15" ht="15" customHeight="1">
      <c r="A45" s="915">
        <v>35</v>
      </c>
      <c r="B45" s="1278" t="s">
        <v>186</v>
      </c>
      <c r="C45" s="1448"/>
      <c r="D45" s="702">
        <v>395</v>
      </c>
      <c r="E45" s="702" t="s">
        <v>181</v>
      </c>
      <c r="F45" s="707"/>
      <c r="G45" s="707"/>
      <c r="H45" s="708"/>
      <c r="I45" s="708"/>
      <c r="J45" s="708"/>
      <c r="K45" s="709">
        <f t="shared" si="4"/>
        <v>0</v>
      </c>
      <c r="L45" s="708"/>
      <c r="M45" s="710"/>
      <c r="N45" s="708"/>
      <c r="O45" s="715">
        <f t="shared" si="5"/>
        <v>0</v>
      </c>
    </row>
    <row r="46" spans="1:15" ht="15" customHeight="1">
      <c r="A46" s="915">
        <v>36</v>
      </c>
      <c r="B46" s="1278" t="s">
        <v>185</v>
      </c>
      <c r="C46" s="1448"/>
      <c r="D46" s="702">
        <v>396</v>
      </c>
      <c r="E46" s="702" t="s">
        <v>181</v>
      </c>
      <c r="F46" s="707"/>
      <c r="G46" s="707"/>
      <c r="H46" s="708"/>
      <c r="I46" s="708"/>
      <c r="J46" s="708"/>
      <c r="K46" s="709">
        <f t="shared" si="4"/>
        <v>0</v>
      </c>
      <c r="L46" s="708"/>
      <c r="M46" s="710"/>
      <c r="N46" s="708"/>
      <c r="O46" s="715">
        <f t="shared" si="5"/>
        <v>0</v>
      </c>
    </row>
    <row r="47" spans="1:15" ht="15" customHeight="1">
      <c r="A47" s="915">
        <v>37</v>
      </c>
      <c r="B47" s="1278" t="s">
        <v>184</v>
      </c>
      <c r="C47" s="1448"/>
      <c r="D47" s="702">
        <v>397</v>
      </c>
      <c r="E47" s="702" t="s">
        <v>181</v>
      </c>
      <c r="F47" s="707"/>
      <c r="G47" s="707"/>
      <c r="H47" s="708"/>
      <c r="I47" s="708"/>
      <c r="J47" s="708"/>
      <c r="K47" s="709">
        <f t="shared" si="4"/>
        <v>0</v>
      </c>
      <c r="L47" s="708"/>
      <c r="M47" s="710"/>
      <c r="N47" s="708"/>
      <c r="O47" s="715">
        <f t="shared" si="5"/>
        <v>0</v>
      </c>
    </row>
    <row r="48" spans="1:15" ht="15" customHeight="1">
      <c r="A48" s="915">
        <v>38</v>
      </c>
      <c r="B48" s="1278" t="s">
        <v>183</v>
      </c>
      <c r="C48" s="1448"/>
      <c r="D48" s="702">
        <v>398</v>
      </c>
      <c r="E48" s="702" t="s">
        <v>181</v>
      </c>
      <c r="F48" s="707"/>
      <c r="G48" s="707"/>
      <c r="H48" s="708"/>
      <c r="I48" s="708"/>
      <c r="J48" s="708"/>
      <c r="K48" s="709">
        <f t="shared" si="4"/>
        <v>0</v>
      </c>
      <c r="L48" s="708"/>
      <c r="M48" s="710"/>
      <c r="N48" s="708"/>
      <c r="O48" s="715">
        <f>L48-H48-I48+J48+N48</f>
        <v>0</v>
      </c>
    </row>
    <row r="49" spans="1:15" ht="15" customHeight="1" thickBot="1">
      <c r="A49" s="915">
        <v>39</v>
      </c>
      <c r="B49" s="1300" t="s">
        <v>268</v>
      </c>
      <c r="C49" s="1455"/>
      <c r="D49" s="1447" t="s">
        <v>179</v>
      </c>
      <c r="E49" s="1318"/>
      <c r="F49" s="729">
        <f t="shared" ref="F49:L49" si="6">SUM(F7:F48)</f>
        <v>0</v>
      </c>
      <c r="G49" s="729">
        <f t="shared" si="6"/>
        <v>0</v>
      </c>
      <c r="H49" s="728">
        <f t="shared" si="6"/>
        <v>0</v>
      </c>
      <c r="I49" s="756">
        <f t="shared" si="6"/>
        <v>0</v>
      </c>
      <c r="J49" s="728">
        <f t="shared" si="6"/>
        <v>0</v>
      </c>
      <c r="K49" s="757">
        <f t="shared" si="6"/>
        <v>0</v>
      </c>
      <c r="L49" s="758">
        <f t="shared" si="6"/>
        <v>0</v>
      </c>
      <c r="M49" s="759"/>
      <c r="N49" s="758">
        <f>SUM(N7:N48)</f>
        <v>0</v>
      </c>
      <c r="O49" s="731">
        <f>SUM(O7:O48)</f>
        <v>0</v>
      </c>
    </row>
    <row r="50" spans="1:15" ht="24.95" customHeight="1" thickTop="1">
      <c r="A50" s="742"/>
      <c r="B50" s="1331"/>
      <c r="C50" s="1331"/>
      <c r="D50" s="741"/>
      <c r="E50" s="849"/>
      <c r="F50" s="1449"/>
      <c r="G50" s="1450"/>
      <c r="H50" s="1450"/>
      <c r="I50" s="732"/>
      <c r="J50" s="732"/>
      <c r="K50" s="688" t="s">
        <v>588</v>
      </c>
      <c r="L50" s="856"/>
      <c r="M50" s="858"/>
      <c r="N50" s="916" t="s">
        <v>589</v>
      </c>
      <c r="O50" s="857" t="s">
        <v>590</v>
      </c>
    </row>
    <row r="51" spans="1:15" ht="8.25" customHeight="1">
      <c r="A51" s="742"/>
      <c r="B51" s="748"/>
      <c r="C51" s="748"/>
      <c r="D51" s="741"/>
      <c r="E51" s="741"/>
      <c r="F51" s="748"/>
      <c r="G51" s="741"/>
      <c r="H51" s="741"/>
      <c r="I51" s="741"/>
      <c r="J51" s="741"/>
      <c r="K51" s="733"/>
      <c r="L51" s="155"/>
      <c r="M51" s="741"/>
      <c r="N51" s="734"/>
      <c r="O51" s="751"/>
    </row>
    <row r="52" spans="1:15" s="161" customFormat="1" ht="13.5" customHeight="1">
      <c r="A52" s="760"/>
      <c r="B52" s="1288" t="s">
        <v>38</v>
      </c>
      <c r="C52" s="1451"/>
      <c r="D52" s="1451"/>
      <c r="E52" s="78"/>
      <c r="F52" s="761"/>
      <c r="G52" s="761"/>
      <c r="H52" s="78"/>
      <c r="I52" s="750"/>
      <c r="J52" s="159"/>
      <c r="K52" s="159"/>
      <c r="L52" s="159"/>
      <c r="M52" s="762"/>
      <c r="N52" s="763"/>
      <c r="O52" s="764"/>
    </row>
    <row r="53" spans="1:15" s="143" customFormat="1" ht="14.25" customHeight="1">
      <c r="A53" s="765"/>
      <c r="B53" s="960" t="s">
        <v>12</v>
      </c>
      <c r="C53" s="1451"/>
      <c r="D53" s="749"/>
      <c r="E53" s="749"/>
      <c r="F53" s="308"/>
      <c r="G53" s="308"/>
      <c r="H53" s="749"/>
      <c r="I53" s="766"/>
      <c r="J53" s="766"/>
      <c r="K53" s="766"/>
      <c r="L53" s="1139" t="s">
        <v>2</v>
      </c>
      <c r="M53" s="1458"/>
      <c r="N53" s="1458"/>
      <c r="O53" s="1458"/>
    </row>
    <row r="54" spans="1:15" ht="12" customHeight="1">
      <c r="A54" s="27" t="s">
        <v>39</v>
      </c>
      <c r="B54" s="1459" t="s">
        <v>267</v>
      </c>
      <c r="C54" s="1454"/>
      <c r="D54" s="1454"/>
      <c r="E54" s="1454"/>
      <c r="F54" s="1454"/>
      <c r="G54" s="1454"/>
      <c r="H54" s="1454"/>
      <c r="I54" s="1454"/>
      <c r="J54" s="1454"/>
      <c r="K54" s="1454"/>
      <c r="L54" s="1454"/>
      <c r="M54" s="1454"/>
      <c r="N54" s="1454"/>
      <c r="O54" s="155"/>
    </row>
    <row r="55" spans="1:15" ht="11.25" customHeight="1">
      <c r="A55" s="62" t="s">
        <v>14</v>
      </c>
      <c r="B55" s="1456" t="s">
        <v>346</v>
      </c>
      <c r="C55" s="1457"/>
      <c r="D55" s="1457"/>
      <c r="E55" s="1457"/>
      <c r="F55" s="1457"/>
      <c r="G55" s="1457"/>
      <c r="H55" s="1457"/>
      <c r="I55" s="1457"/>
      <c r="J55" s="1457"/>
      <c r="K55" s="1457"/>
      <c r="L55" s="1457"/>
      <c r="M55" s="1457"/>
      <c r="N55" s="1457"/>
      <c r="O55" s="155"/>
    </row>
    <row r="56" spans="1:15" ht="10.5" customHeight="1">
      <c r="A56" s="749" t="s">
        <v>14</v>
      </c>
      <c r="B56" s="1453" t="s">
        <v>177</v>
      </c>
      <c r="C56" s="1454"/>
      <c r="D56" s="1454"/>
      <c r="E56" s="1454"/>
      <c r="F56" s="1454"/>
      <c r="G56" s="1454"/>
      <c r="H56" s="1454"/>
      <c r="I56" s="1454"/>
      <c r="J56" s="1454"/>
      <c r="K56" s="1454"/>
      <c r="L56" s="155"/>
      <c r="M56" s="158"/>
      <c r="N56" s="155"/>
      <c r="O56" s="155"/>
    </row>
    <row r="57" spans="1:15" ht="11.25" customHeight="1">
      <c r="A57" s="749"/>
      <c r="B57" s="1314" t="s">
        <v>538</v>
      </c>
      <c r="C57" s="1314"/>
      <c r="D57" s="1314"/>
      <c r="E57" s="1314"/>
      <c r="F57" s="1314"/>
      <c r="G57" s="1314"/>
      <c r="H57" s="1314"/>
      <c r="I57" s="1445"/>
      <c r="J57" s="1445"/>
      <c r="K57" s="1445"/>
      <c r="L57" s="1445"/>
      <c r="M57" s="1445"/>
      <c r="N57" s="1445"/>
      <c r="O57" s="1445"/>
    </row>
    <row r="58" spans="1:15" ht="15.75" thickBot="1">
      <c r="A58" s="749"/>
      <c r="B58" s="1314"/>
      <c r="C58" s="1314"/>
      <c r="D58" s="1314"/>
      <c r="E58" s="1314"/>
      <c r="F58" s="1314"/>
      <c r="G58" s="1314"/>
      <c r="H58" s="1314"/>
      <c r="I58" s="1445"/>
      <c r="J58" s="1445"/>
      <c r="K58" s="1445"/>
      <c r="L58" s="1445"/>
      <c r="M58" s="1445"/>
      <c r="N58" s="1445"/>
      <c r="O58" s="1445"/>
    </row>
    <row r="59" spans="1:15">
      <c r="A59" s="749"/>
      <c r="B59" s="1460" t="s">
        <v>537</v>
      </c>
      <c r="C59" s="1461"/>
      <c r="D59" s="1461"/>
      <c r="E59" s="1461"/>
      <c r="F59" s="1461"/>
      <c r="G59" s="1461"/>
      <c r="H59" s="1461"/>
      <c r="I59" s="1461"/>
      <c r="J59" s="1461"/>
      <c r="K59" s="1461"/>
      <c r="L59" s="1461"/>
      <c r="M59" s="1461"/>
      <c r="N59" s="1461"/>
      <c r="O59" s="1462"/>
    </row>
    <row r="60" spans="1:15">
      <c r="A60" s="749"/>
      <c r="B60" s="1463"/>
      <c r="C60" s="1464"/>
      <c r="D60" s="1464"/>
      <c r="E60" s="1464"/>
      <c r="F60" s="1464"/>
      <c r="G60" s="1464"/>
      <c r="H60" s="1464"/>
      <c r="I60" s="1464"/>
      <c r="J60" s="1464"/>
      <c r="K60" s="1464"/>
      <c r="L60" s="1464"/>
      <c r="M60" s="1464"/>
      <c r="N60" s="1464"/>
      <c r="O60" s="1465"/>
    </row>
    <row r="61" spans="1:15" ht="15.75" thickBot="1">
      <c r="A61" s="749"/>
      <c r="B61" s="1466"/>
      <c r="C61" s="1467"/>
      <c r="D61" s="1467"/>
      <c r="E61" s="1467"/>
      <c r="F61" s="1467"/>
      <c r="G61" s="1467"/>
      <c r="H61" s="1467"/>
      <c r="I61" s="1467"/>
      <c r="J61" s="1467"/>
      <c r="K61" s="1467"/>
      <c r="L61" s="1467"/>
      <c r="M61" s="1467"/>
      <c r="N61" s="1467"/>
      <c r="O61" s="1468"/>
    </row>
    <row r="62" spans="1:15">
      <c r="A62" s="749"/>
      <c r="B62" s="767"/>
      <c r="C62" s="767"/>
      <c r="D62" s="767"/>
      <c r="E62" s="767"/>
      <c r="F62" s="767"/>
      <c r="G62" s="767"/>
      <c r="H62" s="767"/>
      <c r="I62" s="768"/>
      <c r="J62" s="768"/>
      <c r="K62" s="768"/>
      <c r="L62" s="768"/>
      <c r="M62" s="768"/>
      <c r="N62" s="768"/>
      <c r="O62" s="768"/>
    </row>
    <row r="63" spans="1:15">
      <c r="A63" s="1249" t="s">
        <v>422</v>
      </c>
      <c r="B63" s="1249"/>
      <c r="C63" s="1249"/>
      <c r="D63" s="1249"/>
      <c r="E63" s="1249"/>
      <c r="F63" s="1249"/>
      <c r="G63" s="1249"/>
      <c r="H63" s="1249"/>
      <c r="I63" s="1249"/>
      <c r="J63" s="1249"/>
      <c r="K63" s="1249"/>
      <c r="L63" s="1249"/>
      <c r="M63" s="1249"/>
      <c r="N63" s="1249"/>
      <c r="O63" s="1249"/>
    </row>
    <row r="64" spans="1:15">
      <c r="A64" s="104"/>
      <c r="B64" s="373"/>
      <c r="C64" s="373"/>
      <c r="D64" s="373"/>
      <c r="E64" s="373"/>
      <c r="F64" s="373"/>
      <c r="G64" s="373"/>
      <c r="H64" s="373"/>
      <c r="I64" s="374"/>
      <c r="J64" s="374"/>
      <c r="K64" s="374"/>
      <c r="L64" s="374"/>
      <c r="M64" s="374"/>
      <c r="N64" s="374"/>
      <c r="O64" s="374"/>
    </row>
    <row r="65" spans="13:16" ht="14.25" customHeight="1">
      <c r="P65" s="155"/>
    </row>
    <row r="66" spans="13:16" ht="14.25" customHeight="1">
      <c r="M66" s="152"/>
    </row>
    <row r="67" spans="13:16" ht="14.25" customHeight="1">
      <c r="M67" s="152"/>
    </row>
    <row r="76" spans="13:16">
      <c r="N76" s="152" t="s">
        <v>1</v>
      </c>
    </row>
    <row r="77" spans="13:16">
      <c r="N77" s="152" t="s">
        <v>614</v>
      </c>
    </row>
  </sheetData>
  <sheetProtection password="C85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7">
    <mergeCell ref="B47:C47"/>
    <mergeCell ref="B48:C48"/>
    <mergeCell ref="B43:C43"/>
    <mergeCell ref="B37:C37"/>
    <mergeCell ref="B28:C28"/>
    <mergeCell ref="B30:C30"/>
    <mergeCell ref="B35:C35"/>
    <mergeCell ref="B36:C36"/>
    <mergeCell ref="B33:C33"/>
    <mergeCell ref="B32:C32"/>
    <mergeCell ref="A63:O63"/>
    <mergeCell ref="B56:K56"/>
    <mergeCell ref="B49:C49"/>
    <mergeCell ref="B55:N55"/>
    <mergeCell ref="L53:O53"/>
    <mergeCell ref="B54:N54"/>
    <mergeCell ref="B59:O61"/>
    <mergeCell ref="B10:C10"/>
    <mergeCell ref="B14:C14"/>
    <mergeCell ref="B15:C15"/>
    <mergeCell ref="B16:C16"/>
    <mergeCell ref="B21:C21"/>
    <mergeCell ref="B17:C17"/>
    <mergeCell ref="B11:C11"/>
    <mergeCell ref="B12:C12"/>
    <mergeCell ref="B13:C13"/>
    <mergeCell ref="B18:C18"/>
    <mergeCell ref="B23:C23"/>
    <mergeCell ref="B22:C22"/>
    <mergeCell ref="B34:C34"/>
    <mergeCell ref="B38:C38"/>
    <mergeCell ref="B39:C39"/>
    <mergeCell ref="B25:C25"/>
    <mergeCell ref="B24:C24"/>
    <mergeCell ref="A31:O31"/>
    <mergeCell ref="B26:C26"/>
    <mergeCell ref="B27:C27"/>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D4:E5"/>
    <mergeCell ref="D2:O2"/>
    <mergeCell ref="J1:N1"/>
    <mergeCell ref="D6:E6"/>
    <mergeCell ref="B7:C7"/>
    <mergeCell ref="G4:G5"/>
    <mergeCell ref="K4:K5"/>
    <mergeCell ref="L4:L5"/>
    <mergeCell ref="M4:M5"/>
    <mergeCell ref="N4:N5"/>
    <mergeCell ref="H5:J5"/>
    <mergeCell ref="B2:C2"/>
    <mergeCell ref="B4:C5"/>
    <mergeCell ref="F4:F5"/>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50</xdr:row>
                    <xdr:rowOff>95250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RowHeight="12.75"/>
  <cols>
    <col min="1" max="1" width="3.140625" style="107"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6"/>
  </cols>
  <sheetData>
    <row r="1" spans="1:14" ht="16.5">
      <c r="A1" s="11">
        <v>1</v>
      </c>
      <c r="C1" s="132"/>
      <c r="D1" s="132"/>
      <c r="E1" s="1508" t="s">
        <v>30</v>
      </c>
      <c r="F1" s="1509"/>
      <c r="G1" s="1509"/>
      <c r="H1" s="1509"/>
      <c r="I1" s="1509"/>
      <c r="J1" s="883">
        <f>IF(Cover!D12&gt;0, Cover!D12, "")</f>
        <v>2017</v>
      </c>
      <c r="K1" s="132"/>
      <c r="L1" s="132"/>
      <c r="M1" s="132"/>
    </row>
    <row r="2" spans="1:14" s="113" customFormat="1" ht="21" customHeight="1">
      <c r="A2" s="824">
        <v>2</v>
      </c>
      <c r="B2" s="867" t="s">
        <v>29</v>
      </c>
      <c r="C2" s="1515" t="str">
        <f>IF(Cover!A1&gt;0, Cover!A1, "")</f>
        <v>EVERGREEN LAKE WATER COMPANY</v>
      </c>
      <c r="D2" s="1515"/>
      <c r="E2" s="1515"/>
      <c r="F2" s="1515"/>
      <c r="G2" s="1515"/>
      <c r="H2" s="1515"/>
      <c r="I2" s="1515"/>
      <c r="J2" s="1515"/>
      <c r="K2" s="114"/>
      <c r="L2" s="114"/>
      <c r="M2" s="114"/>
      <c r="N2" s="114"/>
    </row>
    <row r="3" spans="1:14" ht="18" customHeight="1">
      <c r="A3" s="11"/>
      <c r="B3" s="1516" t="s">
        <v>298</v>
      </c>
      <c r="C3" s="1516"/>
      <c r="D3" s="1516"/>
      <c r="E3" s="1516"/>
      <c r="F3" s="1516"/>
      <c r="G3" s="1516"/>
      <c r="H3" s="1516"/>
      <c r="I3" s="1516"/>
      <c r="J3" s="1516"/>
      <c r="K3" s="117"/>
      <c r="L3" s="117"/>
      <c r="M3" s="117"/>
      <c r="N3" s="117"/>
    </row>
    <row r="4" spans="1:14" ht="15.75" customHeight="1">
      <c r="A4" s="290">
        <v>3</v>
      </c>
      <c r="B4" s="1510" t="s">
        <v>591</v>
      </c>
      <c r="C4" s="1511"/>
      <c r="D4" s="1511"/>
      <c r="E4" s="1511"/>
      <c r="F4" s="1511"/>
      <c r="G4" s="1511"/>
      <c r="H4" s="1511"/>
      <c r="I4" s="1511"/>
      <c r="J4" s="1511"/>
      <c r="K4" s="174"/>
      <c r="L4" s="174"/>
      <c r="M4" s="174"/>
      <c r="N4" s="174"/>
    </row>
    <row r="5" spans="1:14" ht="28.5" customHeight="1">
      <c r="A5" s="11"/>
      <c r="B5" s="1484"/>
      <c r="C5" s="1485"/>
      <c r="D5" s="1485"/>
      <c r="E5" s="1485"/>
      <c r="F5" s="1485"/>
      <c r="G5" s="1485"/>
      <c r="H5" s="1485"/>
      <c r="I5" s="1485"/>
      <c r="J5" s="1486"/>
      <c r="K5" s="115"/>
      <c r="L5" s="131"/>
      <c r="M5" s="131"/>
      <c r="N5" s="131"/>
    </row>
    <row r="6" spans="1:14" s="116" customFormat="1" ht="15.75" customHeight="1">
      <c r="A6" s="290">
        <v>4</v>
      </c>
      <c r="B6" s="1519" t="s">
        <v>297</v>
      </c>
      <c r="C6" s="1519"/>
      <c r="D6" s="1519"/>
      <c r="E6" s="1519"/>
      <c r="F6" s="1519"/>
      <c r="G6" s="1519"/>
      <c r="H6" s="1519"/>
      <c r="I6" s="1519"/>
      <c r="J6" s="1519"/>
      <c r="K6" s="132"/>
      <c r="L6" s="132"/>
      <c r="M6" s="132"/>
      <c r="N6" s="132"/>
    </row>
    <row r="7" spans="1:14" ht="28.5" customHeight="1">
      <c r="A7" s="11"/>
      <c r="B7" s="1520"/>
      <c r="C7" s="1521"/>
      <c r="D7" s="1521"/>
      <c r="E7" s="1521"/>
      <c r="F7" s="1521"/>
      <c r="G7" s="1521"/>
      <c r="H7" s="1521"/>
      <c r="I7" s="1521"/>
      <c r="J7" s="1522"/>
    </row>
    <row r="8" spans="1:14" s="116" customFormat="1" ht="15.75" customHeight="1">
      <c r="A8" s="290">
        <v>5</v>
      </c>
      <c r="B8" s="1517" t="s">
        <v>296</v>
      </c>
      <c r="C8" s="1518"/>
      <c r="D8" s="1518"/>
      <c r="E8" s="1518"/>
      <c r="F8" s="1518"/>
      <c r="G8" s="1518"/>
      <c r="H8" s="1518"/>
      <c r="I8" s="1518"/>
      <c r="J8" s="1518"/>
      <c r="K8" s="132"/>
      <c r="L8" s="132"/>
      <c r="M8" s="132"/>
      <c r="N8" s="132"/>
    </row>
    <row r="9" spans="1:14" ht="27.95" customHeight="1">
      <c r="A9" s="11"/>
      <c r="B9" s="1484"/>
      <c r="C9" s="1525"/>
      <c r="D9" s="1525"/>
      <c r="E9" s="1525"/>
      <c r="F9" s="1525"/>
      <c r="G9" s="1525"/>
      <c r="H9" s="1525"/>
      <c r="I9" s="1525"/>
      <c r="J9" s="1526"/>
      <c r="K9" s="132"/>
      <c r="L9" s="132"/>
      <c r="M9" s="132"/>
    </row>
    <row r="10" spans="1:14" ht="21.75" customHeight="1">
      <c r="A10" s="851"/>
      <c r="B10" s="1476" t="s">
        <v>596</v>
      </c>
      <c r="C10" s="1477"/>
      <c r="D10" s="1477"/>
      <c r="E10" s="1477"/>
      <c r="F10" s="1477"/>
      <c r="G10" s="1477"/>
      <c r="H10" s="1477"/>
      <c r="I10" s="1477"/>
      <c r="J10" s="1477"/>
      <c r="K10" s="848"/>
      <c r="L10" s="848"/>
      <c r="M10" s="848"/>
    </row>
    <row r="11" spans="1:14" s="841" customFormat="1" ht="20.25" customHeight="1">
      <c r="A11" s="62">
        <v>6</v>
      </c>
      <c r="B11" s="1523" t="s">
        <v>598</v>
      </c>
      <c r="C11" s="1524"/>
      <c r="D11" s="859"/>
      <c r="E11" s="1523" t="s">
        <v>604</v>
      </c>
      <c r="F11" s="1524"/>
      <c r="G11" s="1524"/>
      <c r="H11" s="1524"/>
      <c r="I11" s="1524"/>
      <c r="J11" s="1524"/>
      <c r="K11" s="105"/>
      <c r="L11" s="105"/>
      <c r="M11" s="105"/>
      <c r="N11" s="105"/>
    </row>
    <row r="12" spans="1:14" s="113" customFormat="1" ht="18" customHeight="1">
      <c r="A12" s="62"/>
      <c r="B12" s="1478" t="s">
        <v>597</v>
      </c>
      <c r="C12" s="1479"/>
      <c r="D12" s="1479"/>
      <c r="E12" s="1479"/>
      <c r="F12" s="1479"/>
      <c r="G12" s="1479"/>
      <c r="H12" s="1479"/>
      <c r="I12" s="1479"/>
      <c r="J12" s="1479"/>
      <c r="K12" s="236"/>
      <c r="L12" s="236"/>
      <c r="M12" s="236"/>
      <c r="N12" s="236"/>
    </row>
    <row r="13" spans="1:14" s="841" customFormat="1" ht="24.95" customHeight="1">
      <c r="A13" s="27"/>
      <c r="B13" s="868" t="s">
        <v>535</v>
      </c>
      <c r="C13" s="1480" t="s">
        <v>578</v>
      </c>
      <c r="D13" s="1481"/>
      <c r="E13" s="1481"/>
      <c r="F13" s="1482" t="s">
        <v>284</v>
      </c>
      <c r="G13" s="1483"/>
      <c r="H13" s="869" t="s">
        <v>381</v>
      </c>
      <c r="I13" s="869" t="s">
        <v>382</v>
      </c>
      <c r="J13" s="869" t="s">
        <v>592</v>
      </c>
      <c r="K13" s="105"/>
      <c r="L13" s="105"/>
      <c r="M13" s="105"/>
      <c r="N13" s="105"/>
    </row>
    <row r="14" spans="1:14" s="841" customFormat="1" ht="20.25" customHeight="1">
      <c r="A14" s="27"/>
      <c r="B14" s="877"/>
      <c r="C14" s="1472"/>
      <c r="D14" s="1473"/>
      <c r="E14" s="1473"/>
      <c r="F14" s="1474"/>
      <c r="G14" s="1475"/>
      <c r="H14" s="910"/>
      <c r="I14" s="911"/>
      <c r="J14" s="912"/>
      <c r="K14" s="105"/>
      <c r="L14" s="105"/>
      <c r="M14" s="105"/>
      <c r="N14" s="105"/>
    </row>
    <row r="15" spans="1:14" s="841" customFormat="1" ht="20.25" customHeight="1">
      <c r="A15" s="27"/>
      <c r="B15" s="877"/>
      <c r="C15" s="1472"/>
      <c r="D15" s="1473"/>
      <c r="E15" s="1473"/>
      <c r="F15" s="1474"/>
      <c r="G15" s="1475"/>
      <c r="H15" s="909"/>
      <c r="I15" s="911"/>
      <c r="J15" s="912"/>
      <c r="K15" s="105"/>
      <c r="L15" s="105"/>
      <c r="M15" s="105"/>
      <c r="N15" s="105"/>
    </row>
    <row r="16" spans="1:14" s="841" customFormat="1" ht="20.25" customHeight="1">
      <c r="A16" s="27"/>
      <c r="B16" s="877"/>
      <c r="C16" s="1472"/>
      <c r="D16" s="1473"/>
      <c r="E16" s="1473"/>
      <c r="F16" s="1474"/>
      <c r="G16" s="1475"/>
      <c r="H16" s="909"/>
      <c r="I16" s="911"/>
      <c r="J16" s="912"/>
      <c r="K16" s="105"/>
      <c r="L16" s="105"/>
      <c r="M16" s="105"/>
      <c r="N16" s="105"/>
    </row>
    <row r="17" spans="1:14" s="841" customFormat="1" ht="20.25" customHeight="1">
      <c r="A17" s="27"/>
      <c r="B17" s="877"/>
      <c r="C17" s="1472"/>
      <c r="D17" s="1473"/>
      <c r="E17" s="1473"/>
      <c r="F17" s="1474"/>
      <c r="G17" s="1475"/>
      <c r="H17" s="909"/>
      <c r="I17" s="911"/>
      <c r="J17" s="912"/>
      <c r="K17" s="105"/>
      <c r="L17" s="105"/>
      <c r="M17" s="105"/>
      <c r="N17" s="105"/>
    </row>
    <row r="18" spans="1:14" s="841" customFormat="1" ht="20.25" customHeight="1" thickBot="1">
      <c r="A18" s="27"/>
      <c r="B18" s="877"/>
      <c r="C18" s="1472"/>
      <c r="D18" s="1473"/>
      <c r="E18" s="1473"/>
      <c r="F18" s="1474"/>
      <c r="G18" s="1475"/>
      <c r="H18" s="909"/>
      <c r="I18" s="911"/>
      <c r="J18" s="913"/>
      <c r="K18" s="105"/>
      <c r="L18" s="105"/>
      <c r="M18" s="105"/>
      <c r="N18" s="105"/>
    </row>
    <row r="19" spans="1:14" s="841" customFormat="1" ht="20.100000000000001" customHeight="1" thickTop="1">
      <c r="A19" s="27"/>
      <c r="B19" s="878"/>
      <c r="C19" s="879"/>
      <c r="D19" s="880"/>
      <c r="E19" s="881"/>
      <c r="F19" s="879"/>
      <c r="G19" s="879"/>
      <c r="H19" s="879"/>
      <c r="I19" s="882" t="s">
        <v>383</v>
      </c>
      <c r="J19" s="914">
        <f>SUM(J14:J18)</f>
        <v>0</v>
      </c>
      <c r="K19" s="105"/>
      <c r="L19" s="105"/>
      <c r="M19" s="105"/>
      <c r="N19" s="105"/>
    </row>
    <row r="20" spans="1:14" s="841" customFormat="1" ht="9.9499999999999993" customHeight="1">
      <c r="A20" s="898"/>
      <c r="B20" s="899"/>
      <c r="C20" s="900"/>
      <c r="D20" s="866"/>
      <c r="E20" s="900"/>
      <c r="F20" s="900"/>
      <c r="G20" s="900"/>
      <c r="H20" s="900"/>
      <c r="I20" s="900"/>
      <c r="J20" s="900"/>
      <c r="K20" s="105"/>
      <c r="L20" s="105"/>
      <c r="M20" s="105"/>
      <c r="N20" s="105"/>
    </row>
    <row r="21" spans="1:14" s="116" customFormat="1" ht="15.75" customHeight="1">
      <c r="A21" s="290">
        <v>7</v>
      </c>
      <c r="B21" s="1510" t="s">
        <v>593</v>
      </c>
      <c r="C21" s="1511"/>
      <c r="D21" s="1511"/>
      <c r="E21" s="1511"/>
      <c r="F21" s="1511"/>
      <c r="G21" s="1511"/>
      <c r="H21" s="1511"/>
      <c r="I21" s="1511"/>
      <c r="J21" s="1511"/>
      <c r="K21" s="170"/>
      <c r="L21" s="170"/>
      <c r="M21" s="170"/>
      <c r="N21" s="170"/>
    </row>
    <row r="22" spans="1:14" ht="28.5" customHeight="1">
      <c r="A22" s="11"/>
      <c r="B22" s="1484"/>
      <c r="C22" s="1485"/>
      <c r="D22" s="1485"/>
      <c r="E22" s="1485"/>
      <c r="F22" s="1485"/>
      <c r="G22" s="1485"/>
      <c r="H22" s="1485"/>
      <c r="I22" s="1485"/>
      <c r="J22" s="1486"/>
      <c r="K22" s="115"/>
      <c r="L22" s="131"/>
      <c r="M22" s="131"/>
      <c r="N22" s="131"/>
    </row>
    <row r="23" spans="1:14" ht="8.1" customHeight="1">
      <c r="A23" s="865"/>
      <c r="B23" s="1470"/>
      <c r="C23" s="1471"/>
      <c r="D23" s="1471"/>
      <c r="E23" s="1471"/>
      <c r="F23" s="1471"/>
      <c r="G23" s="1471"/>
      <c r="H23" s="1471"/>
      <c r="I23" s="1471"/>
      <c r="J23" s="1471"/>
      <c r="K23" s="864"/>
      <c r="L23" s="864"/>
      <c r="M23" s="864"/>
      <c r="N23" s="864"/>
    </row>
    <row r="24" spans="1:14" ht="29.25" customHeight="1">
      <c r="A24" s="27">
        <v>8</v>
      </c>
      <c r="B24" s="1527" t="s">
        <v>582</v>
      </c>
      <c r="C24" s="1527"/>
      <c r="D24" s="1527"/>
      <c r="E24" s="1527"/>
      <c r="F24" s="1527"/>
      <c r="G24" s="1527"/>
      <c r="H24" s="1527"/>
      <c r="I24" s="1527"/>
      <c r="J24" s="1527"/>
      <c r="K24" s="830"/>
      <c r="L24" s="830"/>
      <c r="M24" s="830"/>
      <c r="N24" s="830"/>
    </row>
    <row r="25" spans="1:14" ht="28.5" customHeight="1">
      <c r="A25" s="11"/>
      <c r="B25" s="1484"/>
      <c r="C25" s="1485"/>
      <c r="D25" s="1485"/>
      <c r="E25" s="1485"/>
      <c r="F25" s="1485"/>
      <c r="G25" s="1485"/>
      <c r="H25" s="1485"/>
      <c r="I25" s="1485"/>
      <c r="J25" s="1486"/>
      <c r="K25" s="131"/>
      <c r="L25" s="131"/>
      <c r="M25" s="131"/>
      <c r="N25" s="131"/>
    </row>
    <row r="26" spans="1:14" s="116" customFormat="1" ht="25.5" customHeight="1">
      <c r="A26" s="896"/>
      <c r="B26" s="1503" t="s">
        <v>595</v>
      </c>
      <c r="C26" s="1504"/>
      <c r="D26" s="1504"/>
      <c r="E26" s="1504"/>
      <c r="F26" s="1504"/>
      <c r="G26" s="1504"/>
      <c r="H26" s="1504"/>
      <c r="I26" s="1504"/>
      <c r="J26" s="1504"/>
      <c r="K26" s="863"/>
      <c r="L26" s="863"/>
      <c r="M26" s="863"/>
      <c r="N26" s="863"/>
    </row>
    <row r="27" spans="1:14" s="113" customFormat="1" ht="70.5" customHeight="1">
      <c r="A27" s="62"/>
      <c r="B27" s="1512" t="s">
        <v>594</v>
      </c>
      <c r="C27" s="1514"/>
      <c r="D27" s="1513"/>
      <c r="E27" s="870" t="s">
        <v>295</v>
      </c>
      <c r="F27" s="1512" t="s">
        <v>294</v>
      </c>
      <c r="G27" s="1513"/>
      <c r="H27" s="902" t="s">
        <v>583</v>
      </c>
      <c r="I27" s="902" t="s">
        <v>293</v>
      </c>
      <c r="J27" s="870" t="s">
        <v>584</v>
      </c>
    </row>
    <row r="28" spans="1:14" ht="20.100000000000001" customHeight="1">
      <c r="A28" s="242">
        <v>9</v>
      </c>
      <c r="B28" s="1532" t="s">
        <v>292</v>
      </c>
      <c r="C28" s="1533"/>
      <c r="D28" s="1534"/>
      <c r="E28" s="906"/>
      <c r="F28" s="1488"/>
      <c r="G28" s="1488"/>
      <c r="H28" s="907"/>
      <c r="I28" s="907"/>
      <c r="J28" s="908">
        <f>(F28+H28-I28)</f>
        <v>0</v>
      </c>
      <c r="K28" s="106"/>
      <c r="L28" s="106"/>
      <c r="M28" s="106"/>
      <c r="N28" s="106"/>
    </row>
    <row r="29" spans="1:14" ht="20.100000000000001" customHeight="1">
      <c r="A29" s="242">
        <v>10</v>
      </c>
      <c r="B29" s="1489"/>
      <c r="C29" s="1490"/>
      <c r="D29" s="1491"/>
      <c r="E29" s="873"/>
      <c r="F29" s="1492"/>
      <c r="G29" s="1492"/>
      <c r="H29" s="874"/>
      <c r="I29" s="874"/>
      <c r="J29" s="875">
        <f>(F29+H29-I29)</f>
        <v>0</v>
      </c>
      <c r="K29" s="106"/>
      <c r="L29" s="106"/>
      <c r="M29" s="106"/>
      <c r="N29" s="106"/>
    </row>
    <row r="30" spans="1:14" ht="20.100000000000001" customHeight="1">
      <c r="A30" s="242">
        <v>11</v>
      </c>
      <c r="B30" s="1536" t="s">
        <v>291</v>
      </c>
      <c r="C30" s="1537"/>
      <c r="D30" s="1538"/>
      <c r="E30" s="876"/>
      <c r="F30" s="1496"/>
      <c r="G30" s="1496"/>
      <c r="H30" s="871"/>
      <c r="I30" s="871"/>
      <c r="J30" s="872">
        <f>(F30+H30-I30)</f>
        <v>0</v>
      </c>
      <c r="K30" s="106"/>
      <c r="L30" s="106"/>
      <c r="M30" s="106"/>
      <c r="N30" s="106"/>
    </row>
    <row r="31" spans="1:14" ht="20.100000000000001" customHeight="1">
      <c r="A31" s="242">
        <v>12</v>
      </c>
      <c r="B31" s="1497"/>
      <c r="C31" s="1497"/>
      <c r="D31" s="1497"/>
      <c r="E31" s="873"/>
      <c r="F31" s="1496"/>
      <c r="G31" s="1496"/>
      <c r="H31" s="871"/>
      <c r="I31" s="871"/>
      <c r="J31" s="872">
        <f>(F31+H31-I31)</f>
        <v>0</v>
      </c>
      <c r="K31" s="106"/>
      <c r="L31" s="106"/>
      <c r="M31" s="106"/>
      <c r="N31" s="106"/>
    </row>
    <row r="32" spans="1:14" ht="20.100000000000001" customHeight="1">
      <c r="A32" s="242">
        <v>13</v>
      </c>
      <c r="B32" s="1497"/>
      <c r="C32" s="1497"/>
      <c r="D32" s="1497"/>
      <c r="E32" s="873"/>
      <c r="F32" s="1496"/>
      <c r="G32" s="1496"/>
      <c r="H32" s="871"/>
      <c r="I32" s="871"/>
      <c r="J32" s="872">
        <f>(F32+H32-I32)</f>
        <v>0</v>
      </c>
      <c r="K32" s="106"/>
      <c r="L32" s="106"/>
      <c r="M32" s="106"/>
      <c r="N32" s="106"/>
    </row>
    <row r="33" spans="1:15" s="116" customFormat="1" ht="26.25" customHeight="1">
      <c r="A33" s="865"/>
      <c r="B33" s="1498" t="s">
        <v>290</v>
      </c>
      <c r="C33" s="1499"/>
      <c r="D33" s="1499"/>
      <c r="E33" s="1499"/>
      <c r="F33" s="1499"/>
      <c r="G33" s="1499"/>
      <c r="H33" s="1499"/>
      <c r="I33" s="1499"/>
      <c r="J33" s="1499"/>
      <c r="K33" s="863"/>
      <c r="L33" s="863"/>
      <c r="M33" s="863"/>
      <c r="N33" s="863"/>
      <c r="O33" s="897"/>
    </row>
    <row r="34" spans="1:15" ht="20.100000000000001" customHeight="1">
      <c r="A34" s="11"/>
      <c r="B34" s="1500" t="s">
        <v>289</v>
      </c>
      <c r="C34" s="1500"/>
      <c r="D34" s="1539" t="s">
        <v>288</v>
      </c>
      <c r="E34" s="1540"/>
      <c r="F34" s="1540"/>
      <c r="G34" s="1541"/>
      <c r="H34" s="901" t="s">
        <v>287</v>
      </c>
      <c r="I34" s="903" t="s">
        <v>286</v>
      </c>
      <c r="J34" s="903" t="s">
        <v>285</v>
      </c>
      <c r="K34" s="106"/>
      <c r="L34" s="106"/>
      <c r="M34" s="106"/>
      <c r="N34" s="106"/>
    </row>
    <row r="35" spans="1:15" ht="20.100000000000001" customHeight="1">
      <c r="A35" s="242">
        <f>A32+1</f>
        <v>14</v>
      </c>
      <c r="B35" s="1493"/>
      <c r="C35" s="1542"/>
      <c r="D35" s="1493"/>
      <c r="E35" s="1494"/>
      <c r="F35" s="1494"/>
      <c r="G35" s="1495"/>
      <c r="H35" s="904"/>
      <c r="I35" s="905"/>
      <c r="J35" s="905"/>
      <c r="K35" s="139"/>
      <c r="L35" s="106"/>
      <c r="M35" s="106"/>
      <c r="N35" s="106"/>
    </row>
    <row r="36" spans="1:15" ht="20.100000000000001" customHeight="1">
      <c r="A36" s="242">
        <f>A35+1</f>
        <v>15</v>
      </c>
      <c r="B36" s="1505"/>
      <c r="C36" s="1507"/>
      <c r="D36" s="1505"/>
      <c r="E36" s="1530"/>
      <c r="F36" s="1530"/>
      <c r="G36" s="1531"/>
      <c r="H36" s="884"/>
      <c r="I36" s="885"/>
      <c r="J36" s="885"/>
      <c r="K36" s="139"/>
      <c r="L36" s="106"/>
      <c r="M36" s="106"/>
      <c r="N36" s="106"/>
    </row>
    <row r="37" spans="1:15" ht="20.100000000000001" customHeight="1">
      <c r="A37" s="242">
        <f>A36+1</f>
        <v>16</v>
      </c>
      <c r="B37" s="1528"/>
      <c r="C37" s="1535"/>
      <c r="D37" s="1505"/>
      <c r="E37" s="1530"/>
      <c r="F37" s="1530"/>
      <c r="G37" s="1531"/>
      <c r="H37" s="886"/>
      <c r="I37" s="887"/>
      <c r="J37" s="887"/>
      <c r="K37" s="139"/>
      <c r="L37" s="106"/>
      <c r="M37" s="106"/>
      <c r="N37" s="106"/>
    </row>
    <row r="38" spans="1:15" ht="20.100000000000001" customHeight="1">
      <c r="A38" s="242">
        <v>17</v>
      </c>
      <c r="B38" s="1528"/>
      <c r="C38" s="1529"/>
      <c r="D38" s="1505"/>
      <c r="E38" s="1530"/>
      <c r="F38" s="1530"/>
      <c r="G38" s="1531"/>
      <c r="H38" s="886"/>
      <c r="I38" s="886"/>
      <c r="J38" s="886"/>
      <c r="K38" s="139"/>
      <c r="L38" s="106"/>
      <c r="M38" s="106"/>
      <c r="N38" s="106"/>
    </row>
    <row r="39" spans="1:15" ht="20.100000000000001" customHeight="1">
      <c r="A39" s="242">
        <v>18</v>
      </c>
      <c r="B39" s="1505"/>
      <c r="C39" s="1507"/>
      <c r="D39" s="1505"/>
      <c r="E39" s="1506"/>
      <c r="F39" s="1506"/>
      <c r="G39" s="1507"/>
      <c r="H39" s="884"/>
      <c r="I39" s="884"/>
      <c r="J39" s="884"/>
      <c r="K39" s="162"/>
      <c r="L39" s="106"/>
      <c r="M39" s="106"/>
      <c r="N39" s="106"/>
    </row>
    <row r="40" spans="1:15" ht="20.100000000000001" customHeight="1">
      <c r="A40" s="242">
        <v>19</v>
      </c>
      <c r="B40" s="1505"/>
      <c r="C40" s="1507"/>
      <c r="D40" s="1505"/>
      <c r="E40" s="1506"/>
      <c r="F40" s="1506"/>
      <c r="G40" s="1507"/>
      <c r="H40" s="884"/>
      <c r="I40" s="884"/>
      <c r="J40" s="884"/>
      <c r="K40" s="162"/>
      <c r="L40" s="106"/>
      <c r="M40" s="106"/>
      <c r="N40" s="106"/>
    </row>
    <row r="41" spans="1:15" ht="15" customHeight="1">
      <c r="A41" s="851"/>
      <c r="B41" s="888"/>
      <c r="C41" s="888"/>
      <c r="D41" s="888"/>
      <c r="E41" s="888"/>
      <c r="F41" s="888"/>
      <c r="G41" s="888"/>
      <c r="H41" s="889"/>
      <c r="I41" s="889"/>
      <c r="J41" s="889"/>
      <c r="K41" s="850"/>
      <c r="L41" s="106"/>
      <c r="M41" s="106"/>
      <c r="N41" s="106"/>
    </row>
    <row r="42" spans="1:15" ht="20.100000000000001" customHeight="1">
      <c r="A42" s="316"/>
      <c r="B42" s="1501" t="s">
        <v>416</v>
      </c>
      <c r="C42" s="1502"/>
      <c r="D42" s="890"/>
      <c r="E42" s="891"/>
      <c r="F42" s="891"/>
      <c r="G42" s="891"/>
      <c r="H42" s="892"/>
      <c r="I42" s="892"/>
      <c r="J42" s="892"/>
      <c r="K42" s="139"/>
      <c r="L42" s="106"/>
      <c r="M42" s="106"/>
      <c r="N42" s="106"/>
    </row>
    <row r="43" spans="1:15" s="111" customFormat="1" ht="15" customHeight="1">
      <c r="A43" s="187"/>
      <c r="B43" s="893"/>
      <c r="C43" s="893"/>
      <c r="D43" s="893"/>
      <c r="E43" s="893"/>
      <c r="F43" s="893"/>
      <c r="G43" s="893"/>
      <c r="H43" s="894"/>
      <c r="I43" s="894"/>
      <c r="J43" s="894"/>
      <c r="K43" s="112"/>
    </row>
    <row r="44" spans="1:15" s="108" customFormat="1" ht="12" customHeight="1">
      <c r="A44" s="107"/>
      <c r="B44" s="895"/>
      <c r="C44" s="895"/>
      <c r="D44" s="895"/>
      <c r="E44" s="895"/>
      <c r="F44" s="895"/>
      <c r="G44" s="895"/>
      <c r="H44" s="1487" t="s">
        <v>2</v>
      </c>
      <c r="I44" s="1487"/>
      <c r="J44" s="1487"/>
      <c r="K44" s="110"/>
      <c r="L44" s="110"/>
      <c r="M44" s="110"/>
      <c r="N44" s="110"/>
    </row>
    <row r="45" spans="1:15" s="108" customFormat="1">
      <c r="A45" s="107"/>
      <c r="B45" s="3"/>
      <c r="C45" s="3"/>
      <c r="D45" s="3"/>
      <c r="E45" s="3"/>
      <c r="F45" s="3"/>
      <c r="G45" s="3"/>
      <c r="H45" s="3"/>
      <c r="I45" s="3"/>
      <c r="J45" s="3"/>
      <c r="N45" s="2"/>
    </row>
    <row r="46" spans="1:15" s="108" customFormat="1">
      <c r="A46" s="109"/>
      <c r="B46" s="2"/>
      <c r="C46" s="2"/>
      <c r="D46" s="2"/>
      <c r="E46" s="2"/>
      <c r="F46" s="2"/>
      <c r="G46" s="2"/>
      <c r="H46" s="2"/>
      <c r="I46" s="2"/>
      <c r="J46" s="2"/>
      <c r="N46" s="2"/>
    </row>
    <row r="47" spans="1:15" s="108" customFormat="1">
      <c r="A47" s="109"/>
      <c r="B47" s="2"/>
      <c r="C47" s="2"/>
      <c r="D47" s="2"/>
      <c r="E47" s="2"/>
      <c r="F47" s="2"/>
      <c r="G47" s="2"/>
      <c r="H47" s="2"/>
      <c r="I47" s="2"/>
      <c r="J47" s="2"/>
      <c r="N47" s="2"/>
    </row>
    <row r="48" spans="1:15" s="108" customFormat="1">
      <c r="A48" s="109"/>
      <c r="B48" s="2"/>
      <c r="C48" s="2"/>
      <c r="D48" s="2"/>
      <c r="E48" s="2"/>
      <c r="F48" s="2"/>
      <c r="G48" s="2"/>
      <c r="H48" s="2"/>
      <c r="I48" s="2"/>
      <c r="J48" s="2"/>
      <c r="N48" s="2"/>
    </row>
    <row r="49" spans="1:15" s="108" customFormat="1">
      <c r="A49" s="109"/>
      <c r="B49" s="2"/>
      <c r="C49" s="2"/>
      <c r="D49" s="2"/>
      <c r="E49" s="2"/>
      <c r="F49" s="2"/>
      <c r="G49" s="2"/>
      <c r="H49" s="2"/>
      <c r="I49" s="2"/>
      <c r="J49" s="2"/>
      <c r="N49" s="2"/>
    </row>
    <row r="50" spans="1:15" s="108" customFormat="1">
      <c r="A50" s="109"/>
      <c r="B50" s="2"/>
      <c r="C50" s="2"/>
      <c r="D50" s="2"/>
      <c r="E50" s="2"/>
      <c r="F50" s="2"/>
      <c r="G50" s="2"/>
      <c r="H50" s="2"/>
      <c r="I50" s="2"/>
      <c r="J50" s="2"/>
      <c r="N50" s="2"/>
    </row>
    <row r="51" spans="1:15" s="108" customFormat="1">
      <c r="A51" s="109"/>
      <c r="B51" s="2"/>
      <c r="C51" s="2"/>
      <c r="D51" s="2"/>
      <c r="E51" s="2"/>
      <c r="F51" s="2"/>
      <c r="G51" s="2"/>
      <c r="H51" s="2"/>
      <c r="I51" s="2"/>
      <c r="J51" s="2"/>
      <c r="N51" s="2"/>
    </row>
    <row r="52" spans="1:15">
      <c r="K52" s="106"/>
      <c r="L52" s="106"/>
      <c r="M52" s="106"/>
    </row>
    <row r="53" spans="1:15">
      <c r="K53" s="106"/>
      <c r="L53" s="106"/>
      <c r="M53" s="106"/>
    </row>
    <row r="54" spans="1:15">
      <c r="K54" s="106"/>
      <c r="L54" s="106"/>
      <c r="M54" s="106"/>
    </row>
    <row r="55" spans="1:15">
      <c r="K55" s="106"/>
      <c r="L55" s="106"/>
      <c r="M55" s="106"/>
    </row>
    <row r="56" spans="1:15">
      <c r="K56" s="106"/>
      <c r="L56" s="106"/>
      <c r="M56" s="106"/>
    </row>
    <row r="57" spans="1:15">
      <c r="K57" s="106"/>
      <c r="L57" s="106"/>
      <c r="M57" s="106"/>
    </row>
    <row r="58" spans="1:15">
      <c r="I58" s="3" t="s">
        <v>1</v>
      </c>
      <c r="K58" s="106"/>
      <c r="L58" s="106"/>
      <c r="M58" s="106"/>
    </row>
    <row r="59" spans="1:15">
      <c r="I59" s="3" t="s">
        <v>614</v>
      </c>
      <c r="K59" s="106"/>
      <c r="L59" s="106"/>
      <c r="M59" s="106"/>
    </row>
    <row r="60" spans="1:15">
      <c r="K60" s="106"/>
      <c r="L60" s="106"/>
      <c r="M60" s="106"/>
    </row>
    <row r="61" spans="1:15" s="3" customFormat="1">
      <c r="A61" s="107"/>
      <c r="M61" s="106"/>
      <c r="O61" s="106"/>
    </row>
    <row r="62" spans="1:15" s="3" customFormat="1">
      <c r="A62" s="107"/>
      <c r="M62" s="106"/>
      <c r="O62" s="106"/>
    </row>
    <row r="63" spans="1:15" s="3" customFormat="1">
      <c r="A63" s="107"/>
      <c r="M63" s="106"/>
      <c r="O63" s="106"/>
    </row>
  </sheetData>
  <sheetProtection password="C85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8:D28"/>
    <mergeCell ref="B36:C36"/>
    <mergeCell ref="D36:G36"/>
    <mergeCell ref="B37:C37"/>
    <mergeCell ref="D37:G37"/>
    <mergeCell ref="B30:D30"/>
    <mergeCell ref="D34:G34"/>
    <mergeCell ref="B35:C35"/>
    <mergeCell ref="B38:C38"/>
    <mergeCell ref="D38:G38"/>
    <mergeCell ref="B39:C39"/>
    <mergeCell ref="B40:C40"/>
    <mergeCell ref="D39:G39"/>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30" r:id="rId5" name="OptionButton2">
          <controlPr defaultSize="0" autoLine="0" r:id="rId6">
            <anchor moveWithCells="1">
              <from>
                <xdr:col>4</xdr:col>
                <xdr:colOff>247650</xdr:colOff>
                <xdr:row>10</xdr:row>
                <xdr:rowOff>57150</xdr:rowOff>
              </from>
              <to>
                <xdr:col>4</xdr:col>
                <xdr:colOff>409575</xdr:colOff>
                <xdr:row>10</xdr:row>
                <xdr:rowOff>228600</xdr:rowOff>
              </to>
            </anchor>
          </controlPr>
        </control>
      </mc:Choice>
      <mc:Fallback>
        <control shapeId="26630" r:id="rId5" name="OptionButton2"/>
      </mc:Fallback>
    </mc:AlternateContent>
    <mc:AlternateContent xmlns:mc="http://schemas.openxmlformats.org/markup-compatibility/2006">
      <mc:Choice Requires="x14">
        <control shapeId="26628" r:id="rId7" name="OptionButton1">
          <controlPr autoLine="0" r:id="rId8">
            <anchor moveWithCells="1">
              <from>
                <xdr:col>3</xdr:col>
                <xdr:colOff>28575</xdr:colOff>
                <xdr:row>10</xdr:row>
                <xdr:rowOff>57150</xdr:rowOff>
              </from>
              <to>
                <xdr:col>3</xdr:col>
                <xdr:colOff>219075</xdr:colOff>
                <xdr:row>10</xdr:row>
                <xdr:rowOff>228600</xdr:rowOff>
              </to>
            </anchor>
          </controlPr>
        </control>
      </mc:Choice>
      <mc:Fallback>
        <control shapeId="26628" r:id="rId7" name="OptionButton1"/>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tabSelected="1" view="pageBreakPreview" topLeftCell="A19" zoomScale="115" zoomScaleNormal="100" zoomScaleSheetLayoutView="115" workbookViewId="0">
      <selection activeCell="L29" sqref="L29"/>
    </sheetView>
  </sheetViews>
  <sheetFormatPr defaultRowHeight="12.75"/>
  <cols>
    <col min="1" max="1" width="2.42578125" style="338"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3" customFormat="1" ht="15">
      <c r="A1" s="337"/>
      <c r="B1" s="299"/>
      <c r="C1" s="299"/>
      <c r="D1" s="299"/>
      <c r="E1" s="299"/>
      <c r="F1" s="299"/>
      <c r="G1" s="299"/>
      <c r="H1" s="1572" t="s">
        <v>384</v>
      </c>
      <c r="I1" s="922"/>
      <c r="J1" s="922"/>
      <c r="K1" s="922"/>
      <c r="L1" s="922"/>
      <c r="M1" s="922"/>
      <c r="N1" s="840">
        <f>IF(Cover!D12&gt;0,Cover!D12,"")</f>
        <v>2017</v>
      </c>
      <c r="O1" s="834"/>
      <c r="P1" s="839"/>
    </row>
    <row r="2" spans="1:16" s="127" customFormat="1" ht="15">
      <c r="A2" s="337"/>
      <c r="B2" s="129"/>
      <c r="C2" s="1572" t="s">
        <v>572</v>
      </c>
      <c r="D2" s="1585"/>
      <c r="E2" s="836" t="str">
        <f>IF(Cover!A1&gt;0, Cover!A1, "")</f>
        <v>EVERGREEN LAKE WATER COMPANY</v>
      </c>
      <c r="F2" s="835"/>
      <c r="G2" s="835"/>
      <c r="H2" s="835"/>
      <c r="I2" s="835"/>
      <c r="J2" s="835"/>
      <c r="K2" s="835"/>
      <c r="L2" s="835"/>
      <c r="M2" s="835"/>
      <c r="N2" s="1390"/>
      <c r="O2" s="1390"/>
      <c r="P2" s="833"/>
    </row>
    <row r="3" spans="1:16" s="127" customFormat="1" ht="15">
      <c r="A3" s="337"/>
      <c r="B3" s="129"/>
      <c r="C3" s="129"/>
      <c r="D3" s="128"/>
      <c r="E3" s="128"/>
      <c r="G3" s="300"/>
      <c r="H3" s="295"/>
      <c r="I3" s="295"/>
      <c r="J3" s="295"/>
      <c r="K3" s="295"/>
      <c r="L3" s="295"/>
      <c r="M3" s="295"/>
      <c r="N3" s="295"/>
      <c r="O3" s="295"/>
      <c r="P3" s="301"/>
    </row>
    <row r="4" spans="1:16" ht="12.75" customHeight="1">
      <c r="A4" s="337"/>
      <c r="B4" s="587"/>
      <c r="C4" s="588"/>
      <c r="D4" s="588"/>
      <c r="E4" s="588"/>
      <c r="F4" s="588"/>
      <c r="G4" s="588"/>
      <c r="H4" s="588"/>
      <c r="I4" s="588"/>
      <c r="J4" s="588"/>
      <c r="K4" s="588"/>
      <c r="L4" s="588"/>
      <c r="M4" s="588"/>
      <c r="N4" s="588"/>
      <c r="O4" s="589"/>
      <c r="P4" s="118"/>
    </row>
    <row r="5" spans="1:16" ht="15.75" customHeight="1">
      <c r="A5" s="337"/>
      <c r="B5" s="590"/>
      <c r="C5" s="118"/>
      <c r="D5" s="1588" t="s">
        <v>321</v>
      </c>
      <c r="E5" s="1588"/>
      <c r="F5" s="1588"/>
      <c r="G5" s="1588"/>
      <c r="H5" s="1588"/>
      <c r="I5" s="1588"/>
      <c r="J5" s="1588"/>
      <c r="K5" s="1588"/>
      <c r="L5" s="1588"/>
      <c r="M5" s="1588"/>
      <c r="N5" s="1588"/>
      <c r="O5" s="591"/>
      <c r="P5" s="118"/>
    </row>
    <row r="6" spans="1:16" ht="12.75" customHeight="1">
      <c r="A6" s="337"/>
      <c r="B6" s="590"/>
      <c r="C6" s="118"/>
      <c r="D6" s="118"/>
      <c r="E6" s="118"/>
      <c r="F6" s="118"/>
      <c r="G6" s="118"/>
      <c r="H6" s="118"/>
      <c r="I6" s="118"/>
      <c r="J6" s="118"/>
      <c r="K6" s="118"/>
      <c r="L6" s="118"/>
      <c r="M6" s="118"/>
      <c r="N6" s="118"/>
      <c r="O6" s="592"/>
      <c r="P6" s="118"/>
    </row>
    <row r="7" spans="1:16" s="105" customFormat="1" ht="46.5" customHeight="1">
      <c r="A7" s="337"/>
      <c r="B7" s="814"/>
      <c r="C7" s="1586" t="s">
        <v>571</v>
      </c>
      <c r="D7" s="1587"/>
      <c r="E7" s="1587"/>
      <c r="F7" s="1587"/>
      <c r="G7" s="1587"/>
      <c r="H7" s="1587"/>
      <c r="I7" s="1587"/>
      <c r="J7" s="1587"/>
      <c r="K7" s="1587"/>
      <c r="L7" s="1587"/>
      <c r="M7" s="1587"/>
      <c r="N7" s="1587"/>
      <c r="O7" s="593"/>
      <c r="P7" s="582"/>
    </row>
    <row r="8" spans="1:16" ht="15.75" customHeight="1">
      <c r="A8" s="337"/>
      <c r="B8" s="590"/>
      <c r="C8" s="118"/>
      <c r="D8" s="1588" t="s">
        <v>320</v>
      </c>
      <c r="E8" s="1588"/>
      <c r="F8" s="1588"/>
      <c r="G8" s="1588"/>
      <c r="H8" s="1588"/>
      <c r="I8" s="1588"/>
      <c r="J8" s="1588"/>
      <c r="K8" s="1588"/>
      <c r="L8" s="1588"/>
      <c r="M8" s="1588"/>
      <c r="N8" s="1588"/>
      <c r="O8" s="591"/>
      <c r="P8" s="118"/>
    </row>
    <row r="9" spans="1:16" ht="12.75" customHeight="1">
      <c r="A9" s="337"/>
      <c r="B9" s="590"/>
      <c r="C9" s="118"/>
      <c r="D9" s="118"/>
      <c r="E9" s="118"/>
      <c r="F9" s="118"/>
      <c r="G9" s="118"/>
      <c r="H9" s="118"/>
      <c r="I9" s="118"/>
      <c r="J9" s="118"/>
      <c r="K9" s="118"/>
      <c r="L9" s="118"/>
      <c r="M9" s="118"/>
      <c r="N9" s="118"/>
      <c r="O9" s="592"/>
      <c r="P9" s="118"/>
    </row>
    <row r="10" spans="1:16" ht="23.25">
      <c r="A10" s="337"/>
      <c r="B10" s="594"/>
      <c r="C10" s="1583" t="s">
        <v>319</v>
      </c>
      <c r="D10" s="1002"/>
      <c r="E10" s="1589" t="s">
        <v>664</v>
      </c>
      <c r="F10" s="1589"/>
      <c r="G10" s="1589"/>
      <c r="H10" s="1589"/>
      <c r="I10" s="1589"/>
      <c r="J10" s="125" t="s">
        <v>316</v>
      </c>
      <c r="K10" s="118"/>
      <c r="L10" s="118"/>
      <c r="M10" s="118"/>
      <c r="N10" s="118"/>
      <c r="O10" s="592"/>
      <c r="P10" s="118"/>
    </row>
    <row r="11" spans="1:16" ht="23.25">
      <c r="A11" s="337"/>
      <c r="B11" s="590"/>
      <c r="C11" s="126"/>
      <c r="D11" s="118"/>
      <c r="E11" s="1576"/>
      <c r="F11" s="1002"/>
      <c r="G11" s="1002"/>
      <c r="H11" s="1002"/>
      <c r="I11" s="1002"/>
      <c r="J11" s="125" t="s">
        <v>316</v>
      </c>
      <c r="K11" s="124" t="s">
        <v>318</v>
      </c>
      <c r="L11" s="118"/>
      <c r="M11" s="118"/>
      <c r="N11" s="118"/>
      <c r="O11" s="592"/>
      <c r="P11" s="118"/>
    </row>
    <row r="12" spans="1:16" ht="23.25">
      <c r="A12" s="337"/>
      <c r="B12" s="594"/>
      <c r="C12" s="1584" t="s">
        <v>317</v>
      </c>
      <c r="D12" s="1584"/>
      <c r="E12" s="1589" t="s">
        <v>665</v>
      </c>
      <c r="F12" s="1589"/>
      <c r="G12" s="1589"/>
      <c r="H12" s="1589"/>
      <c r="I12" s="1589"/>
      <c r="J12" s="125" t="s">
        <v>316</v>
      </c>
      <c r="K12" s="118"/>
      <c r="L12" s="118"/>
      <c r="M12" s="118"/>
      <c r="N12" s="118"/>
      <c r="O12" s="592"/>
      <c r="P12" s="118"/>
    </row>
    <row r="13" spans="1:16" ht="35.1" customHeight="1">
      <c r="A13" s="333"/>
      <c r="B13" s="590"/>
      <c r="C13" s="118"/>
      <c r="D13" s="120"/>
      <c r="E13" s="1569" t="s">
        <v>637</v>
      </c>
      <c r="F13" s="1569"/>
      <c r="G13" s="1569"/>
      <c r="H13" s="1569"/>
      <c r="I13" s="1569"/>
      <c r="J13" s="1569"/>
      <c r="K13" s="1390"/>
      <c r="L13" s="1565" t="s">
        <v>315</v>
      </c>
      <c r="M13" s="1565"/>
      <c r="N13" s="1565"/>
      <c r="O13" s="968"/>
      <c r="P13" s="118"/>
    </row>
    <row r="14" spans="1:16" ht="15" customHeight="1">
      <c r="A14" s="333"/>
      <c r="B14" s="590"/>
      <c r="C14" s="118"/>
      <c r="D14" s="118"/>
      <c r="E14" s="1543" t="s">
        <v>386</v>
      </c>
      <c r="F14" s="1543"/>
      <c r="G14" s="1543"/>
      <c r="H14" s="1543"/>
      <c r="I14" s="1543"/>
      <c r="J14" s="1543"/>
      <c r="K14" s="1340"/>
      <c r="L14" s="223"/>
      <c r="M14" s="223"/>
      <c r="N14" s="223"/>
      <c r="O14" s="595"/>
      <c r="P14" s="118"/>
    </row>
    <row r="15" spans="1:16" ht="35.1" customHeight="1">
      <c r="A15" s="335"/>
      <c r="B15" s="810"/>
      <c r="C15" s="1583" t="s">
        <v>314</v>
      </c>
      <c r="D15" s="1046"/>
      <c r="E15" s="1569" t="s">
        <v>629</v>
      </c>
      <c r="F15" s="1569"/>
      <c r="G15" s="1569"/>
      <c r="H15" s="1569"/>
      <c r="I15" s="1569"/>
      <c r="J15" s="1569"/>
      <c r="K15" s="1569"/>
      <c r="L15" s="1569"/>
      <c r="M15" s="1569"/>
      <c r="N15" s="1569"/>
      <c r="O15" s="596"/>
      <c r="P15" s="118"/>
    </row>
    <row r="16" spans="1:16" ht="15" customHeight="1">
      <c r="A16" s="333"/>
      <c r="B16" s="590"/>
      <c r="C16" s="118"/>
      <c r="E16" s="1543" t="s">
        <v>387</v>
      </c>
      <c r="F16" s="1543"/>
      <c r="G16" s="1543"/>
      <c r="H16" s="1543"/>
      <c r="I16" s="1543"/>
      <c r="J16" s="1543"/>
      <c r="K16" s="1543"/>
      <c r="L16" s="1543"/>
      <c r="M16" s="1543"/>
      <c r="N16" s="1543"/>
      <c r="O16" s="595"/>
      <c r="P16" s="118"/>
    </row>
    <row r="17" spans="1:16" ht="35.1" customHeight="1">
      <c r="A17" s="333"/>
      <c r="B17" s="590"/>
      <c r="C17" s="1584" t="s">
        <v>313</v>
      </c>
      <c r="D17" s="1046"/>
      <c r="E17" s="1569" t="s">
        <v>666</v>
      </c>
      <c r="F17" s="1569"/>
      <c r="G17" s="1569"/>
      <c r="H17" s="1569"/>
      <c r="I17" s="1569"/>
      <c r="J17" s="1569"/>
      <c r="K17" s="1569"/>
      <c r="L17" s="1569"/>
      <c r="M17" s="1569"/>
      <c r="N17" s="1569"/>
      <c r="O17" s="596"/>
      <c r="P17" s="118"/>
    </row>
    <row r="18" spans="1:16" ht="15" customHeight="1">
      <c r="A18" s="333"/>
      <c r="B18" s="590"/>
      <c r="C18" s="118"/>
      <c r="E18" s="1543" t="s">
        <v>385</v>
      </c>
      <c r="F18" s="1543"/>
      <c r="G18" s="1543"/>
      <c r="H18" s="1543"/>
      <c r="I18" s="1543"/>
      <c r="J18" s="1543"/>
      <c r="K18" s="1543"/>
      <c r="L18" s="1543"/>
      <c r="M18" s="1543"/>
      <c r="N18" s="1543"/>
      <c r="O18" s="595"/>
      <c r="P18" s="118"/>
    </row>
    <row r="19" spans="1:16" ht="35.1" customHeight="1">
      <c r="A19" s="333"/>
      <c r="B19" s="590"/>
      <c r="C19" s="1583" t="s">
        <v>312</v>
      </c>
      <c r="D19" s="1046"/>
      <c r="E19" s="1582" t="s">
        <v>667</v>
      </c>
      <c r="F19" s="1582"/>
      <c r="G19" s="1582"/>
      <c r="H19" s="1582"/>
      <c r="I19" s="1582"/>
      <c r="J19" s="1582"/>
      <c r="K19" s="1582"/>
      <c r="L19" s="1582"/>
      <c r="M19" s="1582"/>
      <c r="N19" s="1582"/>
      <c r="O19" s="597" t="s">
        <v>300</v>
      </c>
      <c r="P19" s="118"/>
    </row>
    <row r="20" spans="1:16" ht="15" customHeight="1">
      <c r="A20" s="333"/>
      <c r="B20" s="598"/>
      <c r="C20" s="1577" t="s">
        <v>568</v>
      </c>
      <c r="D20" s="1577"/>
      <c r="E20" s="1577"/>
      <c r="F20" s="1577"/>
      <c r="G20" s="1577"/>
      <c r="H20" s="1577"/>
      <c r="I20" s="1577"/>
      <c r="J20" s="1577"/>
      <c r="K20" s="1577"/>
      <c r="L20" s="1577"/>
      <c r="M20" s="1577"/>
      <c r="N20" s="1577"/>
      <c r="O20" s="805"/>
      <c r="P20" s="495"/>
    </row>
    <row r="21" spans="1:16" ht="12.75" customHeight="1">
      <c r="A21" s="333"/>
      <c r="B21" s="1571"/>
      <c r="C21" s="1002"/>
      <c r="D21" s="1002"/>
      <c r="E21" s="1002"/>
      <c r="F21" s="1002"/>
      <c r="G21" s="1002"/>
      <c r="H21" s="1002"/>
      <c r="I21" s="1002"/>
      <c r="J21" s="1002"/>
      <c r="K21" s="1002"/>
      <c r="L21" s="1002"/>
      <c r="M21" s="1002"/>
      <c r="N21" s="1002"/>
      <c r="O21" s="963"/>
      <c r="P21" s="495"/>
    </row>
    <row r="22" spans="1:16" ht="63.75" customHeight="1">
      <c r="A22" s="333"/>
      <c r="B22" s="599"/>
      <c r="C22" s="1570" t="s">
        <v>610</v>
      </c>
      <c r="D22" s="1570"/>
      <c r="E22" s="1570"/>
      <c r="F22" s="1570"/>
      <c r="G22" s="1570"/>
      <c r="H22" s="1570"/>
      <c r="I22" s="1570"/>
      <c r="J22" s="1570"/>
      <c r="K22" s="1570"/>
      <c r="L22" s="1570"/>
      <c r="M22" s="1570"/>
      <c r="N22" s="1570"/>
      <c r="O22" s="600"/>
      <c r="P22" s="583"/>
    </row>
    <row r="23" spans="1:16" ht="24.95" customHeight="1">
      <c r="A23" s="333"/>
      <c r="B23" s="590"/>
      <c r="C23" s="118"/>
      <c r="D23" s="808" t="s">
        <v>311</v>
      </c>
      <c r="E23" s="1580" t="s">
        <v>310</v>
      </c>
      <c r="F23" s="1581"/>
      <c r="G23" s="124" t="s">
        <v>302</v>
      </c>
      <c r="H23" s="832">
        <f>IF(Cover!D12&gt;0, Cover!D12, "")</f>
        <v>2017</v>
      </c>
      <c r="I23" s="1565" t="s">
        <v>309</v>
      </c>
      <c r="J23" s="1566"/>
      <c r="K23" s="1567" t="s">
        <v>308</v>
      </c>
      <c r="L23" s="1568"/>
      <c r="M23" s="118" t="s">
        <v>302</v>
      </c>
      <c r="N23" s="832">
        <f>IF(Cover!D12&gt;0, Cover!D12, "")</f>
        <v>2017</v>
      </c>
      <c r="O23" s="601"/>
      <c r="P23" s="118"/>
    </row>
    <row r="24" spans="1:16" ht="15" customHeight="1">
      <c r="A24" s="333"/>
      <c r="B24" s="590"/>
      <c r="C24" s="118"/>
      <c r="D24" s="124"/>
      <c r="E24" s="1578" t="s">
        <v>307</v>
      </c>
      <c r="F24" s="1578"/>
      <c r="G24" s="123"/>
      <c r="H24" s="121" t="s">
        <v>306</v>
      </c>
      <c r="I24" s="122"/>
      <c r="J24" s="121"/>
      <c r="K24" s="1578" t="s">
        <v>307</v>
      </c>
      <c r="L24" s="1579"/>
      <c r="M24" s="223"/>
      <c r="N24" s="121" t="s">
        <v>306</v>
      </c>
      <c r="O24" s="595"/>
      <c r="P24" s="118"/>
    </row>
    <row r="25" spans="1:16" ht="45" customHeight="1">
      <c r="A25" s="333"/>
      <c r="B25" s="590"/>
      <c r="C25" s="118"/>
      <c r="D25" s="118"/>
      <c r="E25" s="118"/>
      <c r="F25" s="118"/>
      <c r="G25" s="817"/>
      <c r="H25" s="1575" t="s">
        <v>668</v>
      </c>
      <c r="I25" s="1575"/>
      <c r="J25" s="1575"/>
      <c r="K25" s="1575"/>
      <c r="L25" s="1575"/>
      <c r="M25" s="1575"/>
      <c r="N25" s="1575"/>
      <c r="O25" s="596"/>
      <c r="P25" s="118"/>
    </row>
    <row r="26" spans="1:16" ht="15" customHeight="1">
      <c r="A26" s="333"/>
      <c r="B26" s="590"/>
      <c r="C26" s="118"/>
      <c r="D26" s="118"/>
      <c r="E26" s="118"/>
      <c r="F26" s="118"/>
      <c r="G26" s="118"/>
      <c r="H26" s="1543" t="s">
        <v>305</v>
      </c>
      <c r="I26" s="1543"/>
      <c r="J26" s="1543"/>
      <c r="K26" s="1543"/>
      <c r="L26" s="1543"/>
      <c r="M26" s="1543"/>
      <c r="N26" s="1543"/>
      <c r="O26" s="595"/>
      <c r="P26" s="118"/>
    </row>
    <row r="27" spans="1:16" s="105" customFormat="1" ht="12" customHeight="1">
      <c r="A27" s="334"/>
      <c r="B27" s="1547"/>
      <c r="C27" s="1548"/>
      <c r="D27" s="1548"/>
      <c r="E27" s="1548"/>
      <c r="F27" s="1548"/>
      <c r="G27" s="1552" t="s">
        <v>612</v>
      </c>
      <c r="H27" s="1553"/>
      <c r="I27" s="1553"/>
      <c r="J27" s="1553"/>
      <c r="K27" s="1553"/>
      <c r="L27" s="1553"/>
      <c r="M27" s="1553"/>
      <c r="N27" s="1553"/>
      <c r="O27" s="1554"/>
      <c r="P27" s="584"/>
    </row>
    <row r="28" spans="1:16" ht="35.1" customHeight="1">
      <c r="A28" s="333"/>
      <c r="B28" s="590"/>
      <c r="C28" s="118"/>
      <c r="D28" s="1545" t="s">
        <v>569</v>
      </c>
      <c r="E28" s="1056"/>
      <c r="F28" s="1056"/>
      <c r="G28" s="1056"/>
      <c r="H28" s="1056"/>
      <c r="I28" s="1056"/>
      <c r="J28" s="1056"/>
      <c r="K28" s="1056"/>
      <c r="L28" s="1056"/>
      <c r="M28" s="1056"/>
      <c r="N28" s="1056"/>
      <c r="O28" s="602"/>
      <c r="P28" s="118"/>
    </row>
    <row r="29" spans="1:16" ht="20.100000000000001" customHeight="1">
      <c r="A29" s="333"/>
      <c r="B29" s="590"/>
      <c r="C29" s="118"/>
      <c r="D29" s="811" t="s">
        <v>304</v>
      </c>
      <c r="E29" s="1544" t="s">
        <v>681</v>
      </c>
      <c r="F29" s="1544"/>
      <c r="G29" s="1559"/>
      <c r="H29" s="812" t="s">
        <v>303</v>
      </c>
      <c r="I29" s="1544" t="s">
        <v>682</v>
      </c>
      <c r="J29" s="1544"/>
      <c r="K29" s="120" t="s">
        <v>302</v>
      </c>
      <c r="L29" s="119">
        <v>2018</v>
      </c>
      <c r="M29" s="812" t="s">
        <v>301</v>
      </c>
      <c r="N29" s="921"/>
      <c r="O29" s="963"/>
      <c r="P29" s="118"/>
    </row>
    <row r="30" spans="1:16" s="236" customFormat="1" ht="20.100000000000001" customHeight="1">
      <c r="A30" s="336"/>
      <c r="B30" s="603"/>
      <c r="C30" s="302"/>
      <c r="D30" s="1543" t="s">
        <v>567</v>
      </c>
      <c r="E30" s="1543"/>
      <c r="F30" s="1543"/>
      <c r="G30" s="819"/>
      <c r="H30" s="1560">
        <v>43994</v>
      </c>
      <c r="I30" s="970"/>
      <c r="J30" s="970"/>
      <c r="K30" s="970"/>
      <c r="L30" s="970"/>
      <c r="M30" s="813" t="s">
        <v>300</v>
      </c>
      <c r="N30" s="809"/>
      <c r="O30" s="604"/>
      <c r="P30" s="302"/>
    </row>
    <row r="31" spans="1:16" ht="84.95" customHeight="1">
      <c r="A31" s="333"/>
      <c r="B31" s="590"/>
      <c r="C31" s="813"/>
      <c r="D31" s="806"/>
      <c r="E31" s="806"/>
      <c r="F31" s="806"/>
      <c r="G31" s="807"/>
      <c r="H31" s="1546" t="s">
        <v>671</v>
      </c>
      <c r="I31" s="1546"/>
      <c r="J31" s="1546"/>
      <c r="K31" s="1546"/>
      <c r="L31" s="1546"/>
      <c r="M31" s="1546"/>
      <c r="N31" s="1546"/>
      <c r="O31" s="596"/>
      <c r="P31" s="118"/>
    </row>
    <row r="32" spans="1:16" ht="15" customHeight="1">
      <c r="A32" s="333"/>
      <c r="B32" s="605"/>
      <c r="C32" s="815"/>
      <c r="D32" s="815"/>
      <c r="E32" s="815"/>
      <c r="F32" s="815"/>
      <c r="G32" s="816"/>
      <c r="H32" s="1557" t="s">
        <v>299</v>
      </c>
      <c r="I32" s="1557"/>
      <c r="J32" s="1557"/>
      <c r="K32" s="1557"/>
      <c r="L32" s="1557"/>
      <c r="M32" s="1557"/>
      <c r="N32" s="1557"/>
      <c r="O32" s="597"/>
      <c r="P32" s="130"/>
    </row>
    <row r="33" spans="1:16" s="298" customFormat="1" ht="12.75" customHeight="1">
      <c r="A33" s="334"/>
      <c r="B33" s="1573"/>
      <c r="C33" s="1574"/>
      <c r="D33" s="1574"/>
      <c r="E33" s="1574"/>
      <c r="F33" s="1574"/>
      <c r="G33" s="820"/>
      <c r="H33" s="1555" t="s">
        <v>612</v>
      </c>
      <c r="I33" s="1556"/>
      <c r="J33" s="1556"/>
      <c r="K33" s="1556"/>
      <c r="L33" s="1556"/>
      <c r="M33" s="1556"/>
      <c r="N33" s="1556"/>
      <c r="O33" s="821"/>
      <c r="P33" s="585"/>
    </row>
    <row r="34" spans="1:16" s="298" customFormat="1" ht="23.25" customHeight="1">
      <c r="A34" s="334"/>
      <c r="B34" s="847"/>
      <c r="C34" s="855"/>
      <c r="D34" s="855"/>
      <c r="E34" s="855"/>
      <c r="F34" s="855"/>
      <c r="G34" s="845"/>
      <c r="H34" s="1561">
        <v>12412683</v>
      </c>
      <c r="I34" s="1562"/>
      <c r="J34" s="1562"/>
      <c r="K34" s="1562"/>
      <c r="L34" s="1562"/>
      <c r="M34" s="1562"/>
      <c r="N34" s="1562"/>
      <c r="O34" s="846"/>
      <c r="P34" s="585"/>
    </row>
    <row r="35" spans="1:16" s="298" customFormat="1" ht="12.75" customHeight="1">
      <c r="A35" s="334"/>
      <c r="B35" s="847"/>
      <c r="C35" s="855"/>
      <c r="D35" s="855"/>
      <c r="E35" s="855"/>
      <c r="F35" s="855"/>
      <c r="G35" s="845"/>
      <c r="H35" s="1563" t="s">
        <v>587</v>
      </c>
      <c r="I35" s="1564"/>
      <c r="J35" s="1564"/>
      <c r="K35" s="1564"/>
      <c r="L35" s="1564"/>
      <c r="M35" s="1564"/>
      <c r="N35" s="1564"/>
      <c r="O35" s="846"/>
      <c r="P35" s="585"/>
    </row>
    <row r="36" spans="1:16" ht="45" customHeight="1">
      <c r="B36" s="1549" t="s">
        <v>611</v>
      </c>
      <c r="C36" s="1550"/>
      <c r="D36" s="1550"/>
      <c r="E36" s="1550"/>
      <c r="F36" s="1550"/>
      <c r="G36" s="1550"/>
      <c r="H36" s="1550"/>
      <c r="I36" s="1550"/>
      <c r="J36" s="1550"/>
      <c r="K36" s="1550"/>
      <c r="L36" s="1550"/>
      <c r="M36" s="1550"/>
      <c r="N36" s="1550"/>
      <c r="O36" s="1551"/>
      <c r="P36" s="586"/>
    </row>
    <row r="37" spans="1:16" ht="9" customHeight="1">
      <c r="A37" s="1558" t="s">
        <v>570</v>
      </c>
      <c r="B37" s="922"/>
      <c r="C37" s="922"/>
      <c r="D37" s="922"/>
      <c r="E37" s="922"/>
      <c r="F37" s="922"/>
      <c r="G37" s="922"/>
      <c r="H37" s="922"/>
      <c r="I37" s="922"/>
      <c r="J37" s="922"/>
      <c r="K37" s="922"/>
      <c r="L37" s="922"/>
      <c r="M37" s="922"/>
      <c r="N37" s="922"/>
      <c r="O37" s="922"/>
      <c r="P37" s="922"/>
    </row>
    <row r="38" spans="1:16" ht="15" customHeight="1">
      <c r="A38" s="922"/>
      <c r="B38" s="922"/>
      <c r="C38" s="922"/>
      <c r="D38" s="922"/>
      <c r="E38" s="922"/>
      <c r="F38" s="922"/>
      <c r="G38" s="922"/>
      <c r="H38" s="922"/>
      <c r="I38" s="922"/>
      <c r="J38" s="922"/>
      <c r="K38" s="922"/>
      <c r="L38" s="922"/>
      <c r="M38" s="922"/>
      <c r="N38" s="922"/>
      <c r="O38" s="922"/>
      <c r="P38" s="922"/>
    </row>
    <row r="39" spans="1:16" ht="0.75" hidden="1" customHeight="1">
      <c r="A39" s="1331"/>
      <c r="B39" s="922"/>
      <c r="C39" s="922"/>
      <c r="D39" s="922"/>
      <c r="E39" s="922"/>
      <c r="F39" s="922"/>
      <c r="G39" s="922"/>
      <c r="H39" s="922"/>
      <c r="I39" s="922"/>
      <c r="J39" s="922"/>
      <c r="K39" s="922"/>
      <c r="L39" s="922"/>
      <c r="M39" s="922"/>
      <c r="N39" s="922"/>
      <c r="O39" s="922"/>
    </row>
  </sheetData>
  <sheetProtection password="C85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D5:N5"/>
    <mergeCell ref="E16:N16"/>
    <mergeCell ref="E17:N17"/>
    <mergeCell ref="D8:N8"/>
    <mergeCell ref="E10:I10"/>
    <mergeCell ref="C12:D12"/>
    <mergeCell ref="E12:I12"/>
    <mergeCell ref="C10:D10"/>
    <mergeCell ref="E14:K14"/>
    <mergeCell ref="E13:K13"/>
    <mergeCell ref="H1:M1"/>
    <mergeCell ref="N2:O2"/>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K23:L23"/>
    <mergeCell ref="E18:N18"/>
    <mergeCell ref="E15:N15"/>
    <mergeCell ref="N29:O29"/>
    <mergeCell ref="C22:N22"/>
    <mergeCell ref="B21:O21"/>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zoomScaleNormal="100" zoomScaleSheetLayoutView="100" workbookViewId="0">
      <selection activeCell="M6" sqref="M6"/>
    </sheetView>
  </sheetViews>
  <sheetFormatPr defaultColWidth="2.7109375" defaultRowHeight="12.75"/>
  <cols>
    <col min="1" max="1" width="6" style="477"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77">
        <v>1</v>
      </c>
      <c r="F1" s="132"/>
      <c r="G1" s="132"/>
      <c r="H1" s="132"/>
      <c r="I1" s="132"/>
      <c r="J1" s="132"/>
      <c r="K1" s="132"/>
      <c r="L1" s="132"/>
      <c r="M1" s="35" t="s">
        <v>30</v>
      </c>
      <c r="N1" s="822">
        <f>IF(Cover!D12&gt;0, Cover!D12, "")</f>
        <v>2017</v>
      </c>
    </row>
    <row r="2" spans="1:17" ht="18" customHeight="1">
      <c r="A2" s="477">
        <v>2</v>
      </c>
      <c r="B2" s="993" t="s">
        <v>29</v>
      </c>
      <c r="C2" s="922"/>
      <c r="D2" s="922"/>
      <c r="E2" s="922"/>
      <c r="F2" s="956" t="str">
        <f>IF(Cover!A1&gt;0, Cover!A1, "")</f>
        <v>EVERGREEN LAKE WATER COMPANY</v>
      </c>
      <c r="G2" s="994"/>
      <c r="H2" s="994"/>
      <c r="I2" s="994"/>
      <c r="J2" s="994"/>
      <c r="K2" s="994"/>
      <c r="L2" s="994"/>
      <c r="M2" s="994"/>
      <c r="N2" s="994"/>
    </row>
    <row r="3" spans="1:17" ht="6.75" customHeight="1">
      <c r="B3" s="921"/>
      <c r="C3" s="921"/>
      <c r="D3" s="921"/>
      <c r="E3" s="921"/>
      <c r="F3" s="921"/>
      <c r="G3" s="921"/>
      <c r="H3" s="921"/>
      <c r="I3" s="921"/>
      <c r="J3" s="921"/>
      <c r="K3" s="921"/>
      <c r="L3" s="921"/>
      <c r="M3" s="921"/>
      <c r="N3" s="921"/>
    </row>
    <row r="4" spans="1:17" ht="18" customHeight="1">
      <c r="B4" s="992" t="s">
        <v>328</v>
      </c>
      <c r="C4" s="992"/>
      <c r="D4" s="992"/>
      <c r="E4" s="992"/>
      <c r="F4" s="992"/>
      <c r="G4" s="992"/>
      <c r="H4" s="992"/>
      <c r="I4" s="992"/>
      <c r="J4" s="992"/>
      <c r="K4" s="992"/>
      <c r="L4" s="992"/>
      <c r="M4" s="992"/>
      <c r="N4" s="992"/>
    </row>
    <row r="5" spans="1:17" s="236" customFormat="1" ht="77.25" customHeight="1">
      <c r="A5" s="62"/>
      <c r="B5" s="989" t="s">
        <v>37</v>
      </c>
      <c r="C5" s="996"/>
      <c r="D5" s="996"/>
      <c r="E5" s="996"/>
      <c r="F5" s="996"/>
      <c r="G5" s="997"/>
      <c r="H5" s="989" t="s">
        <v>424</v>
      </c>
      <c r="I5" s="1025"/>
      <c r="J5" s="1026"/>
      <c r="K5" s="989" t="s">
        <v>395</v>
      </c>
      <c r="L5" s="995"/>
      <c r="M5" s="551" t="s">
        <v>425</v>
      </c>
      <c r="N5" s="550" t="s">
        <v>417</v>
      </c>
    </row>
    <row r="6" spans="1:17" s="317" customFormat="1" ht="24.95" customHeight="1">
      <c r="A6" s="477">
        <v>3</v>
      </c>
      <c r="B6" s="1016" t="s">
        <v>628</v>
      </c>
      <c r="C6" s="1021"/>
      <c r="D6" s="1021"/>
      <c r="E6" s="1021"/>
      <c r="F6" s="1021"/>
      <c r="G6" s="1022"/>
      <c r="H6" s="1027">
        <v>500</v>
      </c>
      <c r="I6" s="1028"/>
      <c r="J6" s="1029"/>
      <c r="K6" s="1035">
        <v>121.913</v>
      </c>
      <c r="L6" s="1036"/>
      <c r="M6" s="441">
        <v>500</v>
      </c>
      <c r="N6" s="617">
        <f>(K6*M6)</f>
        <v>60956.5</v>
      </c>
    </row>
    <row r="7" spans="1:17" s="317" customFormat="1" ht="24.95" customHeight="1">
      <c r="A7" s="477">
        <v>4</v>
      </c>
      <c r="B7" s="1016"/>
      <c r="C7" s="1021"/>
      <c r="D7" s="1021"/>
      <c r="E7" s="1021"/>
      <c r="F7" s="1021"/>
      <c r="G7" s="1022"/>
      <c r="H7" s="1030"/>
      <c r="I7" s="1031"/>
      <c r="J7" s="1032"/>
      <c r="K7" s="1023"/>
      <c r="L7" s="1024"/>
      <c r="M7" s="441"/>
      <c r="N7" s="617">
        <f>(K7*M7)</f>
        <v>0</v>
      </c>
    </row>
    <row r="8" spans="1:17" s="317" customFormat="1" ht="24.95" customHeight="1">
      <c r="A8" s="477">
        <v>5</v>
      </c>
      <c r="B8" s="1016"/>
      <c r="C8" s="1021"/>
      <c r="D8" s="1021"/>
      <c r="E8" s="1021"/>
      <c r="F8" s="1021"/>
      <c r="G8" s="1022"/>
      <c r="H8" s="1030"/>
      <c r="I8" s="1031"/>
      <c r="J8" s="1032"/>
      <c r="K8" s="1023"/>
      <c r="L8" s="1024"/>
      <c r="M8" s="441"/>
      <c r="N8" s="617">
        <f>(K8*M8)</f>
        <v>0</v>
      </c>
    </row>
    <row r="9" spans="1:17" s="317" customFormat="1" ht="24.95" customHeight="1">
      <c r="A9" s="477">
        <v>6</v>
      </c>
      <c r="B9" s="1016"/>
      <c r="C9" s="1021"/>
      <c r="D9" s="1021"/>
      <c r="E9" s="1021"/>
      <c r="F9" s="1021"/>
      <c r="G9" s="1022"/>
      <c r="H9" s="1030"/>
      <c r="I9" s="1031"/>
      <c r="J9" s="1032"/>
      <c r="K9" s="1023"/>
      <c r="L9" s="1024"/>
      <c r="M9" s="441"/>
      <c r="N9" s="617">
        <f>(K9*M9)</f>
        <v>0</v>
      </c>
    </row>
    <row r="10" spans="1:17" s="317" customFormat="1" ht="24.95" customHeight="1">
      <c r="A10" s="477">
        <v>7</v>
      </c>
      <c r="B10" s="1016"/>
      <c r="C10" s="1021"/>
      <c r="D10" s="1021"/>
      <c r="E10" s="1021"/>
      <c r="F10" s="1021"/>
      <c r="G10" s="1022"/>
      <c r="H10" s="1030"/>
      <c r="I10" s="1033"/>
      <c r="J10" s="1034"/>
      <c r="K10" s="1023"/>
      <c r="L10" s="1024"/>
      <c r="M10" s="618"/>
      <c r="N10" s="619">
        <f>(K10*M10)</f>
        <v>0</v>
      </c>
    </row>
    <row r="11" spans="1:17" s="318" customFormat="1" ht="24.75" customHeight="1">
      <c r="A11" s="477">
        <v>8</v>
      </c>
      <c r="B11" s="495"/>
      <c r="C11" s="495"/>
      <c r="D11" s="495"/>
      <c r="E11" s="495"/>
      <c r="F11" s="495"/>
      <c r="G11" s="495"/>
      <c r="H11" s="495"/>
      <c r="I11" s="495"/>
      <c r="J11" s="495"/>
      <c r="K11" s="495"/>
      <c r="L11" s="495"/>
      <c r="M11" s="620" t="s">
        <v>396</v>
      </c>
      <c r="N11" s="619">
        <f>SUM(N6:N10)</f>
        <v>60956.5</v>
      </c>
    </row>
    <row r="12" spans="1:17" ht="18" customHeight="1">
      <c r="B12" s="987" t="s">
        <v>36</v>
      </c>
      <c r="C12" s="987"/>
      <c r="D12" s="987"/>
      <c r="E12" s="987"/>
      <c r="F12" s="987"/>
      <c r="G12" s="987"/>
      <c r="H12" s="987"/>
      <c r="I12" s="987"/>
      <c r="J12" s="987"/>
      <c r="K12" s="987"/>
      <c r="L12" s="987"/>
      <c r="M12" s="987"/>
      <c r="N12" s="987"/>
      <c r="O12" s="34"/>
      <c r="P12" s="34"/>
      <c r="Q12" s="34"/>
    </row>
    <row r="13" spans="1:17" ht="45.75" customHeight="1">
      <c r="B13" s="988" t="s">
        <v>35</v>
      </c>
      <c r="C13" s="988"/>
      <c r="D13" s="988"/>
      <c r="E13" s="988"/>
      <c r="F13" s="988"/>
      <c r="G13" s="988"/>
      <c r="H13" s="988"/>
      <c r="I13" s="988"/>
      <c r="J13" s="988"/>
      <c r="K13" s="988"/>
      <c r="L13" s="988"/>
      <c r="M13" s="988"/>
      <c r="N13" s="988"/>
    </row>
    <row r="14" spans="1:17" ht="43.5" customHeight="1">
      <c r="B14" s="989" t="s">
        <v>34</v>
      </c>
      <c r="C14" s="990"/>
      <c r="D14" s="990"/>
      <c r="E14" s="990"/>
      <c r="F14" s="990"/>
      <c r="G14" s="990"/>
      <c r="H14" s="990"/>
      <c r="I14" s="990"/>
      <c r="J14" s="990"/>
      <c r="K14" s="990"/>
      <c r="L14" s="990"/>
      <c r="M14" s="991"/>
      <c r="N14" s="550" t="s">
        <v>33</v>
      </c>
    </row>
    <row r="15" spans="1:17" ht="24.95" customHeight="1">
      <c r="A15" s="477">
        <v>9</v>
      </c>
      <c r="B15" s="986" t="s">
        <v>625</v>
      </c>
      <c r="C15" s="986"/>
      <c r="D15" s="986"/>
      <c r="E15" s="986"/>
      <c r="F15" s="986"/>
      <c r="G15" s="986"/>
      <c r="H15" s="986"/>
      <c r="I15" s="986"/>
      <c r="J15" s="986"/>
      <c r="K15" s="986"/>
      <c r="L15" s="986"/>
      <c r="M15" s="986"/>
      <c r="N15" s="675">
        <v>167</v>
      </c>
    </row>
    <row r="16" spans="1:17" ht="24.95" customHeight="1">
      <c r="A16" s="477">
        <v>10</v>
      </c>
      <c r="B16" s="986" t="s">
        <v>626</v>
      </c>
      <c r="C16" s="986"/>
      <c r="D16" s="986"/>
      <c r="E16" s="986"/>
      <c r="F16" s="986"/>
      <c r="G16" s="986"/>
      <c r="H16" s="986"/>
      <c r="I16" s="986"/>
      <c r="J16" s="986"/>
      <c r="K16" s="986"/>
      <c r="L16" s="986"/>
      <c r="M16" s="986"/>
      <c r="N16" s="675">
        <v>166</v>
      </c>
    </row>
    <row r="17" spans="1:14" ht="24.95" customHeight="1">
      <c r="A17" s="477">
        <v>11</v>
      </c>
      <c r="B17" s="986" t="s">
        <v>627</v>
      </c>
      <c r="C17" s="986"/>
      <c r="D17" s="986"/>
      <c r="E17" s="986"/>
      <c r="F17" s="986"/>
      <c r="G17" s="986"/>
      <c r="H17" s="986"/>
      <c r="I17" s="986"/>
      <c r="J17" s="986"/>
      <c r="K17" s="986"/>
      <c r="L17" s="986"/>
      <c r="M17" s="986"/>
      <c r="N17" s="675">
        <v>167</v>
      </c>
    </row>
    <row r="18" spans="1:14" ht="24.95" customHeight="1">
      <c r="A18" s="477">
        <v>12</v>
      </c>
      <c r="B18" s="986"/>
      <c r="C18" s="986"/>
      <c r="D18" s="986"/>
      <c r="E18" s="986"/>
      <c r="F18" s="986"/>
      <c r="G18" s="986"/>
      <c r="H18" s="986"/>
      <c r="I18" s="986"/>
      <c r="J18" s="986"/>
      <c r="K18" s="986"/>
      <c r="L18" s="986"/>
      <c r="M18" s="986"/>
      <c r="N18" s="675"/>
    </row>
    <row r="19" spans="1:14" ht="24.95" customHeight="1">
      <c r="A19" s="477">
        <v>13</v>
      </c>
      <c r="B19" s="986"/>
      <c r="C19" s="986"/>
      <c r="D19" s="986"/>
      <c r="E19" s="986"/>
      <c r="F19" s="986"/>
      <c r="G19" s="986"/>
      <c r="H19" s="986"/>
      <c r="I19" s="986"/>
      <c r="J19" s="986"/>
      <c r="K19" s="986"/>
      <c r="L19" s="986"/>
      <c r="M19" s="986"/>
      <c r="N19" s="675"/>
    </row>
    <row r="20" spans="1:14" ht="24.95" customHeight="1">
      <c r="A20" s="477">
        <v>14</v>
      </c>
      <c r="B20" s="986"/>
      <c r="C20" s="986"/>
      <c r="D20" s="986"/>
      <c r="E20" s="986"/>
      <c r="F20" s="986"/>
      <c r="G20" s="986"/>
      <c r="H20" s="986"/>
      <c r="I20" s="986"/>
      <c r="J20" s="986"/>
      <c r="K20" s="986"/>
      <c r="L20" s="986"/>
      <c r="M20" s="986"/>
      <c r="N20" s="675"/>
    </row>
    <row r="21" spans="1:14" ht="24.95" customHeight="1">
      <c r="A21" s="477">
        <v>15</v>
      </c>
      <c r="B21" s="986"/>
      <c r="C21" s="986"/>
      <c r="D21" s="986"/>
      <c r="E21" s="986"/>
      <c r="F21" s="986"/>
      <c r="G21" s="986"/>
      <c r="H21" s="986"/>
      <c r="I21" s="986"/>
      <c r="J21" s="986"/>
      <c r="K21" s="986"/>
      <c r="L21" s="986"/>
      <c r="M21" s="986"/>
      <c r="N21" s="675"/>
    </row>
    <row r="22" spans="1:14" ht="24.95" customHeight="1">
      <c r="A22" s="477">
        <v>16</v>
      </c>
      <c r="B22" s="986"/>
      <c r="C22" s="986"/>
      <c r="D22" s="986"/>
      <c r="E22" s="986"/>
      <c r="F22" s="986"/>
      <c r="G22" s="986"/>
      <c r="H22" s="986"/>
      <c r="I22" s="986"/>
      <c r="J22" s="986"/>
      <c r="K22" s="986"/>
      <c r="L22" s="986"/>
      <c r="M22" s="986"/>
      <c r="N22" s="621"/>
    </row>
    <row r="23" spans="1:14" ht="24.95" customHeight="1">
      <c r="A23" s="477">
        <v>17</v>
      </c>
      <c r="B23" s="1001"/>
      <c r="C23" s="1002"/>
      <c r="D23" s="1002"/>
      <c r="E23" s="1002"/>
      <c r="F23" s="1002"/>
      <c r="G23" s="1005" t="s">
        <v>392</v>
      </c>
      <c r="H23" s="1006"/>
      <c r="I23" s="1006"/>
      <c r="J23" s="1006"/>
      <c r="K23" s="1006"/>
      <c r="L23" s="1006"/>
      <c r="M23" s="1007"/>
      <c r="N23" s="622">
        <f>IF(SUM(N15:N22)&gt;0, SUM(N15:N22), "")</f>
        <v>500</v>
      </c>
    </row>
    <row r="24" spans="1:14" ht="24.95" customHeight="1">
      <c r="A24" s="477">
        <v>18</v>
      </c>
      <c r="B24" s="1001"/>
      <c r="C24" s="922"/>
      <c r="D24" s="922"/>
      <c r="E24" s="922"/>
      <c r="F24" s="922"/>
      <c r="G24" s="1003" t="s">
        <v>369</v>
      </c>
      <c r="H24" s="1003"/>
      <c r="I24" s="1003"/>
      <c r="J24" s="1003"/>
      <c r="K24" s="1003"/>
      <c r="L24" s="1003"/>
      <c r="M24" s="1004"/>
      <c r="N24" s="277"/>
    </row>
    <row r="25" spans="1:14" ht="7.5" customHeight="1">
      <c r="B25" s="1001"/>
      <c r="C25" s="922"/>
      <c r="D25" s="922"/>
      <c r="E25" s="922"/>
      <c r="F25" s="922"/>
      <c r="G25" s="922"/>
      <c r="H25" s="922"/>
      <c r="I25" s="922"/>
      <c r="J25" s="922"/>
      <c r="K25" s="922"/>
      <c r="L25" s="922"/>
      <c r="M25" s="922"/>
      <c r="N25" s="922"/>
    </row>
    <row r="26" spans="1:14" ht="33" customHeight="1">
      <c r="B26" s="998" t="s">
        <v>32</v>
      </c>
      <c r="C26" s="998"/>
      <c r="D26" s="998"/>
      <c r="E26" s="998"/>
      <c r="F26" s="998"/>
      <c r="G26" s="998"/>
      <c r="H26" s="998"/>
      <c r="I26" s="998"/>
      <c r="J26" s="998"/>
      <c r="K26" s="998"/>
      <c r="L26" s="998"/>
      <c r="M26" s="998"/>
      <c r="N26" s="998"/>
    </row>
    <row r="27" spans="1:14" s="33" customFormat="1" ht="18" customHeight="1">
      <c r="A27" s="466"/>
      <c r="B27" s="999" t="s">
        <v>426</v>
      </c>
      <c r="C27" s="999"/>
      <c r="D27" s="999"/>
      <c r="E27" s="999"/>
      <c r="F27" s="999"/>
      <c r="G27" s="999"/>
      <c r="I27" s="999" t="s">
        <v>31</v>
      </c>
      <c r="J27" s="1000"/>
      <c r="K27" s="1000"/>
      <c r="L27" s="1000"/>
      <c r="M27" s="1000"/>
      <c r="N27" s="1000"/>
    </row>
    <row r="28" spans="1:14" s="33" customFormat="1" ht="24.95" customHeight="1">
      <c r="A28" s="477">
        <v>19</v>
      </c>
      <c r="B28" s="1012" t="s">
        <v>629</v>
      </c>
      <c r="C28" s="1013"/>
      <c r="D28" s="1013"/>
      <c r="E28" s="1013"/>
      <c r="F28" s="1013"/>
      <c r="G28" s="1014"/>
      <c r="I28" s="1008" t="s">
        <v>630</v>
      </c>
      <c r="J28" s="1009"/>
      <c r="K28" s="1009"/>
      <c r="L28" s="1009"/>
      <c r="M28" s="1009"/>
      <c r="N28" s="1009"/>
    </row>
    <row r="29" spans="1:14" s="33" customFormat="1" ht="24.95" customHeight="1">
      <c r="A29" s="477">
        <v>20</v>
      </c>
      <c r="B29" s="1015" t="s">
        <v>631</v>
      </c>
      <c r="C29" s="986"/>
      <c r="D29" s="986"/>
      <c r="E29" s="986"/>
      <c r="F29" s="986"/>
      <c r="G29" s="1016"/>
      <c r="I29" s="1010" t="s">
        <v>632</v>
      </c>
      <c r="J29" s="1011"/>
      <c r="K29" s="1011"/>
      <c r="L29" s="1011"/>
      <c r="M29" s="1011"/>
      <c r="N29" s="1011"/>
    </row>
    <row r="30" spans="1:14" s="33" customFormat="1" ht="24.95" customHeight="1">
      <c r="A30" s="244">
        <v>21</v>
      </c>
      <c r="B30" s="1015"/>
      <c r="C30" s="986"/>
      <c r="D30" s="986"/>
      <c r="E30" s="986"/>
      <c r="F30" s="986"/>
      <c r="G30" s="1016"/>
      <c r="I30" s="1010"/>
      <c r="J30" s="1011"/>
      <c r="K30" s="1011"/>
      <c r="L30" s="1011"/>
      <c r="M30" s="1011"/>
      <c r="N30" s="1011"/>
    </row>
    <row r="31" spans="1:14" s="33" customFormat="1" ht="24.95" customHeight="1">
      <c r="A31" s="477">
        <v>22</v>
      </c>
      <c r="B31" s="1015"/>
      <c r="C31" s="986"/>
      <c r="D31" s="986"/>
      <c r="E31" s="986"/>
      <c r="F31" s="986"/>
      <c r="G31" s="1016"/>
      <c r="I31" s="1010"/>
      <c r="J31" s="1011"/>
      <c r="K31" s="1011"/>
      <c r="L31" s="1011"/>
      <c r="M31" s="1011"/>
      <c r="N31" s="1011"/>
    </row>
    <row r="32" spans="1:14" ht="24.95" customHeight="1">
      <c r="A32" s="477">
        <v>23</v>
      </c>
      <c r="B32" s="1015"/>
      <c r="C32" s="986"/>
      <c r="D32" s="986"/>
      <c r="E32" s="986"/>
      <c r="F32" s="986"/>
      <c r="G32" s="1016"/>
      <c r="I32" s="1017"/>
      <c r="J32" s="1011"/>
      <c r="K32" s="1011"/>
      <c r="L32" s="1011"/>
      <c r="M32" s="1011"/>
      <c r="N32" s="1011"/>
    </row>
    <row r="33" spans="1:14" s="33" customFormat="1" ht="24.95" customHeight="1">
      <c r="A33" s="477">
        <v>24</v>
      </c>
      <c r="B33" s="1015"/>
      <c r="C33" s="986"/>
      <c r="D33" s="986"/>
      <c r="E33" s="986"/>
      <c r="F33" s="986"/>
      <c r="G33" s="1016"/>
      <c r="I33" s="1010"/>
      <c r="J33" s="1011"/>
      <c r="K33" s="1011"/>
      <c r="L33" s="1011"/>
      <c r="M33" s="1011"/>
      <c r="N33" s="1011"/>
    </row>
    <row r="34" spans="1:14" s="2" customFormat="1" ht="7.5" customHeight="1">
      <c r="A34" s="477"/>
      <c r="B34" s="198"/>
      <c r="C34" s="198"/>
      <c r="D34" s="198"/>
      <c r="E34" s="198"/>
      <c r="F34" s="199"/>
      <c r="G34" s="200"/>
      <c r="H34" s="201"/>
      <c r="I34" s="201"/>
      <c r="J34" s="201"/>
      <c r="K34" s="201"/>
      <c r="L34" s="200"/>
      <c r="M34" s="202"/>
      <c r="N34" s="203"/>
    </row>
    <row r="35" spans="1:14" s="2" customFormat="1" ht="20.25" customHeight="1">
      <c r="A35" s="311"/>
      <c r="B35" s="1019" t="s">
        <v>12</v>
      </c>
      <c r="C35" s="1020"/>
      <c r="D35" s="1020"/>
      <c r="E35" s="1020"/>
      <c r="F35" s="1020"/>
      <c r="G35" s="272"/>
      <c r="H35" s="272"/>
      <c r="I35" s="272"/>
      <c r="J35" s="272"/>
      <c r="K35" s="272"/>
      <c r="L35" s="1018"/>
      <c r="M35" s="1018"/>
      <c r="N35" s="1018"/>
    </row>
    <row r="36" spans="1:14" s="2" customFormat="1" ht="16.5" customHeight="1">
      <c r="A36" s="477"/>
      <c r="B36" s="3"/>
      <c r="C36" s="3"/>
      <c r="D36" s="3"/>
      <c r="E36" s="3"/>
      <c r="F36" s="3"/>
      <c r="G36" s="3"/>
      <c r="H36" s="3"/>
      <c r="I36" s="3"/>
      <c r="J36" s="3"/>
      <c r="K36" s="3"/>
      <c r="L36" s="3"/>
      <c r="M36" s="927" t="s">
        <v>2</v>
      </c>
      <c r="N36" s="950"/>
    </row>
    <row r="37" spans="1:14" s="2" customFormat="1">
      <c r="A37" s="8"/>
    </row>
    <row r="38" spans="1:14" s="2" customFormat="1">
      <c r="A38" s="8"/>
    </row>
    <row r="47" spans="1:14" ht="15">
      <c r="N47" s="272" t="s">
        <v>1</v>
      </c>
    </row>
    <row r="48" spans="1:14" ht="15">
      <c r="N48" s="272" t="s">
        <v>615</v>
      </c>
    </row>
  </sheetData>
  <sheetProtection password="C85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topLeftCell="A4" zoomScale="130" zoomScaleNormal="100" zoomScaleSheetLayoutView="130" workbookViewId="0">
      <selection activeCell="B7" sqref="B7:D7"/>
    </sheetView>
  </sheetViews>
  <sheetFormatPr defaultColWidth="10.7109375" defaultRowHeight="14.25"/>
  <cols>
    <col min="1" max="1" width="2.7109375" style="442" customWidth="1"/>
    <col min="2" max="2" width="14.140625" style="127" customWidth="1"/>
    <col min="3" max="3" width="57.85546875" style="127" customWidth="1"/>
    <col min="4" max="249" width="9.140625" style="127" customWidth="1"/>
    <col min="250" max="250" width="2.7109375" style="127" customWidth="1"/>
    <col min="251" max="252" width="9.140625" style="127" customWidth="1"/>
    <col min="253" max="16384" width="10.7109375" style="127"/>
  </cols>
  <sheetData>
    <row r="1" spans="1:4" s="3" customFormat="1" ht="12.75">
      <c r="A1" s="442">
        <v>1</v>
      </c>
      <c r="B1" s="993" t="s">
        <v>30</v>
      </c>
      <c r="C1" s="993"/>
      <c r="D1" s="822">
        <f>IF(Cover!D12&gt;0, Cover!D12, "")</f>
        <v>2017</v>
      </c>
    </row>
    <row r="2" spans="1:4" s="3" customFormat="1" ht="8.1" customHeight="1">
      <c r="A2" s="442"/>
      <c r="B2" s="1039" t="s">
        <v>29</v>
      </c>
      <c r="C2" s="1041" t="str">
        <f>IF(Cover!A1&gt;0, Cover!A1, "")</f>
        <v>EVERGREEN LAKE WATER COMPANY</v>
      </c>
      <c r="D2" s="1042"/>
    </row>
    <row r="3" spans="1:4" s="3" customFormat="1" ht="12.75">
      <c r="A3" s="442">
        <v>2</v>
      </c>
      <c r="B3" s="1040"/>
      <c r="C3" s="1043"/>
      <c r="D3" s="1043"/>
    </row>
    <row r="4" spans="1:4" ht="58.5" customHeight="1">
      <c r="B4" s="1044" t="s">
        <v>605</v>
      </c>
      <c r="C4" s="1044"/>
      <c r="D4" s="1044"/>
    </row>
    <row r="5" spans="1:4" ht="24" customHeight="1">
      <c r="A5" s="442">
        <v>3</v>
      </c>
      <c r="B5" s="1038" t="s">
        <v>633</v>
      </c>
      <c r="C5" s="1038"/>
      <c r="D5" s="1038"/>
    </row>
    <row r="6" spans="1:4" ht="24" customHeight="1">
      <c r="A6" s="442">
        <v>4</v>
      </c>
      <c r="B6" s="1038" t="s">
        <v>634</v>
      </c>
      <c r="C6" s="1038"/>
      <c r="D6" s="1038"/>
    </row>
    <row r="7" spans="1:4" ht="24" customHeight="1">
      <c r="A7" s="442">
        <v>5</v>
      </c>
      <c r="B7" s="1038"/>
      <c r="C7" s="1038"/>
      <c r="D7" s="1038"/>
    </row>
    <row r="8" spans="1:4" ht="24" customHeight="1">
      <c r="A8" s="442">
        <v>6</v>
      </c>
      <c r="B8" s="1038"/>
      <c r="C8" s="1038"/>
      <c r="D8" s="1038"/>
    </row>
    <row r="9" spans="1:4" ht="27.75" customHeight="1">
      <c r="A9" s="442">
        <v>7</v>
      </c>
      <c r="B9" s="1038"/>
      <c r="C9" s="1038"/>
      <c r="D9" s="1038"/>
    </row>
    <row r="10" spans="1:4" ht="24" customHeight="1">
      <c r="A10" s="442">
        <v>8</v>
      </c>
      <c r="B10" s="1038"/>
      <c r="C10" s="1038"/>
      <c r="D10" s="1038"/>
    </row>
    <row r="11" spans="1:4" ht="24" customHeight="1">
      <c r="A11" s="442">
        <v>9</v>
      </c>
      <c r="B11" s="1038"/>
      <c r="C11" s="1038"/>
      <c r="D11" s="1038"/>
    </row>
    <row r="12" spans="1:4" ht="24" customHeight="1">
      <c r="A12" s="442">
        <v>10</v>
      </c>
      <c r="B12" s="1038"/>
      <c r="C12" s="1038"/>
      <c r="D12" s="1038"/>
    </row>
    <row r="13" spans="1:4" ht="24" customHeight="1">
      <c r="A13" s="442">
        <v>11</v>
      </c>
      <c r="B13" s="1038"/>
      <c r="C13" s="1038"/>
      <c r="D13" s="1038"/>
    </row>
    <row r="14" spans="1:4" ht="24" customHeight="1">
      <c r="A14" s="442">
        <v>12</v>
      </c>
      <c r="B14" s="1038"/>
      <c r="C14" s="1038"/>
      <c r="D14" s="1038"/>
    </row>
    <row r="15" spans="1:4" ht="24" customHeight="1">
      <c r="A15" s="442">
        <v>13</v>
      </c>
      <c r="B15" s="1038"/>
      <c r="C15" s="1038"/>
      <c r="D15" s="1038"/>
    </row>
    <row r="16" spans="1:4" ht="24" customHeight="1">
      <c r="A16" s="442">
        <v>14</v>
      </c>
      <c r="B16" s="1038"/>
      <c r="C16" s="1038"/>
      <c r="D16" s="1038"/>
    </row>
    <row r="17" spans="1:5" ht="24" customHeight="1">
      <c r="A17" s="442">
        <v>15</v>
      </c>
      <c r="B17" s="1038"/>
      <c r="C17" s="1038"/>
      <c r="D17" s="1038"/>
    </row>
    <row r="18" spans="1:5" ht="24" customHeight="1">
      <c r="A18" s="442">
        <v>16</v>
      </c>
      <c r="B18" s="1038"/>
      <c r="C18" s="1038"/>
      <c r="D18" s="1038"/>
    </row>
    <row r="19" spans="1:5" ht="24" customHeight="1">
      <c r="A19" s="442">
        <v>17</v>
      </c>
      <c r="B19" s="1038"/>
      <c r="C19" s="1038"/>
      <c r="D19" s="1038"/>
    </row>
    <row r="20" spans="1:5" ht="24" customHeight="1">
      <c r="A20" s="442">
        <v>18</v>
      </c>
      <c r="B20" s="1038"/>
      <c r="C20" s="1038"/>
      <c r="D20" s="1038"/>
    </row>
    <row r="21" spans="1:5" ht="24" customHeight="1">
      <c r="A21" s="442">
        <v>19</v>
      </c>
      <c r="B21" s="1038"/>
      <c r="C21" s="1038"/>
      <c r="D21" s="1038"/>
    </row>
    <row r="22" spans="1:5" ht="24" customHeight="1">
      <c r="A22" s="442">
        <v>20</v>
      </c>
      <c r="B22" s="1038"/>
      <c r="C22" s="1038"/>
      <c r="D22" s="1038"/>
    </row>
    <row r="23" spans="1:5" ht="24" customHeight="1">
      <c r="A23" s="442">
        <v>21</v>
      </c>
      <c r="B23" s="1038"/>
      <c r="C23" s="1038"/>
      <c r="D23" s="1038"/>
    </row>
    <row r="24" spans="1:5" ht="24" customHeight="1">
      <c r="A24" s="442">
        <v>22</v>
      </c>
      <c r="B24" s="1038"/>
      <c r="C24" s="1038"/>
      <c r="D24" s="1038"/>
    </row>
    <row r="25" spans="1:5" ht="24" customHeight="1">
      <c r="A25" s="442">
        <v>23</v>
      </c>
      <c r="B25" s="1038"/>
      <c r="C25" s="1038"/>
      <c r="D25" s="1038"/>
    </row>
    <row r="26" spans="1:5" ht="24" customHeight="1">
      <c r="A26" s="442">
        <v>24</v>
      </c>
      <c r="B26" s="1038"/>
      <c r="C26" s="1038"/>
      <c r="D26" s="1038"/>
    </row>
    <row r="27" spans="1:5" ht="24" customHeight="1">
      <c r="A27" s="442">
        <v>25</v>
      </c>
      <c r="B27" s="1038"/>
      <c r="C27" s="1038"/>
      <c r="D27" s="1038"/>
    </row>
    <row r="28" spans="1:5" ht="24" customHeight="1">
      <c r="A28" s="442">
        <v>26</v>
      </c>
      <c r="B28" s="1038"/>
      <c r="C28" s="1038"/>
      <c r="D28" s="1038"/>
    </row>
    <row r="29" spans="1:5" ht="24" customHeight="1">
      <c r="B29" s="269"/>
      <c r="C29" s="252"/>
      <c r="D29" s="252"/>
    </row>
    <row r="30" spans="1:5" ht="12" customHeight="1">
      <c r="B30" s="252"/>
      <c r="C30" s="1037" t="s">
        <v>2</v>
      </c>
      <c r="D30" s="922"/>
      <c r="E30" s="268"/>
    </row>
    <row r="31" spans="1:5" ht="24" customHeight="1">
      <c r="B31" s="220"/>
      <c r="C31" s="220"/>
      <c r="D31" s="220"/>
    </row>
    <row r="32" spans="1:5" ht="17.25" customHeight="1">
      <c r="B32" s="220"/>
      <c r="C32" s="220"/>
      <c r="D32" s="220"/>
    </row>
    <row r="33" spans="1:4" ht="17.25" customHeight="1">
      <c r="B33" s="220"/>
      <c r="C33" s="220"/>
      <c r="D33" s="220"/>
    </row>
    <row r="34" spans="1:4" ht="16.5" customHeight="1">
      <c r="A34" s="209"/>
      <c r="B34" s="245"/>
      <c r="C34" s="231"/>
      <c r="D34" s="231"/>
    </row>
    <row r="35" spans="1:4" s="210" customFormat="1">
      <c r="A35" s="8"/>
    </row>
    <row r="36" spans="1:4" s="210" customFormat="1">
      <c r="A36" s="8"/>
    </row>
    <row r="37" spans="1:4" s="210" customFormat="1">
      <c r="A37" s="8"/>
    </row>
    <row r="38" spans="1:4" s="210" customFormat="1">
      <c r="A38" s="8"/>
      <c r="D38" s="210" t="s">
        <v>1</v>
      </c>
    </row>
    <row r="39" spans="1:4" s="210" customFormat="1">
      <c r="A39" s="8"/>
      <c r="D39" s="210" t="s">
        <v>614</v>
      </c>
    </row>
  </sheetData>
  <sheetProtection password="C85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B6:D6"/>
    <mergeCell ref="B1:C1"/>
    <mergeCell ref="B2:B3"/>
    <mergeCell ref="C2:D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C30:D30"/>
    <mergeCell ref="B19:D19"/>
    <mergeCell ref="B20:D20"/>
    <mergeCell ref="B21:D21"/>
    <mergeCell ref="B22:D22"/>
    <mergeCell ref="B23:D23"/>
    <mergeCell ref="B24:D24"/>
    <mergeCell ref="B25:D25"/>
    <mergeCell ref="B26:D26"/>
    <mergeCell ref="B27:D27"/>
    <mergeCell ref="B28:D28"/>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6" zoomScale="130" zoomScaleNormal="100" zoomScaleSheetLayoutView="130" workbookViewId="0">
      <selection activeCell="F12" sqref="F12:F16 F19:F27"/>
    </sheetView>
  </sheetViews>
  <sheetFormatPr defaultColWidth="3.28515625" defaultRowHeight="15"/>
  <cols>
    <col min="1" max="1" width="2.7109375" style="462" bestFit="1" customWidth="1"/>
    <col min="2" max="2" width="14.5703125" style="132" customWidth="1"/>
    <col min="3" max="3" width="36.85546875" style="3" customWidth="1"/>
    <col min="4" max="4" width="18" style="3" customWidth="1"/>
    <col min="5" max="5" width="2.42578125" style="3" bestFit="1" customWidth="1"/>
    <col min="6" max="6" width="18" style="132" customWidth="1"/>
    <col min="7" max="7" width="2.42578125" style="36" bestFit="1" customWidth="1"/>
    <col min="8" max="252" width="9.140625" style="36" customWidth="1"/>
    <col min="253" max="16384" width="3.28515625" style="36"/>
  </cols>
  <sheetData>
    <row r="1" spans="1:7" s="3" customFormat="1">
      <c r="A1" s="462">
        <v>1</v>
      </c>
      <c r="C1" s="993" t="s">
        <v>30</v>
      </c>
      <c r="D1" s="1054"/>
      <c r="E1" s="1054"/>
      <c r="F1" s="822">
        <f>IF(Cover!D12&gt;0, Cover!D12, "")</f>
        <v>2017</v>
      </c>
    </row>
    <row r="2" spans="1:7" s="3" customFormat="1" ht="6.75" customHeight="1">
      <c r="A2" s="462"/>
      <c r="B2" s="921"/>
      <c r="C2" s="921"/>
      <c r="D2" s="921"/>
      <c r="E2" s="921"/>
      <c r="F2" s="921"/>
    </row>
    <row r="3" spans="1:7" s="3" customFormat="1" ht="12.75">
      <c r="A3" s="462">
        <v>2</v>
      </c>
      <c r="B3" s="164" t="s">
        <v>29</v>
      </c>
      <c r="C3" s="956" t="str">
        <f>IF(Cover!A1&gt;0, Cover!A1, "")</f>
        <v>EVERGREEN LAKE WATER COMPANY</v>
      </c>
      <c r="D3" s="956"/>
      <c r="E3" s="956"/>
      <c r="F3" s="956"/>
    </row>
    <row r="4" spans="1:7">
      <c r="B4" s="921"/>
      <c r="C4" s="921"/>
      <c r="D4" s="921"/>
      <c r="E4" s="921"/>
      <c r="F4" s="921"/>
    </row>
    <row r="5" spans="1:7">
      <c r="B5" s="1059" t="s">
        <v>389</v>
      </c>
      <c r="C5" s="1060"/>
      <c r="D5" s="1060"/>
      <c r="E5" s="1060"/>
      <c r="F5" s="1060"/>
    </row>
    <row r="6" spans="1:7" ht="12.75" customHeight="1">
      <c r="B6" s="921"/>
      <c r="C6" s="921"/>
      <c r="D6" s="921"/>
      <c r="E6" s="921"/>
      <c r="F6" s="921"/>
    </row>
    <row r="7" spans="1:7" ht="42.75" customHeight="1">
      <c r="A7" s="1058" t="s">
        <v>52</v>
      </c>
      <c r="B7" s="987"/>
      <c r="C7" s="987"/>
      <c r="D7" s="987"/>
      <c r="E7" s="987"/>
      <c r="F7" s="987"/>
      <c r="G7" s="987"/>
    </row>
    <row r="8" spans="1:7" ht="8.25" customHeight="1">
      <c r="B8" s="1001"/>
      <c r="C8" s="1001"/>
      <c r="D8" s="1001"/>
      <c r="E8" s="1001"/>
      <c r="F8" s="1001"/>
    </row>
    <row r="9" spans="1:7" ht="39" customHeight="1">
      <c r="B9" s="1061" t="s">
        <v>51</v>
      </c>
      <c r="C9" s="1062"/>
      <c r="D9" s="1063"/>
      <c r="E9" s="606" t="s">
        <v>14</v>
      </c>
      <c r="F9" s="607" t="s">
        <v>50</v>
      </c>
      <c r="G9" s="606" t="s">
        <v>14</v>
      </c>
    </row>
    <row r="10" spans="1:7" ht="26.1" customHeight="1">
      <c r="A10" s="462">
        <v>3</v>
      </c>
      <c r="B10" s="1064" t="s">
        <v>427</v>
      </c>
      <c r="C10" s="1065"/>
      <c r="D10" s="608"/>
      <c r="E10" s="42"/>
      <c r="F10" s="380">
        <f>'Page W-5'!K61</f>
        <v>137179</v>
      </c>
      <c r="G10" s="42"/>
    </row>
    <row r="11" spans="1:7" ht="26.1" customHeight="1">
      <c r="A11" s="462">
        <v>4</v>
      </c>
      <c r="B11" s="1055" t="s">
        <v>428</v>
      </c>
      <c r="C11" s="1056"/>
      <c r="D11" s="1057"/>
      <c r="E11" s="42"/>
      <c r="F11" s="381">
        <f>'Page W-5'!O61</f>
        <v>104612</v>
      </c>
      <c r="G11" s="43"/>
    </row>
    <row r="12" spans="1:7" ht="26.1" customHeight="1">
      <c r="A12" s="462">
        <v>5</v>
      </c>
      <c r="B12" s="1051" t="s">
        <v>600</v>
      </c>
      <c r="C12" s="1052"/>
      <c r="D12" s="1053"/>
      <c r="E12" s="42"/>
      <c r="F12" s="382">
        <f>SUM(F10-F11)</f>
        <v>32567</v>
      </c>
      <c r="G12" s="42"/>
    </row>
    <row r="13" spans="1:7" ht="26.1" customHeight="1">
      <c r="A13" s="462">
        <v>6</v>
      </c>
      <c r="B13" s="1045" t="s">
        <v>329</v>
      </c>
      <c r="C13" s="1046"/>
      <c r="D13" s="968"/>
      <c r="E13" s="42"/>
      <c r="F13" s="379"/>
      <c r="G13" s="42"/>
    </row>
    <row r="14" spans="1:7" ht="26.1" customHeight="1">
      <c r="A14" s="462">
        <v>7</v>
      </c>
      <c r="B14" s="1045" t="s">
        <v>49</v>
      </c>
      <c r="C14" s="1002"/>
      <c r="D14" s="492"/>
      <c r="E14" s="42"/>
      <c r="F14" s="379"/>
      <c r="G14" s="42"/>
    </row>
    <row r="15" spans="1:7" ht="26.1" customHeight="1">
      <c r="A15" s="462">
        <v>8</v>
      </c>
      <c r="B15" s="1045" t="s">
        <v>48</v>
      </c>
      <c r="C15" s="1002"/>
      <c r="D15" s="492"/>
      <c r="E15" s="42"/>
      <c r="F15" s="379"/>
      <c r="G15" s="42"/>
    </row>
    <row r="16" spans="1:7" ht="26.1" customHeight="1">
      <c r="A16" s="462">
        <v>9</v>
      </c>
      <c r="B16" s="1045" t="s">
        <v>47</v>
      </c>
      <c r="C16" s="1002"/>
      <c r="D16" s="492"/>
      <c r="E16" s="42"/>
      <c r="F16" s="379"/>
      <c r="G16" s="42"/>
    </row>
    <row r="17" spans="1:7" ht="26.1" customHeight="1">
      <c r="A17" s="462">
        <v>10</v>
      </c>
      <c r="B17" s="1045" t="s">
        <v>429</v>
      </c>
      <c r="C17" s="1046"/>
      <c r="D17" s="492"/>
      <c r="E17" s="42"/>
      <c r="F17" s="380">
        <f>'Page S-4'!K49</f>
        <v>0</v>
      </c>
      <c r="G17" s="42"/>
    </row>
    <row r="18" spans="1:7" ht="26.1" customHeight="1">
      <c r="A18" s="462">
        <v>11</v>
      </c>
      <c r="B18" s="1055" t="s">
        <v>430</v>
      </c>
      <c r="C18" s="1056"/>
      <c r="D18" s="1057"/>
      <c r="E18" s="42"/>
      <c r="F18" s="381">
        <f>'Page S-4'!O49</f>
        <v>0</v>
      </c>
      <c r="G18" s="42"/>
    </row>
    <row r="19" spans="1:7" ht="26.1" customHeight="1">
      <c r="A19" s="462">
        <v>12</v>
      </c>
      <c r="B19" s="1051" t="s">
        <v>601</v>
      </c>
      <c r="C19" s="1052"/>
      <c r="D19" s="1053"/>
      <c r="E19" s="42"/>
      <c r="F19" s="382">
        <f>SUM(F17-F18)</f>
        <v>0</v>
      </c>
      <c r="G19" s="42"/>
    </row>
    <row r="20" spans="1:7" ht="26.1" customHeight="1">
      <c r="A20" s="462">
        <v>13</v>
      </c>
      <c r="B20" s="1045" t="s">
        <v>46</v>
      </c>
      <c r="C20" s="1002"/>
      <c r="D20" s="963"/>
      <c r="E20" s="42"/>
      <c r="F20" s="379"/>
      <c r="G20" s="42"/>
    </row>
    <row r="21" spans="1:7" ht="26.1" customHeight="1">
      <c r="A21" s="462">
        <v>14</v>
      </c>
      <c r="B21" s="1045" t="s">
        <v>45</v>
      </c>
      <c r="C21" s="1002"/>
      <c r="D21" s="963"/>
      <c r="E21" s="42"/>
      <c r="F21" s="379"/>
      <c r="G21" s="42"/>
    </row>
    <row r="22" spans="1:7" ht="26.1" customHeight="1">
      <c r="A22" s="462">
        <v>15</v>
      </c>
      <c r="B22" s="1045" t="s">
        <v>44</v>
      </c>
      <c r="C22" s="1002"/>
      <c r="D22" s="963"/>
      <c r="E22" s="42"/>
      <c r="F22" s="379"/>
      <c r="G22" s="42"/>
    </row>
    <row r="23" spans="1:7" ht="26.1" customHeight="1">
      <c r="A23" s="462">
        <v>16</v>
      </c>
      <c r="B23" s="1045" t="s">
        <v>43</v>
      </c>
      <c r="C23" s="1002"/>
      <c r="D23" s="963"/>
      <c r="E23" s="42"/>
      <c r="F23" s="379"/>
      <c r="G23" s="42"/>
    </row>
    <row r="24" spans="1:7" ht="26.1" customHeight="1">
      <c r="A24" s="462">
        <v>17</v>
      </c>
      <c r="B24" s="1045" t="s">
        <v>42</v>
      </c>
      <c r="C24" s="1046"/>
      <c r="D24" s="968"/>
      <c r="E24" s="42"/>
      <c r="F24" s="379"/>
      <c r="G24" s="42"/>
    </row>
    <row r="25" spans="1:7" ht="26.1" customHeight="1">
      <c r="A25" s="462">
        <v>18</v>
      </c>
      <c r="B25" s="1045" t="s">
        <v>41</v>
      </c>
      <c r="C25" s="1002"/>
      <c r="D25" s="963"/>
      <c r="E25" s="42"/>
      <c r="F25" s="379">
        <v>4624</v>
      </c>
      <c r="G25" s="42"/>
    </row>
    <row r="26" spans="1:7" ht="26.1" customHeight="1">
      <c r="A26" s="462">
        <v>19</v>
      </c>
      <c r="B26" s="1045" t="s">
        <v>330</v>
      </c>
      <c r="C26" s="1046"/>
      <c r="D26" s="968"/>
      <c r="E26" s="42"/>
      <c r="F26" s="379"/>
      <c r="G26" s="42"/>
    </row>
    <row r="27" spans="1:7" ht="26.1" customHeight="1">
      <c r="A27" s="462">
        <v>20</v>
      </c>
      <c r="B27" s="1045" t="s">
        <v>40</v>
      </c>
      <c r="C27" s="1046"/>
      <c r="D27" s="968"/>
      <c r="E27" s="42"/>
      <c r="F27" s="379"/>
      <c r="G27" s="42"/>
    </row>
    <row r="28" spans="1:7" ht="26.1" customHeight="1" thickBot="1">
      <c r="A28" s="462">
        <v>21</v>
      </c>
      <c r="B28" s="609"/>
      <c r="C28" s="610"/>
      <c r="D28" s="611" t="s">
        <v>393</v>
      </c>
      <c r="E28" s="623"/>
      <c r="F28" s="383">
        <f>ROUND(SUM(F12:F16)+SUM(F19:F27),0)</f>
        <v>37191</v>
      </c>
      <c r="G28" s="623"/>
    </row>
    <row r="29" spans="1:7" ht="26.1" customHeight="1" thickTop="1">
      <c r="A29" s="41" t="s">
        <v>39</v>
      </c>
      <c r="B29" s="1050" t="s">
        <v>465</v>
      </c>
      <c r="C29" s="1050"/>
      <c r="D29" s="1050"/>
      <c r="E29" s="1050"/>
      <c r="F29" s="1050"/>
      <c r="G29" s="1050"/>
    </row>
    <row r="30" spans="1:7" s="39" customFormat="1" ht="12.75" customHeight="1">
      <c r="A30" s="41"/>
      <c r="B30" s="40"/>
      <c r="C30" s="40"/>
      <c r="D30" s="40"/>
      <c r="E30" s="40"/>
      <c r="F30" s="40"/>
      <c r="G30" s="40"/>
    </row>
    <row r="31" spans="1:7" s="37" customFormat="1" ht="18" customHeight="1">
      <c r="A31" s="475"/>
      <c r="B31" s="1047" t="s">
        <v>38</v>
      </c>
      <c r="C31" s="1048"/>
      <c r="D31" s="272"/>
      <c r="F31" s="36"/>
      <c r="G31" s="36"/>
    </row>
    <row r="32" spans="1:7" s="37" customFormat="1" ht="17.25" customHeight="1">
      <c r="A32" s="476"/>
      <c r="B32" s="1047" t="s">
        <v>12</v>
      </c>
      <c r="C32" s="985"/>
      <c r="D32" s="1037" t="s">
        <v>2</v>
      </c>
      <c r="E32" s="1049"/>
      <c r="F32" s="1049"/>
      <c r="G32" s="58"/>
    </row>
    <row r="33" spans="1:7" s="37" customFormat="1">
      <c r="A33" s="462"/>
      <c r="B33" s="170"/>
      <c r="C33" s="3"/>
      <c r="D33" s="3"/>
      <c r="E33" s="3"/>
      <c r="F33" s="170"/>
      <c r="G33" s="36"/>
    </row>
    <row r="34" spans="1:7" s="37" customFormat="1">
      <c r="A34" s="8"/>
      <c r="B34" s="137"/>
      <c r="C34" s="2"/>
      <c r="D34" s="2"/>
      <c r="E34" s="2"/>
      <c r="F34" s="137"/>
    </row>
    <row r="35" spans="1:7" s="37" customFormat="1">
      <c r="A35" s="8"/>
      <c r="B35" s="137"/>
      <c r="C35" s="2"/>
      <c r="D35" s="2"/>
      <c r="E35" s="2"/>
      <c r="F35" s="137"/>
    </row>
    <row r="36" spans="1:7" s="37" customFormat="1">
      <c r="A36" s="8"/>
      <c r="B36" s="137"/>
      <c r="C36" s="2"/>
      <c r="D36" s="2"/>
      <c r="E36" s="2"/>
      <c r="F36" s="137"/>
    </row>
    <row r="37" spans="1:7" s="37" customFormat="1">
      <c r="A37" s="8"/>
      <c r="B37" s="137"/>
      <c r="C37" s="2"/>
      <c r="D37" s="2"/>
      <c r="E37" s="2"/>
      <c r="F37" s="137"/>
    </row>
    <row r="49" spans="4:4">
      <c r="D49" s="3" t="s">
        <v>1</v>
      </c>
    </row>
    <row r="50" spans="4:4">
      <c r="D50" s="3" t="s">
        <v>614</v>
      </c>
    </row>
  </sheetData>
  <sheetProtection password="C85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30" zoomScaleNormal="100" zoomScaleSheetLayoutView="130" workbookViewId="0">
      <selection activeCell="F10" sqref="F10"/>
    </sheetView>
  </sheetViews>
  <sheetFormatPr defaultRowHeight="15"/>
  <cols>
    <col min="1" max="1" width="2.7109375" style="462" customWidth="1"/>
    <col min="2" max="2" width="14.7109375" style="132" customWidth="1"/>
    <col min="3" max="3" width="52.7109375" style="3" customWidth="1"/>
    <col min="4" max="4" width="2.42578125" style="3" bestFit="1" customWidth="1"/>
    <col min="5" max="5" width="20.42578125" style="3" customWidth="1"/>
    <col min="6" max="6" width="2.42578125" style="3" bestFit="1" customWidth="1"/>
    <col min="7" max="16384" width="9.140625" style="36"/>
  </cols>
  <sheetData>
    <row r="1" spans="1:6" s="3" customFormat="1">
      <c r="A1" s="462">
        <v>1</v>
      </c>
      <c r="C1" s="993" t="s">
        <v>30</v>
      </c>
      <c r="D1" s="922"/>
      <c r="E1" s="822">
        <f>IF(Cover!D12&gt;0, Cover!D12, "")</f>
        <v>2017</v>
      </c>
    </row>
    <row r="2" spans="1:6" s="3" customFormat="1" ht="12.75">
      <c r="A2" s="462">
        <v>2</v>
      </c>
      <c r="B2" s="321" t="s">
        <v>29</v>
      </c>
      <c r="C2" s="956" t="str">
        <f>IF(Cover!A1&gt;0, Cover!A1, "")</f>
        <v>EVERGREEN LAKE WATER COMPANY</v>
      </c>
      <c r="D2" s="956"/>
      <c r="E2" s="956"/>
    </row>
    <row r="3" spans="1:6" ht="12.75" customHeight="1">
      <c r="B3" s="921"/>
      <c r="C3" s="921"/>
      <c r="D3" s="921"/>
      <c r="E3" s="921"/>
      <c r="F3" s="36"/>
    </row>
    <row r="4" spans="1:6">
      <c r="B4" s="1075" t="s">
        <v>390</v>
      </c>
      <c r="C4" s="1076"/>
      <c r="D4" s="1076"/>
      <c r="E4" s="1076"/>
      <c r="F4" s="36"/>
    </row>
    <row r="5" spans="1:6" ht="8.25" customHeight="1">
      <c r="B5" s="921"/>
      <c r="C5" s="921"/>
      <c r="D5" s="921"/>
      <c r="E5" s="921"/>
      <c r="F5" s="36"/>
    </row>
    <row r="6" spans="1:6" ht="40.5" customHeight="1">
      <c r="A6" s="1058" t="s">
        <v>62</v>
      </c>
      <c r="B6" s="987"/>
      <c r="C6" s="987"/>
      <c r="D6" s="987"/>
      <c r="E6" s="987"/>
      <c r="F6" s="987"/>
    </row>
    <row r="7" spans="1:6" ht="10.5" customHeight="1">
      <c r="B7" s="1001"/>
      <c r="C7" s="1001"/>
      <c r="D7" s="1001"/>
      <c r="E7" s="1001"/>
      <c r="F7" s="36"/>
    </row>
    <row r="8" spans="1:6" ht="35.25" customHeight="1">
      <c r="B8" s="1078" t="s">
        <v>51</v>
      </c>
      <c r="C8" s="1079"/>
      <c r="D8" s="606" t="s">
        <v>14</v>
      </c>
      <c r="E8" s="607" t="s">
        <v>50</v>
      </c>
      <c r="F8" s="606" t="s">
        <v>14</v>
      </c>
    </row>
    <row r="9" spans="1:6" s="138" customFormat="1" ht="24.95" customHeight="1">
      <c r="A9" s="462">
        <v>3</v>
      </c>
      <c r="B9" s="1064" t="s">
        <v>431</v>
      </c>
      <c r="C9" s="1080"/>
      <c r="D9" s="46"/>
      <c r="E9" s="391">
        <f>'Page 2'!N11</f>
        <v>60956.5</v>
      </c>
      <c r="F9" s="616"/>
    </row>
    <row r="10" spans="1:6" s="138" customFormat="1" ht="24.95" customHeight="1">
      <c r="A10" s="462">
        <v>4</v>
      </c>
      <c r="B10" s="1045" t="s">
        <v>61</v>
      </c>
      <c r="C10" s="1071"/>
      <c r="D10" s="45"/>
      <c r="E10" s="385">
        <v>-23766</v>
      </c>
      <c r="F10" s="45"/>
    </row>
    <row r="11" spans="1:6" ht="24.95" customHeight="1">
      <c r="A11" s="462">
        <v>5</v>
      </c>
      <c r="B11" s="1069" t="s">
        <v>331</v>
      </c>
      <c r="C11" s="1082"/>
      <c r="D11" s="42"/>
      <c r="E11" s="391">
        <f>'Page 9'!I11</f>
        <v>0</v>
      </c>
      <c r="F11" s="42"/>
    </row>
    <row r="12" spans="1:6" ht="24.95" customHeight="1">
      <c r="A12" s="462">
        <v>6</v>
      </c>
      <c r="B12" s="1069" t="s">
        <v>394</v>
      </c>
      <c r="C12" s="1082"/>
      <c r="D12" s="42"/>
      <c r="E12" s="391">
        <f>'Page 9'!J11</f>
        <v>0</v>
      </c>
      <c r="F12" s="42"/>
    </row>
    <row r="13" spans="1:6" ht="24.95" customHeight="1">
      <c r="A13" s="462">
        <v>7</v>
      </c>
      <c r="B13" s="1045" t="s">
        <v>60</v>
      </c>
      <c r="C13" s="1068"/>
      <c r="D13" s="42"/>
      <c r="E13" s="385"/>
      <c r="F13" s="42"/>
    </row>
    <row r="14" spans="1:6" ht="24.95" customHeight="1">
      <c r="A14" s="462">
        <v>8</v>
      </c>
      <c r="B14" s="1045" t="s">
        <v>59</v>
      </c>
      <c r="C14" s="1068"/>
      <c r="D14" s="42"/>
      <c r="E14" s="384"/>
      <c r="F14" s="42"/>
    </row>
    <row r="15" spans="1:6" ht="24.95" customHeight="1">
      <c r="A15" s="462">
        <v>9</v>
      </c>
      <c r="B15" s="1045" t="s">
        <v>432</v>
      </c>
      <c r="C15" s="1068"/>
      <c r="D15" s="42"/>
      <c r="E15" s="392">
        <f>'Page 8'!D21</f>
        <v>0</v>
      </c>
      <c r="F15" s="42"/>
    </row>
    <row r="16" spans="1:6" s="278" customFormat="1" ht="29.25" customHeight="1">
      <c r="A16" s="27">
        <v>10</v>
      </c>
      <c r="B16" s="1072" t="s">
        <v>602</v>
      </c>
      <c r="C16" s="1068"/>
      <c r="D16" s="42"/>
      <c r="E16" s="393">
        <f>IF('Page 8'!D58=2,'Page 8'!D36,IF('Page 8'!D58=3,'Page 8'!D43,0))</f>
        <v>0</v>
      </c>
      <c r="F16" s="42"/>
    </row>
    <row r="17" spans="1:6" ht="24.95" customHeight="1">
      <c r="A17" s="462">
        <v>11</v>
      </c>
      <c r="B17" s="1069" t="s">
        <v>433</v>
      </c>
      <c r="C17" s="1070"/>
      <c r="D17" s="42"/>
      <c r="E17" s="394">
        <f>E15-E16</f>
        <v>0</v>
      </c>
      <c r="F17" s="42"/>
    </row>
    <row r="18" spans="1:6" ht="24.95" customHeight="1">
      <c r="A18" s="462">
        <v>12</v>
      </c>
      <c r="B18" s="1045" t="s">
        <v>58</v>
      </c>
      <c r="C18" s="1071"/>
      <c r="D18" s="42"/>
      <c r="E18" s="384"/>
      <c r="F18" s="42"/>
    </row>
    <row r="19" spans="1:6" ht="24.95" customHeight="1">
      <c r="A19" s="462">
        <v>13</v>
      </c>
      <c r="B19" s="1045" t="s">
        <v>57</v>
      </c>
      <c r="C19" s="1071"/>
      <c r="D19" s="42"/>
      <c r="E19" s="384"/>
      <c r="F19" s="42"/>
    </row>
    <row r="20" spans="1:6" ht="24.95" customHeight="1">
      <c r="A20" s="462">
        <v>14</v>
      </c>
      <c r="B20" s="1045" t="s">
        <v>434</v>
      </c>
      <c r="C20" s="1068"/>
      <c r="D20" s="42"/>
      <c r="E20" s="392">
        <f>'Page 8'!E21</f>
        <v>0</v>
      </c>
      <c r="F20" s="42"/>
    </row>
    <row r="21" spans="1:6" ht="29.25" customHeight="1">
      <c r="A21" s="27">
        <v>15</v>
      </c>
      <c r="B21" s="1072" t="s">
        <v>603</v>
      </c>
      <c r="C21" s="1068"/>
      <c r="D21" s="46"/>
      <c r="E21" s="395">
        <f>IF('Page 8'!D58=2,'Page 8'!E36,IF('Page 8'!D58=3,'Page 8'!E43,0))</f>
        <v>0</v>
      </c>
      <c r="F21" s="42"/>
    </row>
    <row r="22" spans="1:6" ht="24.95" customHeight="1">
      <c r="A22" s="462">
        <v>16</v>
      </c>
      <c r="B22" s="1045" t="s">
        <v>435</v>
      </c>
      <c r="C22" s="1068"/>
      <c r="D22" s="42"/>
      <c r="E22" s="394">
        <f>E20-E21</f>
        <v>0</v>
      </c>
      <c r="F22" s="42"/>
    </row>
    <row r="23" spans="1:6" ht="24.95" customHeight="1">
      <c r="A23" s="462">
        <v>17</v>
      </c>
      <c r="B23" s="1045" t="s">
        <v>56</v>
      </c>
      <c r="C23" s="1068"/>
      <c r="D23" s="42"/>
      <c r="E23" s="384"/>
      <c r="F23" s="42"/>
    </row>
    <row r="24" spans="1:6" ht="24.95" customHeight="1">
      <c r="A24" s="462">
        <v>18</v>
      </c>
      <c r="B24" s="1045" t="s">
        <v>55</v>
      </c>
      <c r="C24" s="1068"/>
      <c r="D24" s="42"/>
      <c r="E24" s="384"/>
      <c r="F24" s="42"/>
    </row>
    <row r="25" spans="1:6" ht="24.95" customHeight="1">
      <c r="A25" s="462">
        <v>19</v>
      </c>
      <c r="B25" s="1069" t="s">
        <v>332</v>
      </c>
      <c r="C25" s="1068"/>
      <c r="D25" s="42"/>
      <c r="E25" s="384"/>
      <c r="F25" s="42"/>
    </row>
    <row r="26" spans="1:6" ht="24.95" customHeight="1">
      <c r="A26" s="462">
        <v>20</v>
      </c>
      <c r="B26" s="1045" t="s">
        <v>333</v>
      </c>
      <c r="C26" s="1068"/>
      <c r="D26" s="46"/>
      <c r="E26" s="396"/>
      <c r="F26" s="42"/>
    </row>
    <row r="27" spans="1:6" ht="24.95" customHeight="1" thickBot="1">
      <c r="A27" s="462">
        <v>21</v>
      </c>
      <c r="B27" s="612" t="s">
        <v>54</v>
      </c>
      <c r="C27" s="613" t="s">
        <v>53</v>
      </c>
      <c r="D27" s="614"/>
      <c r="E27" s="383">
        <f>ROUND(SUM(E9,E10,E11,E12,E13,E14,E17,E18,E19,E22,E23,E24,E25,E26),0)</f>
        <v>37191</v>
      </c>
      <c r="F27" s="615"/>
    </row>
    <row r="28" spans="1:6" s="138" customFormat="1" ht="27.75" customHeight="1" thickTop="1">
      <c r="A28" s="54"/>
      <c r="B28" s="1066" t="s">
        <v>412</v>
      </c>
      <c r="C28" s="1067"/>
      <c r="D28" s="1067"/>
      <c r="E28" s="1067"/>
      <c r="F28" s="1067"/>
    </row>
    <row r="29" spans="1:6" ht="12.75" customHeight="1">
      <c r="A29" s="54"/>
      <c r="B29" s="44"/>
      <c r="C29" s="44"/>
      <c r="D29" s="44"/>
      <c r="E29" s="44"/>
      <c r="F29" s="44"/>
    </row>
    <row r="30" spans="1:6" s="37" customFormat="1">
      <c r="A30" s="464"/>
      <c r="B30" s="1019" t="s">
        <v>38</v>
      </c>
      <c r="C30" s="1077"/>
      <c r="D30" s="36"/>
      <c r="E30" s="36"/>
      <c r="F30" s="36"/>
    </row>
    <row r="31" spans="1:6" s="37" customFormat="1" ht="12" customHeight="1">
      <c r="A31" s="465"/>
      <c r="B31" s="1019" t="s">
        <v>12</v>
      </c>
      <c r="C31" s="1081"/>
      <c r="D31" s="1073" t="s">
        <v>2</v>
      </c>
      <c r="E31" s="1074"/>
      <c r="F31" s="58"/>
    </row>
    <row r="32" spans="1:6" s="37" customFormat="1">
      <c r="A32" s="8"/>
      <c r="B32" s="137"/>
      <c r="C32" s="2"/>
      <c r="D32" s="2"/>
      <c r="E32" s="137"/>
    </row>
    <row r="33" spans="1:6" s="37" customFormat="1">
      <c r="A33" s="8"/>
      <c r="B33" s="137"/>
      <c r="C33" s="2"/>
      <c r="D33" s="2"/>
      <c r="E33" s="137"/>
    </row>
    <row r="34" spans="1:6" s="37" customFormat="1">
      <c r="A34" s="8"/>
      <c r="B34" s="137"/>
      <c r="C34" s="2"/>
      <c r="D34" s="2"/>
      <c r="E34" s="137"/>
    </row>
    <row r="35" spans="1:6" s="37" customFormat="1">
      <c r="A35" s="8"/>
      <c r="B35" s="137"/>
      <c r="C35" s="2"/>
      <c r="D35" s="2"/>
      <c r="E35" s="137"/>
    </row>
    <row r="36" spans="1:6" s="37" customFormat="1">
      <c r="A36" s="8"/>
      <c r="B36" s="137"/>
      <c r="C36" s="2"/>
      <c r="D36" s="2"/>
      <c r="E36" s="137"/>
    </row>
    <row r="37" spans="1:6" s="37" customFormat="1">
      <c r="A37" s="8"/>
      <c r="B37" s="137"/>
      <c r="C37" s="2"/>
      <c r="D37" s="2"/>
      <c r="E37" s="137"/>
    </row>
    <row r="38" spans="1:6" s="37" customFormat="1">
      <c r="A38" s="8"/>
      <c r="B38" s="137"/>
      <c r="C38" s="2"/>
      <c r="D38" s="2"/>
      <c r="E38" s="137"/>
    </row>
    <row r="39" spans="1:6">
      <c r="E39" s="132"/>
      <c r="F39" s="36"/>
    </row>
    <row r="40" spans="1:6">
      <c r="E40" s="132"/>
      <c r="F40" s="36"/>
    </row>
    <row r="41" spans="1:6">
      <c r="E41" s="132"/>
      <c r="F41" s="36"/>
    </row>
    <row r="42" spans="1:6">
      <c r="E42" s="132"/>
      <c r="F42" s="36"/>
    </row>
    <row r="43" spans="1:6">
      <c r="E43" s="132"/>
      <c r="F43" s="36"/>
    </row>
    <row r="44" spans="1:6">
      <c r="E44" s="132"/>
      <c r="F44" s="36"/>
    </row>
    <row r="45" spans="1:6">
      <c r="E45" s="132"/>
      <c r="F45" s="36"/>
    </row>
    <row r="46" spans="1:6">
      <c r="E46" s="132"/>
      <c r="F46" s="36"/>
    </row>
    <row r="47" spans="1:6">
      <c r="E47" s="132"/>
      <c r="F47" s="36"/>
    </row>
    <row r="48" spans="1:6">
      <c r="E48" s="132" t="s">
        <v>1</v>
      </c>
      <c r="F48" s="36"/>
    </row>
    <row r="49" spans="5:6">
      <c r="E49" s="132" t="s">
        <v>614</v>
      </c>
      <c r="F49" s="36"/>
    </row>
    <row r="50" spans="5:6">
      <c r="E50" s="132"/>
      <c r="F50" s="36"/>
    </row>
    <row r="51" spans="5:6">
      <c r="E51" s="132"/>
      <c r="F51" s="36"/>
    </row>
    <row r="52" spans="5:6">
      <c r="E52" s="132"/>
      <c r="F52" s="36"/>
    </row>
    <row r="53" spans="5:6">
      <c r="E53" s="132"/>
      <c r="F53" s="36"/>
    </row>
    <row r="54" spans="5:6">
      <c r="E54" s="132"/>
      <c r="F54" s="36"/>
    </row>
    <row r="55" spans="5:6">
      <c r="E55" s="132"/>
      <c r="F55" s="36"/>
    </row>
    <row r="56" spans="5:6">
      <c r="E56" s="132"/>
      <c r="F56" s="36"/>
    </row>
    <row r="57" spans="5:6">
      <c r="E57" s="132"/>
      <c r="F57" s="36"/>
    </row>
    <row r="58" spans="5:6">
      <c r="E58" s="132"/>
      <c r="F58" s="36"/>
    </row>
    <row r="59" spans="5:6">
      <c r="E59" s="132"/>
      <c r="F59" s="36"/>
    </row>
    <row r="60" spans="5:6">
      <c r="E60" s="132"/>
      <c r="F60" s="36"/>
    </row>
    <row r="61" spans="5:6">
      <c r="F61" s="36"/>
    </row>
    <row r="62" spans="5:6">
      <c r="F62" s="36"/>
    </row>
    <row r="63" spans="5:6">
      <c r="E63" s="132"/>
      <c r="F63" s="36"/>
    </row>
    <row r="64" spans="5:6">
      <c r="E64" s="132"/>
      <c r="F64" s="36"/>
    </row>
    <row r="65" spans="5:6">
      <c r="E65" s="132"/>
      <c r="F65" s="36"/>
    </row>
    <row r="66" spans="5:6">
      <c r="E66" s="132"/>
      <c r="F66" s="36"/>
    </row>
    <row r="67" spans="5:6">
      <c r="E67" s="132"/>
      <c r="F67" s="36"/>
    </row>
    <row r="68" spans="5:6">
      <c r="E68" s="132"/>
      <c r="F68" s="36"/>
    </row>
    <row r="69" spans="5:6">
      <c r="E69" s="132"/>
      <c r="F69" s="36"/>
    </row>
    <row r="70" spans="5:6">
      <c r="E70" s="132"/>
      <c r="F70" s="36"/>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B9" sqref="B9"/>
    </sheetView>
  </sheetViews>
  <sheetFormatPr defaultColWidth="18.5703125" defaultRowHeight="15"/>
  <cols>
    <col min="1" max="1" width="4.140625" style="462" customWidth="1"/>
    <col min="2" max="2" width="41.7109375" style="144" customWidth="1"/>
    <col min="3" max="3" width="17.7109375" style="144" customWidth="1"/>
    <col min="4" max="4" width="16.85546875" style="82" customWidth="1"/>
    <col min="5" max="5" width="17.140625" style="82" customWidth="1"/>
    <col min="6" max="6" width="18.7109375" style="82" customWidth="1"/>
    <col min="7" max="7" width="1.7109375" style="82" customWidth="1"/>
    <col min="8" max="8" width="3.28515625" style="47" customWidth="1"/>
    <col min="9" max="9" width="3.140625" style="47" customWidth="1"/>
    <col min="10" max="247" width="9.140625" style="82" customWidth="1"/>
    <col min="248" max="248" width="3.28515625" style="82" bestFit="1" customWidth="1"/>
    <col min="249" max="249" width="2.7109375" style="82" customWidth="1"/>
    <col min="250" max="250" width="14.7109375" style="82" customWidth="1"/>
    <col min="251" max="16384" width="18.5703125" style="82"/>
  </cols>
  <sheetData>
    <row r="1" spans="1:14">
      <c r="B1" s="1098" t="s">
        <v>436</v>
      </c>
      <c r="C1" s="1098"/>
      <c r="D1" s="1098"/>
      <c r="E1" s="1098"/>
      <c r="F1" s="1098"/>
      <c r="H1" s="57">
        <v>2</v>
      </c>
      <c r="I1" s="57">
        <v>1</v>
      </c>
      <c r="J1" s="56"/>
    </row>
    <row r="2" spans="1:14" ht="6" customHeight="1">
      <c r="B2" s="1097"/>
      <c r="C2" s="1097"/>
      <c r="D2" s="1097"/>
      <c r="E2" s="1097"/>
      <c r="F2" s="1097"/>
      <c r="H2" s="1087" t="s">
        <v>73</v>
      </c>
      <c r="I2" s="1088" t="s">
        <v>30</v>
      </c>
    </row>
    <row r="3" spans="1:14" ht="44.25" customHeight="1">
      <c r="B3" s="1089" t="s">
        <v>506</v>
      </c>
      <c r="C3" s="1089"/>
      <c r="D3" s="1089"/>
      <c r="E3" s="1089"/>
      <c r="F3" s="1089"/>
      <c r="H3" s="1087"/>
      <c r="I3" s="1088"/>
    </row>
    <row r="4" spans="1:14" ht="13.5" customHeight="1">
      <c r="A4" s="694"/>
      <c r="B4" s="1089" t="s">
        <v>507</v>
      </c>
      <c r="C4" s="1100"/>
      <c r="D4" s="1100"/>
      <c r="E4" s="1100"/>
      <c r="F4" s="1100"/>
      <c r="H4" s="1087"/>
      <c r="I4" s="1088"/>
    </row>
    <row r="5" spans="1:14" ht="4.5" customHeight="1">
      <c r="B5" s="1090" t="s">
        <v>3</v>
      </c>
      <c r="C5" s="1090"/>
      <c r="D5" s="1090"/>
      <c r="E5" s="1090"/>
      <c r="F5" s="1090"/>
      <c r="H5" s="1087"/>
      <c r="I5" s="1088"/>
      <c r="J5" s="55"/>
      <c r="K5" s="55"/>
      <c r="L5" s="55"/>
      <c r="M5" s="55"/>
      <c r="N5" s="55"/>
    </row>
    <row r="6" spans="1:14" s="144" customFormat="1">
      <c r="A6" s="54"/>
      <c r="B6" s="1094" t="s">
        <v>72</v>
      </c>
      <c r="C6" s="1091" t="s">
        <v>71</v>
      </c>
      <c r="D6" s="1092"/>
      <c r="E6" s="1092"/>
      <c r="F6" s="1093"/>
      <c r="H6" s="1087"/>
      <c r="I6" s="1088"/>
    </row>
    <row r="7" spans="1:14" s="144" customFormat="1" ht="44.25" customHeight="1">
      <c r="A7" s="54"/>
      <c r="B7" s="1095"/>
      <c r="C7" s="624" t="s">
        <v>70</v>
      </c>
      <c r="D7" s="624" t="s">
        <v>69</v>
      </c>
      <c r="E7" s="624" t="s">
        <v>68</v>
      </c>
      <c r="F7" s="625" t="s">
        <v>67</v>
      </c>
      <c r="H7" s="1085" t="str">
        <f>IF(Cover!A1&gt;0, Cover!A1, "")</f>
        <v>EVERGREEN LAKE WATER COMPANY</v>
      </c>
      <c r="I7" s="1088"/>
    </row>
    <row r="8" spans="1:14" ht="26.25" customHeight="1">
      <c r="A8" s="54">
        <v>3</v>
      </c>
      <c r="B8" s="626" t="s">
        <v>635</v>
      </c>
      <c r="C8" s="627">
        <v>3100</v>
      </c>
      <c r="D8" s="627">
        <v>3100</v>
      </c>
      <c r="E8" s="627"/>
      <c r="F8" s="627"/>
      <c r="H8" s="1086"/>
      <c r="I8" s="1088"/>
    </row>
    <row r="9" spans="1:14" ht="26.25" customHeight="1">
      <c r="A9" s="54">
        <v>4</v>
      </c>
      <c r="B9" s="628" t="s">
        <v>636</v>
      </c>
      <c r="C9" s="485">
        <v>50</v>
      </c>
      <c r="D9" s="485">
        <v>50</v>
      </c>
      <c r="E9" s="485"/>
      <c r="F9" s="485"/>
      <c r="H9" s="1086"/>
      <c r="I9" s="1088"/>
    </row>
    <row r="10" spans="1:14" ht="26.25" customHeight="1">
      <c r="A10" s="54">
        <v>5</v>
      </c>
      <c r="B10" s="628"/>
      <c r="C10" s="485"/>
      <c r="D10" s="485"/>
      <c r="E10" s="485"/>
      <c r="F10" s="485"/>
      <c r="H10" s="1086"/>
      <c r="I10" s="1088"/>
    </row>
    <row r="11" spans="1:14" ht="26.25" customHeight="1">
      <c r="A11" s="54">
        <v>6</v>
      </c>
      <c r="B11" s="628"/>
      <c r="C11" s="486"/>
      <c r="D11" s="486"/>
      <c r="E11" s="486"/>
      <c r="F11" s="485"/>
      <c r="H11" s="1086"/>
      <c r="I11" s="1088"/>
    </row>
    <row r="12" spans="1:14" ht="26.25" customHeight="1">
      <c r="A12" s="54">
        <v>7</v>
      </c>
      <c r="B12" s="628"/>
      <c r="C12" s="486"/>
      <c r="D12" s="486"/>
      <c r="E12" s="486"/>
      <c r="F12" s="485"/>
      <c r="H12" s="1086"/>
      <c r="I12" s="1088"/>
    </row>
    <row r="13" spans="1:14" ht="26.25" customHeight="1">
      <c r="A13" s="54">
        <v>8</v>
      </c>
      <c r="B13" s="628"/>
      <c r="C13" s="486"/>
      <c r="D13" s="486"/>
      <c r="E13" s="486"/>
      <c r="F13" s="485"/>
      <c r="H13" s="1086"/>
      <c r="I13" s="1088"/>
    </row>
    <row r="14" spans="1:14" ht="26.25" customHeight="1">
      <c r="A14" s="54">
        <v>9</v>
      </c>
      <c r="B14" s="628"/>
      <c r="C14" s="486"/>
      <c r="D14" s="486"/>
      <c r="E14" s="486"/>
      <c r="F14" s="485"/>
      <c r="H14" s="1086"/>
      <c r="I14" s="1088"/>
    </row>
    <row r="15" spans="1:14" ht="26.25" customHeight="1">
      <c r="A15" s="54">
        <v>10</v>
      </c>
      <c r="B15" s="628"/>
      <c r="C15" s="486"/>
      <c r="D15" s="486"/>
      <c r="E15" s="486"/>
      <c r="F15" s="485"/>
      <c r="H15" s="1086"/>
      <c r="I15" s="1088"/>
    </row>
    <row r="16" spans="1:14" ht="26.25" customHeight="1">
      <c r="A16" s="54">
        <v>11</v>
      </c>
      <c r="B16" s="628"/>
      <c r="C16" s="486"/>
      <c r="D16" s="486"/>
      <c r="E16" s="486"/>
      <c r="F16" s="485"/>
      <c r="H16" s="1086"/>
      <c r="I16" s="1088"/>
    </row>
    <row r="17" spans="1:9" ht="26.25" customHeight="1">
      <c r="A17" s="54">
        <v>12</v>
      </c>
      <c r="B17" s="628"/>
      <c r="C17" s="486"/>
      <c r="D17" s="486"/>
      <c r="E17" s="486"/>
      <c r="F17" s="485"/>
      <c r="H17" s="1086"/>
      <c r="I17" s="1088"/>
    </row>
    <row r="18" spans="1:9" ht="26.25" customHeight="1">
      <c r="A18" s="54">
        <v>13</v>
      </c>
      <c r="B18" s="628"/>
      <c r="C18" s="486"/>
      <c r="D18" s="486"/>
      <c r="E18" s="486"/>
      <c r="F18" s="485"/>
      <c r="H18" s="1086"/>
      <c r="I18" s="1088"/>
    </row>
    <row r="19" spans="1:9" ht="26.25" customHeight="1">
      <c r="A19" s="54">
        <v>14</v>
      </c>
      <c r="B19" s="628"/>
      <c r="C19" s="486"/>
      <c r="D19" s="486"/>
      <c r="E19" s="486"/>
      <c r="F19" s="485"/>
      <c r="H19" s="1086"/>
      <c r="I19" s="1088"/>
    </row>
    <row r="20" spans="1:9" ht="26.25" customHeight="1">
      <c r="A20" s="462">
        <v>15</v>
      </c>
      <c r="B20" s="628"/>
      <c r="C20" s="486"/>
      <c r="D20" s="486"/>
      <c r="E20" s="486"/>
      <c r="F20" s="485"/>
      <c r="H20" s="1086"/>
      <c r="I20" s="1088"/>
    </row>
    <row r="21" spans="1:9" ht="26.25" customHeight="1">
      <c r="A21" s="54">
        <v>16</v>
      </c>
      <c r="B21" s="628"/>
      <c r="C21" s="486"/>
      <c r="D21" s="486"/>
      <c r="E21" s="486"/>
      <c r="F21" s="485"/>
      <c r="H21" s="1086"/>
      <c r="I21" s="1088"/>
    </row>
    <row r="22" spans="1:9" ht="26.25" customHeight="1">
      <c r="A22" s="462">
        <v>17</v>
      </c>
      <c r="B22" s="628"/>
      <c r="C22" s="486"/>
      <c r="D22" s="486"/>
      <c r="E22" s="486"/>
      <c r="F22" s="485"/>
      <c r="H22" s="1086"/>
      <c r="I22" s="1088"/>
    </row>
    <row r="23" spans="1:9" ht="26.25" customHeight="1">
      <c r="A23" s="462">
        <v>18</v>
      </c>
      <c r="B23" s="628"/>
      <c r="C23" s="487"/>
      <c r="D23" s="487"/>
      <c r="E23" s="487"/>
      <c r="F23" s="629"/>
      <c r="H23" s="1086"/>
      <c r="I23" s="1088"/>
    </row>
    <row r="24" spans="1:9" ht="21" customHeight="1" thickBot="1">
      <c r="A24" s="462">
        <v>19</v>
      </c>
      <c r="B24" s="630" t="s">
        <v>66</v>
      </c>
      <c r="C24" s="397">
        <f>SUM(C8:C23)</f>
        <v>3150</v>
      </c>
      <c r="D24" s="397">
        <f>SUM(D8:D23)</f>
        <v>3150</v>
      </c>
      <c r="E24" s="397">
        <f>SUM(E8:E23)</f>
        <v>0</v>
      </c>
      <c r="F24" s="631">
        <f>SUM(F8:F23)</f>
        <v>0</v>
      </c>
      <c r="H24" s="1086"/>
      <c r="I24" s="1088"/>
    </row>
    <row r="25" spans="1:9" ht="12" customHeight="1" thickTop="1">
      <c r="A25" s="1096" t="s">
        <v>65</v>
      </c>
      <c r="B25" s="632"/>
      <c r="C25" s="633"/>
      <c r="D25" s="634" t="s">
        <v>64</v>
      </c>
      <c r="E25" s="634" t="s">
        <v>63</v>
      </c>
      <c r="F25" s="635"/>
      <c r="H25" s="1086"/>
      <c r="I25" s="1083">
        <f>IF(Cover!D12&gt;0, Cover!D12, "")</f>
        <v>2017</v>
      </c>
    </row>
    <row r="26" spans="1:9" ht="15" customHeight="1">
      <c r="A26" s="1096"/>
      <c r="B26" s="1097"/>
      <c r="C26" s="1097"/>
      <c r="D26" s="1097"/>
      <c r="E26" s="1097"/>
      <c r="F26" s="1097"/>
      <c r="H26" s="1086"/>
      <c r="I26" s="1084"/>
    </row>
    <row r="27" spans="1:9">
      <c r="A27" s="1096"/>
      <c r="B27" s="255"/>
      <c r="C27" s="255"/>
      <c r="D27" s="255"/>
      <c r="E27" s="274"/>
      <c r="F27" s="273"/>
      <c r="G27" s="257"/>
      <c r="H27" s="1084"/>
      <c r="I27" s="1084"/>
    </row>
    <row r="28" spans="1:9" s="84" customFormat="1">
      <c r="A28" s="375"/>
      <c r="B28" s="82"/>
      <c r="C28" s="144"/>
      <c r="D28" s="82"/>
      <c r="E28" s="927" t="s">
        <v>2</v>
      </c>
      <c r="F28" s="927"/>
      <c r="G28" s="1099"/>
      <c r="H28" s="47"/>
      <c r="I28" s="47"/>
    </row>
    <row r="29" spans="1:9" s="84" customFormat="1">
      <c r="A29" s="311"/>
      <c r="B29" s="294" t="s">
        <v>12</v>
      </c>
      <c r="C29" s="144"/>
      <c r="D29" s="82"/>
      <c r="E29" s="82"/>
      <c r="F29" s="82"/>
      <c r="G29" s="82"/>
      <c r="H29" s="47"/>
      <c r="I29" s="47"/>
    </row>
    <row r="30" spans="1:9" s="84" customFormat="1">
      <c r="A30" s="8"/>
      <c r="B30" s="145"/>
      <c r="C30" s="145"/>
      <c r="E30" s="52"/>
      <c r="F30" s="51"/>
      <c r="H30" s="50"/>
      <c r="I30" s="50"/>
    </row>
    <row r="31" spans="1:9" s="84" customFormat="1">
      <c r="A31" s="8"/>
      <c r="B31" s="145"/>
      <c r="C31" s="145"/>
      <c r="E31" s="52"/>
      <c r="F31" s="51"/>
      <c r="H31" s="50"/>
      <c r="I31" s="50"/>
    </row>
    <row r="32" spans="1:9" s="84" customFormat="1">
      <c r="A32" s="8"/>
      <c r="B32" s="145"/>
      <c r="C32" s="145"/>
      <c r="E32" s="52"/>
      <c r="F32" s="51"/>
      <c r="H32" s="50"/>
      <c r="I32" s="50"/>
    </row>
    <row r="33" spans="1:9" s="84" customFormat="1">
      <c r="A33" s="8"/>
      <c r="B33" s="145"/>
      <c r="C33" s="145"/>
      <c r="E33" s="52"/>
      <c r="F33" s="51"/>
      <c r="H33" s="50"/>
      <c r="I33" s="50"/>
    </row>
    <row r="34" spans="1:9">
      <c r="E34" s="49"/>
      <c r="F34" s="48"/>
    </row>
    <row r="35" spans="1:9">
      <c r="E35" s="49"/>
      <c r="F35" s="48"/>
    </row>
    <row r="36" spans="1:9">
      <c r="E36" s="49"/>
      <c r="F36" s="48"/>
    </row>
    <row r="37" spans="1:9">
      <c r="E37" s="49"/>
      <c r="F37" s="48"/>
    </row>
    <row r="38" spans="1:9">
      <c r="E38" s="49"/>
      <c r="F38" s="48"/>
    </row>
    <row r="39" spans="1:9">
      <c r="E39" s="49"/>
      <c r="F39" s="48"/>
    </row>
    <row r="40" spans="1:9">
      <c r="E40" s="49"/>
      <c r="F40" s="48"/>
    </row>
    <row r="41" spans="1:9">
      <c r="E41" s="49"/>
      <c r="F41" s="48"/>
    </row>
    <row r="42" spans="1:9">
      <c r="E42" s="49"/>
      <c r="F42" s="48"/>
    </row>
    <row r="43" spans="1:9">
      <c r="E43" s="49" t="s">
        <v>1</v>
      </c>
      <c r="F43" s="48"/>
    </row>
    <row r="44" spans="1:9">
      <c r="E44" s="49" t="s">
        <v>614</v>
      </c>
      <c r="F44" s="48"/>
    </row>
    <row r="45" spans="1:9">
      <c r="E45" s="49"/>
      <c r="F45" s="48"/>
    </row>
    <row r="46" spans="1:9">
      <c r="E46" s="49"/>
      <c r="F46" s="48"/>
    </row>
    <row r="47" spans="1:9">
      <c r="E47" s="49"/>
      <c r="F47" s="48"/>
    </row>
  </sheetData>
  <sheetProtection password="C85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D8" sqref="D8"/>
    </sheetView>
  </sheetViews>
  <sheetFormatPr defaultColWidth="3.5703125" defaultRowHeight="15"/>
  <cols>
    <col min="1" max="1" width="5.42578125" style="462" customWidth="1"/>
    <col min="2" max="2" width="45.85546875" style="138" customWidth="1"/>
    <col min="3" max="3" width="17.7109375" style="138" customWidth="1"/>
    <col min="4" max="4" width="18.42578125" style="36" customWidth="1"/>
    <col min="5" max="5" width="18.140625" style="36" customWidth="1"/>
    <col min="6" max="6" width="17.42578125" style="36" customWidth="1"/>
    <col min="7" max="7" width="1.7109375" style="36" customWidth="1"/>
    <col min="8" max="8" width="3.28515625" style="58" customWidth="1"/>
    <col min="9" max="9" width="3.140625" style="58" customWidth="1"/>
    <col min="10" max="247" width="9.140625" style="36" customWidth="1"/>
    <col min="248" max="16384" width="3.5703125" style="36"/>
  </cols>
  <sheetData>
    <row r="1" spans="1:9" s="138" customFormat="1" ht="28.5" customHeight="1">
      <c r="A1" s="462"/>
      <c r="B1" s="1058" t="s">
        <v>437</v>
      </c>
      <c r="C1" s="987"/>
      <c r="D1" s="987"/>
      <c r="E1" s="987"/>
      <c r="F1" s="987"/>
      <c r="G1" s="282"/>
      <c r="H1" s="61">
        <v>2</v>
      </c>
      <c r="I1" s="61">
        <v>1</v>
      </c>
    </row>
    <row r="2" spans="1:9" ht="8.1" customHeight="1">
      <c r="B2" s="132"/>
      <c r="F2" s="53"/>
      <c r="G2" s="90"/>
      <c r="H2" s="1102" t="s">
        <v>73</v>
      </c>
      <c r="I2" s="1088" t="s">
        <v>30</v>
      </c>
    </row>
    <row r="3" spans="1:9" ht="67.5" customHeight="1">
      <c r="B3" s="1103" t="s">
        <v>473</v>
      </c>
      <c r="C3" s="1104"/>
      <c r="D3" s="1104"/>
      <c r="E3" s="1104"/>
      <c r="F3" s="1104"/>
      <c r="G3" s="90"/>
      <c r="H3" s="1102"/>
      <c r="I3" s="1088"/>
    </row>
    <row r="4" spans="1:9" ht="8.1" customHeight="1">
      <c r="G4" s="90"/>
      <c r="H4" s="1102"/>
      <c r="I4" s="1088"/>
    </row>
    <row r="5" spans="1:9">
      <c r="A5" s="54"/>
      <c r="B5" s="1111" t="s">
        <v>82</v>
      </c>
      <c r="C5" s="1105" t="s">
        <v>81</v>
      </c>
      <c r="D5" s="1106"/>
      <c r="E5" s="1106"/>
      <c r="F5" s="1107"/>
      <c r="G5" s="90"/>
      <c r="H5" s="1102"/>
      <c r="I5" s="1088"/>
    </row>
    <row r="6" spans="1:9">
      <c r="A6" s="54"/>
      <c r="B6" s="1112"/>
      <c r="C6" s="1109" t="s">
        <v>80</v>
      </c>
      <c r="D6" s="1079"/>
      <c r="E6" s="1109" t="s">
        <v>79</v>
      </c>
      <c r="F6" s="1110"/>
      <c r="G6" s="90"/>
      <c r="H6" s="1085" t="str">
        <f>IF(Cover!A1&gt;0, Cover!A1, "")</f>
        <v>EVERGREEN LAKE WATER COMPANY</v>
      </c>
      <c r="I6" s="1088"/>
    </row>
    <row r="7" spans="1:9" ht="38.25" customHeight="1">
      <c r="B7" s="1113"/>
      <c r="C7" s="636" t="s">
        <v>78</v>
      </c>
      <c r="D7" s="636" t="s">
        <v>77</v>
      </c>
      <c r="E7" s="636" t="s">
        <v>76</v>
      </c>
      <c r="F7" s="637" t="s">
        <v>75</v>
      </c>
      <c r="G7" s="90"/>
      <c r="H7" s="1086"/>
      <c r="I7" s="1088"/>
    </row>
    <row r="8" spans="1:9" ht="21" customHeight="1">
      <c r="A8" s="462">
        <v>3</v>
      </c>
      <c r="B8" s="638" t="s">
        <v>672</v>
      </c>
      <c r="C8" s="399">
        <v>882</v>
      </c>
      <c r="D8" s="399">
        <v>82.5</v>
      </c>
      <c r="E8" s="399"/>
      <c r="F8" s="639"/>
      <c r="G8" s="90"/>
      <c r="H8" s="1086"/>
      <c r="I8" s="1088"/>
    </row>
    <row r="9" spans="1:9" ht="21" customHeight="1">
      <c r="A9" s="462">
        <v>4</v>
      </c>
      <c r="B9" s="640" t="s">
        <v>673</v>
      </c>
      <c r="C9" s="385">
        <v>300</v>
      </c>
      <c r="D9" s="385"/>
      <c r="E9" s="385"/>
      <c r="F9" s="498"/>
      <c r="G9" s="90"/>
      <c r="H9" s="1086"/>
      <c r="I9" s="1088"/>
    </row>
    <row r="10" spans="1:9" ht="21" customHeight="1">
      <c r="A10" s="462">
        <v>5</v>
      </c>
      <c r="B10" s="640" t="s">
        <v>674</v>
      </c>
      <c r="C10" s="385">
        <v>300</v>
      </c>
      <c r="D10" s="385"/>
      <c r="E10" s="385"/>
      <c r="F10" s="498"/>
      <c r="G10" s="90"/>
      <c r="H10" s="1086"/>
      <c r="I10" s="1088"/>
    </row>
    <row r="11" spans="1:9" ht="21" customHeight="1">
      <c r="A11" s="462">
        <v>6</v>
      </c>
      <c r="B11" s="640" t="s">
        <v>675</v>
      </c>
      <c r="C11" s="385">
        <v>300</v>
      </c>
      <c r="D11" s="385"/>
      <c r="E11" s="385"/>
      <c r="F11" s="498"/>
      <c r="G11" s="90"/>
      <c r="H11" s="1086"/>
      <c r="I11" s="1088"/>
    </row>
    <row r="12" spans="1:9" ht="21" customHeight="1">
      <c r="A12" s="462">
        <v>7</v>
      </c>
      <c r="B12" s="640" t="s">
        <v>676</v>
      </c>
      <c r="C12" s="385">
        <v>40</v>
      </c>
      <c r="D12" s="385"/>
      <c r="E12" s="385"/>
      <c r="F12" s="498"/>
      <c r="G12" s="90"/>
      <c r="H12" s="1086"/>
      <c r="I12" s="1088"/>
    </row>
    <row r="13" spans="1:9" ht="21" customHeight="1">
      <c r="A13" s="462">
        <v>8</v>
      </c>
      <c r="B13" s="640" t="s">
        <v>677</v>
      </c>
      <c r="C13" s="385">
        <v>512.5</v>
      </c>
      <c r="D13" s="385"/>
      <c r="E13" s="385"/>
      <c r="F13" s="498"/>
      <c r="G13" s="90"/>
      <c r="H13" s="1086"/>
      <c r="I13" s="1088"/>
    </row>
    <row r="14" spans="1:9" ht="21" customHeight="1">
      <c r="A14" s="462">
        <v>9</v>
      </c>
      <c r="B14" s="640" t="s">
        <v>678</v>
      </c>
      <c r="C14" s="385">
        <v>74.25</v>
      </c>
      <c r="D14" s="385"/>
      <c r="E14" s="385"/>
      <c r="F14" s="498"/>
      <c r="G14" s="90"/>
      <c r="H14" s="1086"/>
      <c r="I14" s="1088"/>
    </row>
    <row r="15" spans="1:9" ht="21" customHeight="1">
      <c r="A15" s="462">
        <v>10</v>
      </c>
      <c r="B15" s="640" t="s">
        <v>679</v>
      </c>
      <c r="C15" s="385">
        <v>144</v>
      </c>
      <c r="D15" s="385"/>
      <c r="E15" s="385"/>
      <c r="F15" s="498"/>
      <c r="G15" s="90"/>
      <c r="H15" s="1086"/>
      <c r="I15" s="1088"/>
    </row>
    <row r="16" spans="1:9" ht="21" customHeight="1">
      <c r="A16" s="462">
        <v>11</v>
      </c>
      <c r="B16" s="640" t="s">
        <v>680</v>
      </c>
      <c r="C16" s="385">
        <v>5051</v>
      </c>
      <c r="D16" s="385"/>
      <c r="E16" s="385"/>
      <c r="F16" s="498"/>
      <c r="G16" s="90"/>
      <c r="H16" s="1086"/>
      <c r="I16" s="1088"/>
    </row>
    <row r="17" spans="1:9" ht="21" customHeight="1">
      <c r="A17" s="462">
        <v>12</v>
      </c>
      <c r="B17" s="640"/>
      <c r="C17" s="385"/>
      <c r="D17" s="385"/>
      <c r="E17" s="385"/>
      <c r="F17" s="498"/>
      <c r="G17" s="90"/>
      <c r="H17" s="1086"/>
      <c r="I17" s="1088"/>
    </row>
    <row r="18" spans="1:9" ht="21" customHeight="1">
      <c r="A18" s="462">
        <v>13</v>
      </c>
      <c r="B18" s="640"/>
      <c r="C18" s="385"/>
      <c r="D18" s="385"/>
      <c r="E18" s="385"/>
      <c r="F18" s="498"/>
      <c r="G18" s="90"/>
      <c r="H18" s="1086"/>
      <c r="I18" s="1088"/>
    </row>
    <row r="19" spans="1:9" ht="21" customHeight="1">
      <c r="A19" s="462">
        <v>14</v>
      </c>
      <c r="B19" s="640"/>
      <c r="C19" s="385"/>
      <c r="D19" s="385"/>
      <c r="E19" s="385"/>
      <c r="F19" s="498"/>
      <c r="G19" s="90"/>
      <c r="H19" s="1086"/>
      <c r="I19" s="1088"/>
    </row>
    <row r="20" spans="1:9" ht="21" customHeight="1">
      <c r="A20" s="462">
        <v>15</v>
      </c>
      <c r="B20" s="640"/>
      <c r="C20" s="385"/>
      <c r="D20" s="385"/>
      <c r="E20" s="385"/>
      <c r="F20" s="498"/>
      <c r="G20" s="90"/>
      <c r="H20" s="1086"/>
      <c r="I20" s="1088"/>
    </row>
    <row r="21" spans="1:9" ht="21" customHeight="1">
      <c r="A21" s="462">
        <v>16</v>
      </c>
      <c r="B21" s="640"/>
      <c r="C21" s="385"/>
      <c r="D21" s="385"/>
      <c r="E21" s="385"/>
      <c r="F21" s="498"/>
      <c r="G21" s="90"/>
      <c r="H21" s="1086"/>
      <c r="I21" s="1088"/>
    </row>
    <row r="22" spans="1:9" ht="21" customHeight="1">
      <c r="A22" s="462">
        <v>17</v>
      </c>
      <c r="B22" s="640"/>
      <c r="C22" s="385"/>
      <c r="D22" s="385"/>
      <c r="E22" s="385"/>
      <c r="F22" s="498"/>
      <c r="G22" s="90"/>
      <c r="H22" s="1086"/>
      <c r="I22" s="1088"/>
    </row>
    <row r="23" spans="1:9" ht="21" customHeight="1">
      <c r="A23" s="462">
        <v>18</v>
      </c>
      <c r="B23" s="640"/>
      <c r="C23" s="398"/>
      <c r="D23" s="398"/>
      <c r="E23" s="398"/>
      <c r="F23" s="641"/>
      <c r="G23" s="90"/>
      <c r="H23" s="1086"/>
      <c r="I23" s="1088"/>
    </row>
    <row r="24" spans="1:9" ht="21.95" customHeight="1" thickBot="1">
      <c r="A24" s="462">
        <v>19</v>
      </c>
      <c r="B24" s="642" t="s">
        <v>66</v>
      </c>
      <c r="C24" s="397">
        <f>SUM(C8:C23)</f>
        <v>7603.75</v>
      </c>
      <c r="D24" s="397">
        <f>SUM(D8:D23)</f>
        <v>82.5</v>
      </c>
      <c r="E24" s="397">
        <f>SUM(E8:E23)</f>
        <v>0</v>
      </c>
      <c r="F24" s="631">
        <f>SUM(F8:F23)</f>
        <v>0</v>
      </c>
      <c r="G24" s="90"/>
      <c r="H24" s="1086"/>
      <c r="I24" s="1088"/>
    </row>
    <row r="25" spans="1:9" ht="16.5" customHeight="1" thickTop="1">
      <c r="A25" s="1101" t="s">
        <v>74</v>
      </c>
      <c r="B25" s="643"/>
      <c r="C25" s="644" t="s">
        <v>64</v>
      </c>
      <c r="D25" s="645"/>
      <c r="E25" s="644" t="s">
        <v>63</v>
      </c>
      <c r="F25" s="646"/>
      <c r="G25" s="90"/>
      <c r="H25" s="1086"/>
      <c r="I25" s="1083">
        <f>IF(Cover!D12&gt;0,Cover!D12,"")</f>
        <v>2017</v>
      </c>
    </row>
    <row r="26" spans="1:9" ht="12" customHeight="1">
      <c r="A26" s="1101"/>
      <c r="B26" s="1108"/>
      <c r="C26" s="1108"/>
      <c r="D26" s="1108"/>
      <c r="E26" s="1108"/>
      <c r="F26" s="1108"/>
      <c r="G26" s="90"/>
      <c r="H26" s="1086"/>
      <c r="I26" s="1114"/>
    </row>
    <row r="27" spans="1:9" ht="18" customHeight="1">
      <c r="A27" s="1101"/>
      <c r="B27" s="60"/>
      <c r="C27" s="60"/>
      <c r="D27" s="60"/>
      <c r="E27" s="90"/>
      <c r="F27" s="273"/>
      <c r="G27" s="257"/>
      <c r="H27" s="36"/>
      <c r="I27" s="36"/>
    </row>
    <row r="28" spans="1:9" s="37" customFormat="1">
      <c r="A28" s="311"/>
      <c r="B28" s="294" t="s">
        <v>12</v>
      </c>
      <c r="C28" s="138"/>
      <c r="D28" s="36"/>
      <c r="E28" s="1037" t="s">
        <v>2</v>
      </c>
      <c r="F28" s="1037"/>
      <c r="G28" s="922"/>
      <c r="H28" s="58"/>
      <c r="I28" s="58"/>
    </row>
    <row r="29" spans="1:9" s="37" customFormat="1">
      <c r="A29" s="8"/>
      <c r="B29" s="77"/>
      <c r="C29" s="77"/>
      <c r="H29" s="38"/>
      <c r="I29" s="38"/>
    </row>
    <row r="30" spans="1:9" s="37" customFormat="1">
      <c r="A30" s="8"/>
      <c r="B30" s="77"/>
      <c r="C30" s="77"/>
      <c r="E30" s="2"/>
      <c r="F30" s="137"/>
      <c r="H30" s="38"/>
      <c r="I30" s="38"/>
    </row>
    <row r="31" spans="1:9" s="37" customFormat="1">
      <c r="A31" s="8"/>
      <c r="B31" s="77"/>
      <c r="C31" s="77"/>
      <c r="E31" s="2"/>
      <c r="F31" s="137"/>
      <c r="H31" s="38"/>
      <c r="I31" s="38"/>
    </row>
    <row r="32" spans="1:9" s="37" customFormat="1">
      <c r="A32" s="8"/>
      <c r="B32" s="77"/>
      <c r="C32" s="77"/>
      <c r="E32" s="2"/>
      <c r="F32" s="137"/>
      <c r="H32" s="38"/>
      <c r="I32" s="38"/>
    </row>
    <row r="33" spans="1:9" s="37" customFormat="1">
      <c r="A33" s="8"/>
      <c r="B33" s="77"/>
      <c r="C33" s="77"/>
      <c r="E33" s="2"/>
      <c r="F33" s="137"/>
      <c r="H33" s="38"/>
      <c r="I33" s="38"/>
    </row>
    <row r="34" spans="1:9">
      <c r="E34" s="3"/>
      <c r="F34" s="132"/>
    </row>
    <row r="35" spans="1:9">
      <c r="E35" s="3"/>
      <c r="F35" s="132"/>
    </row>
    <row r="36" spans="1:9">
      <c r="E36" s="3"/>
      <c r="F36" s="132"/>
    </row>
    <row r="37" spans="1:9">
      <c r="E37" s="3"/>
      <c r="F37" s="132"/>
    </row>
    <row r="38" spans="1:9">
      <c r="E38" s="3"/>
      <c r="F38" s="132"/>
    </row>
    <row r="39" spans="1:9">
      <c r="E39" s="3"/>
      <c r="F39" s="132"/>
    </row>
    <row r="40" spans="1:9">
      <c r="E40" s="3"/>
      <c r="F40" s="132"/>
    </row>
    <row r="41" spans="1:9">
      <c r="E41" s="3"/>
      <c r="F41" s="132"/>
    </row>
    <row r="42" spans="1:9">
      <c r="E42" s="3"/>
      <c r="F42" s="132"/>
    </row>
    <row r="43" spans="1:9">
      <c r="E43" s="3" t="s">
        <v>1</v>
      </c>
      <c r="F43" s="132"/>
    </row>
    <row r="44" spans="1:9">
      <c r="E44" s="3" t="s">
        <v>614</v>
      </c>
      <c r="F44" s="132"/>
    </row>
    <row r="45" spans="1:9">
      <c r="E45" s="3"/>
      <c r="F45" s="132"/>
    </row>
    <row r="46" spans="1:9">
      <c r="E46" s="3"/>
      <c r="F46" s="132"/>
    </row>
    <row r="56" spans="8:8">
      <c r="H56" s="59"/>
    </row>
  </sheetData>
  <sheetProtection password="C85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22" zoomScaleNormal="100" zoomScaleSheetLayoutView="100" workbookViewId="0"/>
  </sheetViews>
  <sheetFormatPr defaultRowHeight="15"/>
  <cols>
    <col min="1" max="1" width="3.42578125" style="462" bestFit="1" customWidth="1"/>
    <col min="2" max="2" width="14.28515625" style="138" customWidth="1"/>
    <col min="3" max="3" width="64.28515625" style="36" customWidth="1"/>
    <col min="4" max="4" width="15.28515625" style="36" customWidth="1"/>
    <col min="5" max="5" width="15.28515625" style="138" customWidth="1"/>
    <col min="6" max="6" width="9.140625" style="138"/>
    <col min="7" max="250" width="9.140625" style="36"/>
    <col min="251" max="251" width="3.42578125" style="36" bestFit="1" customWidth="1"/>
    <col min="252" max="16384" width="9.140625" style="36"/>
  </cols>
  <sheetData>
    <row r="1" spans="1:8" s="3" customFormat="1" ht="12.75">
      <c r="A1" s="462">
        <v>1</v>
      </c>
      <c r="C1" s="132"/>
      <c r="D1" s="35" t="s">
        <v>30</v>
      </c>
      <c r="E1" s="822">
        <f>IF(Cover!D12&gt;0, Cover!D12,"")</f>
        <v>2017</v>
      </c>
    </row>
    <row r="2" spans="1:8" s="3" customFormat="1" ht="12.75">
      <c r="A2" s="462">
        <v>2</v>
      </c>
      <c r="B2" s="164" t="s">
        <v>29</v>
      </c>
      <c r="C2" s="964" t="str">
        <f>IF(Cover!A1&gt;0, Cover!A1, "")</f>
        <v>EVERGREEN LAKE WATER COMPANY</v>
      </c>
      <c r="D2" s="964"/>
      <c r="E2" s="964"/>
    </row>
    <row r="3" spans="1:8" s="3" customFormat="1" ht="5.0999999999999996" customHeight="1">
      <c r="A3" s="462"/>
      <c r="B3" s="921"/>
      <c r="C3" s="921"/>
      <c r="D3" s="921"/>
      <c r="E3" s="921"/>
    </row>
    <row r="4" spans="1:8">
      <c r="B4" s="987" t="s">
        <v>97</v>
      </c>
      <c r="C4" s="987"/>
      <c r="D4" s="987"/>
      <c r="E4" s="987"/>
      <c r="F4" s="135"/>
    </row>
    <row r="5" spans="1:8" ht="69.75" customHeight="1">
      <c r="B5" s="1052" t="s">
        <v>370</v>
      </c>
      <c r="C5" s="1052"/>
      <c r="D5" s="1052"/>
      <c r="E5" s="1052"/>
    </row>
    <row r="6" spans="1:8" ht="8.1" customHeight="1">
      <c r="B6" s="1108"/>
      <c r="C6" s="1108"/>
      <c r="D6" s="1108"/>
      <c r="E6" s="1108"/>
    </row>
    <row r="7" spans="1:8" ht="30" customHeight="1">
      <c r="B7" s="1105" t="s">
        <v>87</v>
      </c>
      <c r="C7" s="1107"/>
      <c r="D7" s="607" t="s">
        <v>86</v>
      </c>
      <c r="E7" s="516" t="s">
        <v>85</v>
      </c>
      <c r="F7" s="36"/>
    </row>
    <row r="8" spans="1:8" s="138" customFormat="1" ht="21" customHeight="1">
      <c r="A8" s="462">
        <v>3</v>
      </c>
      <c r="B8" s="1045" t="s">
        <v>564</v>
      </c>
      <c r="C8" s="968"/>
      <c r="D8" s="385"/>
      <c r="E8" s="498"/>
    </row>
    <row r="9" spans="1:8" s="138" customFormat="1" ht="21" customHeight="1">
      <c r="A9" s="462">
        <v>4</v>
      </c>
      <c r="B9" s="647" t="s">
        <v>96</v>
      </c>
      <c r="C9" s="339" t="s">
        <v>334</v>
      </c>
      <c r="D9" s="385"/>
      <c r="E9" s="498"/>
    </row>
    <row r="10" spans="1:8" ht="21" customHeight="1">
      <c r="A10" s="462">
        <v>5</v>
      </c>
      <c r="B10" s="1137" t="s">
        <v>3</v>
      </c>
      <c r="C10" s="1132"/>
      <c r="D10" s="385"/>
      <c r="E10" s="498"/>
      <c r="F10" s="36"/>
    </row>
    <row r="11" spans="1:8" ht="21" customHeight="1">
      <c r="A11" s="462">
        <v>6</v>
      </c>
      <c r="B11" s="1137"/>
      <c r="C11" s="1132"/>
      <c r="D11" s="385"/>
      <c r="E11" s="498"/>
      <c r="F11" s="36"/>
    </row>
    <row r="12" spans="1:8" ht="21" customHeight="1">
      <c r="A12" s="462">
        <v>7</v>
      </c>
      <c r="B12" s="1137"/>
      <c r="C12" s="1132"/>
      <c r="D12" s="384"/>
      <c r="E12" s="396"/>
      <c r="F12" s="36"/>
    </row>
    <row r="13" spans="1:8" ht="21" customHeight="1">
      <c r="A13" s="462">
        <v>8</v>
      </c>
      <c r="B13" s="1137"/>
      <c r="C13" s="1132"/>
      <c r="D13" s="400"/>
      <c r="E13" s="400"/>
      <c r="F13" s="39"/>
      <c r="G13" s="39"/>
      <c r="H13" s="39"/>
    </row>
    <row r="14" spans="1:8" s="138" customFormat="1" ht="21" customHeight="1">
      <c r="A14" s="462">
        <v>9</v>
      </c>
      <c r="B14" s="1135" t="s">
        <v>414</v>
      </c>
      <c r="C14" s="1136"/>
      <c r="D14" s="401">
        <f>SUM(D9:D13)</f>
        <v>0</v>
      </c>
      <c r="E14" s="401">
        <f>SUM(E9:E13)</f>
        <v>0</v>
      </c>
      <c r="F14" s="146"/>
      <c r="G14" s="147"/>
      <c r="H14" s="146"/>
    </row>
    <row r="15" spans="1:8" s="138" customFormat="1" ht="21" customHeight="1">
      <c r="A15" s="462">
        <v>10</v>
      </c>
      <c r="B15" s="647" t="s">
        <v>95</v>
      </c>
      <c r="C15" s="492" t="s">
        <v>335</v>
      </c>
      <c r="D15" s="384"/>
      <c r="E15" s="396"/>
      <c r="F15" s="147"/>
      <c r="G15" s="147"/>
      <c r="H15" s="146"/>
    </row>
    <row r="16" spans="1:8" ht="21" customHeight="1">
      <c r="A16" s="462">
        <v>11</v>
      </c>
      <c r="B16" s="1131"/>
      <c r="C16" s="1132"/>
      <c r="D16" s="384"/>
      <c r="E16" s="396"/>
      <c r="F16" s="36"/>
    </row>
    <row r="17" spans="1:6" ht="21" customHeight="1">
      <c r="A17" s="462">
        <v>12</v>
      </c>
      <c r="B17" s="1131"/>
      <c r="C17" s="1132"/>
      <c r="D17" s="384"/>
      <c r="E17" s="396"/>
      <c r="F17" s="36"/>
    </row>
    <row r="18" spans="1:6" ht="21" customHeight="1">
      <c r="A18" s="462">
        <v>13</v>
      </c>
      <c r="B18" s="1045" t="s">
        <v>94</v>
      </c>
      <c r="C18" s="968"/>
      <c r="D18" s="384"/>
      <c r="E18" s="396"/>
      <c r="F18" s="36"/>
    </row>
    <row r="19" spans="1:6" ht="21" customHeight="1">
      <c r="A19" s="462">
        <v>14</v>
      </c>
      <c r="B19" s="1131"/>
      <c r="C19" s="1132"/>
      <c r="D19" s="400"/>
      <c r="E19" s="648"/>
      <c r="F19" s="36"/>
    </row>
    <row r="20" spans="1:6" s="138" customFormat="1" ht="21" customHeight="1">
      <c r="A20" s="462">
        <v>15</v>
      </c>
      <c r="B20" s="1135" t="s">
        <v>415</v>
      </c>
      <c r="C20" s="1136"/>
      <c r="D20" s="402">
        <f>SUM(D15:D19)</f>
        <v>0</v>
      </c>
      <c r="E20" s="402">
        <f>SUM(E15:E19)</f>
        <v>0</v>
      </c>
    </row>
    <row r="21" spans="1:6" s="138" customFormat="1" ht="21" customHeight="1" thickBot="1">
      <c r="A21" s="462">
        <v>16</v>
      </c>
      <c r="B21" s="1045" t="s">
        <v>336</v>
      </c>
      <c r="C21" s="968"/>
      <c r="D21" s="403">
        <f>D8+D14-D20</f>
        <v>0</v>
      </c>
      <c r="E21" s="403">
        <f>E8+E14-E20</f>
        <v>0</v>
      </c>
    </row>
    <row r="22" spans="1:6" ht="15.75" thickTop="1">
      <c r="B22" s="1133"/>
      <c r="C22" s="1134"/>
      <c r="D22" s="649" t="s">
        <v>83</v>
      </c>
      <c r="E22" s="649" t="s">
        <v>83</v>
      </c>
      <c r="F22" s="36"/>
    </row>
    <row r="23" spans="1:6" ht="8.1" customHeight="1">
      <c r="B23" s="1108"/>
      <c r="C23" s="1108"/>
      <c r="D23" s="1108"/>
      <c r="E23" s="1108"/>
      <c r="F23" s="36"/>
    </row>
    <row r="24" spans="1:6">
      <c r="B24" s="1119" t="s">
        <v>93</v>
      </c>
      <c r="C24" s="1119"/>
      <c r="D24" s="1119"/>
      <c r="E24" s="1119"/>
      <c r="F24" s="36"/>
    </row>
    <row r="25" spans="1:6" ht="12.75" customHeight="1">
      <c r="B25" s="1127" t="s">
        <v>92</v>
      </c>
      <c r="C25" s="1128"/>
      <c r="D25" s="1128"/>
      <c r="E25" s="1128"/>
      <c r="F25" s="36"/>
    </row>
    <row r="26" spans="1:6" s="278" customFormat="1" ht="15" customHeight="1">
      <c r="A26" s="837">
        <v>17</v>
      </c>
      <c r="B26" s="1124" t="s">
        <v>561</v>
      </c>
      <c r="C26" s="1124"/>
      <c r="D26" s="1124"/>
      <c r="E26" s="787"/>
      <c r="F26" s="788"/>
    </row>
    <row r="27" spans="1:6" s="278" customFormat="1" ht="15" customHeight="1">
      <c r="A27" s="838"/>
      <c r="B27" s="1122"/>
      <c r="C27" s="1123"/>
      <c r="D27" s="1123"/>
      <c r="E27" s="787"/>
      <c r="F27" s="788"/>
    </row>
    <row r="28" spans="1:6">
      <c r="A28" s="831"/>
      <c r="B28" s="1119" t="s">
        <v>91</v>
      </c>
      <c r="C28" s="1119"/>
      <c r="D28" s="1119"/>
      <c r="E28" s="1119"/>
      <c r="F28" s="36"/>
    </row>
    <row r="29" spans="1:6" ht="30.75" customHeight="1">
      <c r="A29" s="831"/>
      <c r="B29" s="1129" t="s">
        <v>87</v>
      </c>
      <c r="C29" s="1130"/>
      <c r="D29" s="650" t="s">
        <v>86</v>
      </c>
      <c r="E29" s="651" t="s">
        <v>85</v>
      </c>
      <c r="F29" s="36"/>
    </row>
    <row r="30" spans="1:6" ht="21" customHeight="1">
      <c r="A30" s="831">
        <v>18</v>
      </c>
      <c r="B30" s="1045" t="s">
        <v>337</v>
      </c>
      <c r="C30" s="1070"/>
      <c r="D30" s="404"/>
      <c r="E30" s="652"/>
      <c r="F30" s="36"/>
    </row>
    <row r="31" spans="1:6" ht="21" customHeight="1">
      <c r="A31" s="831">
        <v>19</v>
      </c>
      <c r="B31" s="1120" t="s">
        <v>338</v>
      </c>
      <c r="C31" s="1121"/>
      <c r="D31" s="402" t="str">
        <f>IF(D58=2,D21,"")</f>
        <v/>
      </c>
      <c r="E31" s="402" t="str">
        <f>IF(D58=2,E21,"")</f>
        <v/>
      </c>
      <c r="F31" s="36"/>
    </row>
    <row r="32" spans="1:6" ht="21" customHeight="1">
      <c r="A32" s="831">
        <v>20</v>
      </c>
      <c r="B32" s="1120" t="s">
        <v>339</v>
      </c>
      <c r="C32" s="1001"/>
      <c r="D32" s="405" t="str">
        <f>IF(D58=2,'Page W-5'!K61,"")</f>
        <v/>
      </c>
      <c r="E32" s="405" t="str">
        <f>IF(D58=2,'Page S-4'!K49,"")</f>
        <v/>
      </c>
      <c r="F32" s="36"/>
    </row>
    <row r="33" spans="1:7" ht="21" customHeight="1">
      <c r="A33" s="831">
        <v>21</v>
      </c>
      <c r="B33" s="1045" t="s">
        <v>90</v>
      </c>
      <c r="C33" s="968"/>
      <c r="D33" s="480" t="str">
        <f>IF($D$58=2,IF(D32=0, "0.00%", D31/D32),"")</f>
        <v/>
      </c>
      <c r="E33" s="653" t="str">
        <f>IF($D$58=2,IF(E32=0, "0.00%", E31/E32),"")</f>
        <v/>
      </c>
      <c r="F33" s="213"/>
      <c r="G33" s="213"/>
    </row>
    <row r="34" spans="1:7" ht="21" customHeight="1">
      <c r="A34" s="831">
        <v>22</v>
      </c>
      <c r="B34" s="1120" t="s">
        <v>340</v>
      </c>
      <c r="C34" s="968"/>
      <c r="D34" s="405" t="str">
        <f>IF(D58=2,'Page W-5'!N61,"")</f>
        <v/>
      </c>
      <c r="E34" s="405" t="str">
        <f>IF(D58=2,'Page S-4'!N49,"")</f>
        <v/>
      </c>
      <c r="F34" s="36"/>
    </row>
    <row r="35" spans="1:7" ht="21" customHeight="1">
      <c r="A35" s="831">
        <v>23</v>
      </c>
      <c r="B35" s="1120" t="s">
        <v>575</v>
      </c>
      <c r="C35" s="968"/>
      <c r="D35" s="405" t="str">
        <f>IF(D58=2,D33*D34,"")</f>
        <v/>
      </c>
      <c r="E35" s="405" t="str">
        <f>IF(D58=2,E33*E34,"")</f>
        <v/>
      </c>
      <c r="F35" s="36"/>
    </row>
    <row r="36" spans="1:7" ht="21" customHeight="1" thickBot="1">
      <c r="A36" s="831">
        <v>24</v>
      </c>
      <c r="B36" s="1045" t="s">
        <v>89</v>
      </c>
      <c r="C36" s="968"/>
      <c r="D36" s="406" t="str">
        <f>IF($D$58=2,SUM(D30+D35),"")</f>
        <v/>
      </c>
      <c r="E36" s="406" t="str">
        <f>IF($D$58=2,SUM(E30+E35),"")</f>
        <v/>
      </c>
      <c r="F36" s="36"/>
    </row>
    <row r="37" spans="1:7" ht="14.25" customHeight="1" thickTop="1">
      <c r="A37" s="831"/>
      <c r="B37" s="1125"/>
      <c r="C37" s="1126"/>
      <c r="D37" s="654" t="s">
        <v>83</v>
      </c>
      <c r="E37" s="655" t="s">
        <v>83</v>
      </c>
      <c r="F37" s="36"/>
    </row>
    <row r="38" spans="1:7" ht="16.5" customHeight="1">
      <c r="A38" s="831"/>
      <c r="B38" s="1117" t="s">
        <v>11</v>
      </c>
      <c r="C38" s="1118"/>
      <c r="D38" s="1118"/>
      <c r="E38" s="1118"/>
      <c r="F38" s="36"/>
    </row>
    <row r="39" spans="1:7" ht="14.25" customHeight="1">
      <c r="A39" s="831"/>
      <c r="B39" s="1119" t="s">
        <v>88</v>
      </c>
      <c r="C39" s="1119"/>
      <c r="D39" s="1119"/>
      <c r="E39" s="1119"/>
      <c r="F39" s="36"/>
    </row>
    <row r="40" spans="1:7" ht="28.5" customHeight="1">
      <c r="A40" s="831"/>
      <c r="B40" s="1109" t="s">
        <v>87</v>
      </c>
      <c r="C40" s="1079"/>
      <c r="D40" s="783" t="s">
        <v>86</v>
      </c>
      <c r="E40" s="516" t="s">
        <v>85</v>
      </c>
      <c r="F40" s="36"/>
    </row>
    <row r="41" spans="1:7" ht="21" customHeight="1">
      <c r="A41" s="831">
        <v>25</v>
      </c>
      <c r="B41" s="1045" t="s">
        <v>540</v>
      </c>
      <c r="C41" s="1070"/>
      <c r="D41" s="789"/>
      <c r="E41" s="789"/>
      <c r="F41" s="36"/>
    </row>
    <row r="42" spans="1:7" ht="21" customHeight="1">
      <c r="A42" s="831">
        <v>26</v>
      </c>
      <c r="B42" s="1120" t="s">
        <v>575</v>
      </c>
      <c r="C42" s="1121"/>
      <c r="D42" s="790"/>
      <c r="E42" s="791"/>
      <c r="F42" s="36"/>
    </row>
    <row r="43" spans="1:7" ht="21" customHeight="1" thickBot="1">
      <c r="A43" s="831">
        <v>27</v>
      </c>
      <c r="B43" s="1045" t="s">
        <v>84</v>
      </c>
      <c r="C43" s="1070"/>
      <c r="D43" s="403" t="str">
        <f>IF(D58&lt;3,"",SUM(D41:D42))</f>
        <v/>
      </c>
      <c r="E43" s="403" t="str">
        <f>IF(D58&lt;3,"",SUM(E41:E42))</f>
        <v/>
      </c>
      <c r="F43" s="147"/>
      <c r="G43" s="39"/>
    </row>
    <row r="44" spans="1:7" ht="15.75" thickTop="1">
      <c r="B44" s="1115"/>
      <c r="C44" s="1116"/>
      <c r="D44" s="654" t="s">
        <v>83</v>
      </c>
      <c r="E44" s="655" t="s">
        <v>83</v>
      </c>
      <c r="F44" s="36"/>
    </row>
    <row r="45" spans="1:7" s="37" customFormat="1" ht="7.5" customHeight="1">
      <c r="A45" s="462"/>
      <c r="B45" s="264"/>
      <c r="C45" s="264"/>
      <c r="D45" s="78"/>
      <c r="E45" s="78"/>
      <c r="F45" s="36"/>
    </row>
    <row r="46" spans="1:7" s="37" customFormat="1">
      <c r="A46" s="464"/>
      <c r="B46" s="1047" t="s">
        <v>38</v>
      </c>
      <c r="C46" s="1048"/>
      <c r="D46" s="138"/>
      <c r="E46" s="36"/>
      <c r="F46" s="36"/>
    </row>
    <row r="47" spans="1:7" ht="15" customHeight="1">
      <c r="A47" s="467"/>
      <c r="B47" s="1047" t="s">
        <v>12</v>
      </c>
      <c r="C47" s="985"/>
      <c r="D47" s="927" t="s">
        <v>2</v>
      </c>
      <c r="E47" s="927"/>
    </row>
    <row r="48" spans="1:7" s="37" customFormat="1">
      <c r="A48" s="8"/>
      <c r="B48" s="77"/>
      <c r="F48" s="77"/>
    </row>
    <row r="49" spans="1:6" s="37" customFormat="1">
      <c r="A49" s="8"/>
      <c r="B49" s="77"/>
      <c r="D49" s="2"/>
      <c r="E49" s="137"/>
      <c r="F49" s="77"/>
    </row>
    <row r="50" spans="1:6" s="37" customFormat="1">
      <c r="A50" s="8"/>
      <c r="B50" s="77"/>
      <c r="D50" s="2"/>
      <c r="E50" s="137"/>
      <c r="F50" s="77"/>
    </row>
    <row r="51" spans="1:6" s="37" customFormat="1">
      <c r="A51" s="8"/>
      <c r="B51" s="77"/>
      <c r="D51" s="2"/>
      <c r="E51" s="137"/>
      <c r="F51" s="77"/>
    </row>
    <row r="52" spans="1:6">
      <c r="D52" s="3"/>
      <c r="E52" s="132"/>
    </row>
    <row r="53" spans="1:6">
      <c r="D53" s="3"/>
      <c r="E53" s="132"/>
    </row>
    <row r="54" spans="1:6">
      <c r="D54" s="3"/>
      <c r="E54" s="132"/>
    </row>
    <row r="55" spans="1:6">
      <c r="D55" s="3"/>
      <c r="E55" s="132"/>
    </row>
    <row r="56" spans="1:6">
      <c r="D56" s="3"/>
      <c r="E56" s="132"/>
    </row>
    <row r="57" spans="1:6">
      <c r="D57" s="3"/>
      <c r="E57" s="132"/>
    </row>
    <row r="58" spans="1:6">
      <c r="D58" s="251">
        <v>1</v>
      </c>
      <c r="E58" s="132"/>
    </row>
    <row r="59" spans="1:6">
      <c r="D59" s="249"/>
      <c r="E59" s="132"/>
    </row>
    <row r="60" spans="1:6">
      <c r="D60" s="250" t="s">
        <v>91</v>
      </c>
      <c r="E60" s="132"/>
    </row>
    <row r="61" spans="1:6">
      <c r="D61" s="250" t="s">
        <v>88</v>
      </c>
      <c r="E61" s="132"/>
    </row>
    <row r="62" spans="1:6">
      <c r="D62" s="3"/>
      <c r="E62" s="132"/>
    </row>
    <row r="63" spans="1:6">
      <c r="D63" s="3"/>
      <c r="E63" s="132" t="s">
        <v>1</v>
      </c>
    </row>
    <row r="64" spans="1:6">
      <c r="D64" s="3"/>
      <c r="E64" s="132" t="s">
        <v>614</v>
      </c>
    </row>
    <row r="65" spans="4:5">
      <c r="D65" s="3"/>
      <c r="E65" s="132"/>
    </row>
    <row r="66" spans="4:5">
      <c r="E66" s="36"/>
    </row>
    <row r="67" spans="4:5">
      <c r="E67" s="36"/>
    </row>
    <row r="68" spans="4:5">
      <c r="E68" s="36"/>
    </row>
    <row r="69" spans="4:5">
      <c r="E69" s="36"/>
    </row>
    <row r="70" spans="4:5">
      <c r="E70" s="36"/>
    </row>
    <row r="71" spans="4:5">
      <c r="E71" s="36"/>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Sheet2</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2018-03-26T20:56:37Z</cp:lastPrinted>
  <dcterms:created xsi:type="dcterms:W3CDTF">2013-10-31T13:48:32Z</dcterms:created>
  <dcterms:modified xsi:type="dcterms:W3CDTF">2018-05-09T20:45:22Z</dcterms:modified>
</cp:coreProperties>
</file>