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RESRAM Monthly FIling\2020\10 October Report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Monthly Cost Tracker AP3" sheetId="12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2" l="1"/>
  <c r="C29" i="4"/>
  <c r="C29" i="11" l="1"/>
  <c r="C26" i="12" l="1"/>
  <c r="C20" i="12"/>
  <c r="C4" i="12"/>
  <c r="C27" i="12" l="1"/>
  <c r="C30" i="12" s="1"/>
  <c r="C32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4" i="4"/>
  <c r="C26" i="11"/>
  <c r="C27" i="11" s="1"/>
  <c r="C20" i="11" l="1"/>
  <c r="C30" i="11" l="1"/>
  <c r="C32" i="11" s="1"/>
  <c r="C26" i="4" l="1"/>
  <c r="A4" i="10" l="1"/>
  <c r="A4" i="9"/>
  <c r="A5" i="8"/>
  <c r="A4" i="7"/>
  <c r="A5" i="6"/>
  <c r="C20" i="4" l="1"/>
  <c r="C27" i="4" l="1"/>
  <c r="C30" i="4" s="1"/>
  <c r="C32" i="4" s="1"/>
</calcChain>
</file>

<file path=xl/sharedStrings.xml><?xml version="1.0" encoding="utf-8"?>
<sst xmlns="http://schemas.openxmlformats.org/spreadsheetml/2006/main" count="156" uniqueCount="73">
  <si>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</si>
  <si>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</si>
  <si>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</si>
  <si>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</si>
  <si>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</si>
  <si>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</si>
  <si>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</si>
  <si>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</si>
  <si>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</si>
  <si>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</si>
  <si>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</si>
  <si>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</si>
  <si>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</si>
  <si>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</si>
  <si>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</si>
  <si>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</si>
  <si>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</si>
  <si>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</si>
  <si>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</si>
  <si>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</si>
  <si>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</si>
  <si>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</si>
  <si>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</si>
  <si>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</si>
  <si>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</si>
  <si>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</si>
  <si>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</si>
  <si>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</si>
  <si>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</si>
  <si>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</si>
  <si>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</si>
  <si>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</si>
  <si>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</si>
  <si>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</si>
  <si>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</si>
  <si>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</si>
  <si>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</si>
  <si>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</si>
  <si>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</si>
  <si>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</si>
  <si>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</si>
  <si>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</si>
  <si>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</si>
  <si>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</si>
  <si>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</si>
  <si>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</si>
  <si>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</si>
  <si>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</si>
  <si>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</si>
  <si>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</si>
  <si>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</si>
  <si>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</si>
  <si>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</si>
  <si>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</si>
  <si>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</si>
  <si>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</si>
  <si>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</si>
  <si>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</si>
  <si>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</si>
  <si>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</si>
  <si>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</si>
  <si>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</si>
  <si>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</si>
  <si>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</si>
  <si>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</si>
  <si>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</si>
  <si>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</si>
  <si>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</si>
  <si>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</si>
  <si>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</si>
  <si>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</si>
  <si>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</si>
  <si>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Oct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</si>
</sst>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2"/>
  <sheetViews>
    <sheetView tabSelected="1" zoomScaleNormal="100" workbookViewId="0">
      <pane ySplit="4" topLeftCell="A8" activePane="bottomLeft" state="frozen"/>
      <selection pane="bottomLeft" activeCell="C34" sqref="C3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44135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A21" s="3"/>
      <c r="B21" s="31"/>
      <c r="C21" s="55"/>
    </row>
    <row r="22" spans="1:3" x14ac:dyDescent="0.25">
      <c r="A22" s="3" t="s">
        <v>38</v>
      </c>
      <c r="B22" s="30"/>
      <c r="C22" s="55">
        <v>-472168.22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>+C24+C25+C22</f>
        <v>-472168.22</v>
      </c>
    </row>
    <row r="27" spans="1:3" ht="15.75" thickBot="1" x14ac:dyDescent="0.3">
      <c r="A27" s="13" t="s">
        <v>18</v>
      </c>
      <c r="B27" s="25"/>
      <c r="C27" s="59">
        <f>C26+C20</f>
        <v>-472168.22</v>
      </c>
    </row>
    <row r="28" spans="1:3" x14ac:dyDescent="0.25">
      <c r="A28" s="3"/>
      <c r="B28" s="4"/>
      <c r="C28" s="4"/>
    </row>
    <row r="29" spans="1:3" x14ac:dyDescent="0.25">
      <c r="A29" s="14" t="s">
        <v>19</v>
      </c>
      <c r="B29" s="15"/>
      <c r="C29" s="15">
        <f>(0.2/12)/100</f>
        <v>1.6666666666666666E-4</v>
      </c>
    </row>
    <row r="30" spans="1:3" x14ac:dyDescent="0.25">
      <c r="A30" s="16" t="s">
        <v>20</v>
      </c>
      <c r="B30" s="53"/>
      <c r="C30" s="53">
        <f>(C27+B32)*C29</f>
        <v>391.38218914539601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2820461.3548723762</v>
      </c>
      <c r="C32" s="61">
        <f t="shared" ref="C32" si="1">C27+C30+B32</f>
        <v>2348684.5170615218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8" activePane="bottomLeft" state="frozen"/>
      <selection pane="bottomLeft" activeCell="C29" sqref="C29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f>'Monthly Cost Tracker AP1'!C4</f>
        <v>44135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B21" s="10"/>
      <c r="C21" s="56"/>
    </row>
    <row r="22" spans="1:3" x14ac:dyDescent="0.25">
      <c r="A22" s="3" t="s">
        <v>38</v>
      </c>
      <c r="B22" s="10"/>
      <c r="C22" s="56">
        <v>0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 t="shared" ref="C26" si="1">+C24+C25</f>
        <v>0</v>
      </c>
    </row>
    <row r="27" spans="1:3" ht="15.75" thickBot="1" x14ac:dyDescent="0.3">
      <c r="A27" s="13" t="s">
        <v>18</v>
      </c>
      <c r="B27" s="25"/>
      <c r="C27" s="59">
        <f t="shared" ref="C27" si="2">-C26+C20</f>
        <v>0</v>
      </c>
    </row>
    <row r="28" spans="1:3" x14ac:dyDescent="0.25">
      <c r="A28" s="3"/>
      <c r="B28" s="4"/>
      <c r="C28" s="62"/>
    </row>
    <row r="29" spans="1:3" x14ac:dyDescent="0.25">
      <c r="A29" s="14" t="s">
        <v>19</v>
      </c>
      <c r="B29" s="15"/>
      <c r="C29" s="15">
        <f>(0.2/12)/100</f>
        <v>1.6666666666666666E-4</v>
      </c>
    </row>
    <row r="30" spans="1:3" x14ac:dyDescent="0.25">
      <c r="A30" s="16" t="s">
        <v>20</v>
      </c>
      <c r="B30" s="53"/>
      <c r="C30" s="53">
        <f>(C27+B32)*C29</f>
        <v>80.986420171198134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485918.52102718881</v>
      </c>
      <c r="C32" s="61">
        <f t="shared" ref="C32" si="3">C27+C30+B32</f>
        <v>485999.50744736003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2"/>
  <sheetViews>
    <sheetView zoomScaleNormal="100" workbookViewId="0">
      <pane ySplit="4" topLeftCell="A8" activePane="bottomLeft" state="frozen"/>
      <selection pane="bottomLeft" activeCell="C35" sqref="C35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65</v>
      </c>
    </row>
    <row r="4" spans="1:14" x14ac:dyDescent="0.25">
      <c r="A4" s="1"/>
      <c r="B4" s="2" t="s">
        <v>32</v>
      </c>
      <c r="C4" s="2">
        <f>'Monthly Cost Tracker AP1'!C4</f>
        <v>44135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2574.4799999999959</v>
      </c>
    </row>
    <row r="7" spans="1:14" x14ac:dyDescent="0.25">
      <c r="A7" s="5" t="s">
        <v>4</v>
      </c>
      <c r="B7" s="6"/>
      <c r="C7" s="53">
        <v>408.80999999999949</v>
      </c>
    </row>
    <row r="8" spans="1:14" x14ac:dyDescent="0.25">
      <c r="A8" s="5" t="s">
        <v>5</v>
      </c>
      <c r="B8" s="6"/>
      <c r="C8" s="53">
        <v>23457.629999999946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262937.5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289378.41999999993</v>
      </c>
    </row>
    <row r="21" spans="1:3" x14ac:dyDescent="0.25">
      <c r="B21" s="10"/>
      <c r="C21" s="56"/>
    </row>
    <row r="22" spans="1:3" x14ac:dyDescent="0.25">
      <c r="A22" s="3" t="s">
        <v>38</v>
      </c>
      <c r="B22" s="10"/>
      <c r="C22" s="56"/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602903.54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 t="shared" ref="C26" si="1">+C24+C25</f>
        <v>602903.54</v>
      </c>
    </row>
    <row r="27" spans="1:3" ht="15.75" thickBot="1" x14ac:dyDescent="0.3">
      <c r="A27" s="13" t="s">
        <v>18</v>
      </c>
      <c r="B27" s="25"/>
      <c r="C27" s="59">
        <f t="shared" ref="C27" si="2">-C26+C20</f>
        <v>-313525.12000000011</v>
      </c>
    </row>
    <row r="28" spans="1:3" x14ac:dyDescent="0.25">
      <c r="A28" s="3"/>
      <c r="B28" s="4"/>
      <c r="C28" s="62"/>
    </row>
    <row r="29" spans="1:3" x14ac:dyDescent="0.25">
      <c r="A29" s="14" t="s">
        <v>19</v>
      </c>
      <c r="B29" s="15"/>
      <c r="C29" s="15">
        <f>(0.2/12)/100</f>
        <v>1.6666666666666666E-4</v>
      </c>
    </row>
    <row r="30" spans="1:3" x14ac:dyDescent="0.25">
      <c r="A30" s="16" t="s">
        <v>20</v>
      </c>
      <c r="B30" s="53"/>
      <c r="C30" s="53">
        <f>(C27+B32)*C29</f>
        <v>-1240.3458485647263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-7128549.9713883577</v>
      </c>
      <c r="C32" s="61">
        <f t="shared" ref="C32" si="3">C27+C30+B32</f>
        <v>-7443315.4372369228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18" sqref="C18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59</v>
      </c>
    </row>
    <row r="4" spans="1:4" x14ac:dyDescent="0.25">
      <c r="A4" s="20" t="s">
        <v>22</v>
      </c>
    </row>
    <row r="5" spans="1:4" x14ac:dyDescent="0.25">
      <c r="A5" s="21" t="s">
        <v>72</v>
      </c>
    </row>
    <row r="7" spans="1:4" ht="15.75" thickBot="1" x14ac:dyDescent="0.3">
      <c r="A7" s="19"/>
      <c r="D7" s="8"/>
    </row>
    <row r="8" spans="1:4" ht="23.25" x14ac:dyDescent="0.25">
      <c r="A8" s="52" t="s">
        <v>52</v>
      </c>
      <c r="B8" s="52" t="s">
        <v>40</v>
      </c>
      <c r="C8" s="48" t="s">
        <v>25</v>
      </c>
      <c r="D8" s="8"/>
    </row>
    <row r="9" spans="1:4" x14ac:dyDescent="0.25">
      <c r="A9" s="45" t="s">
        <v>41</v>
      </c>
      <c r="B9" s="36" t="s">
        <v>42</v>
      </c>
      <c r="C9" s="46">
        <v>352436.34</v>
      </c>
    </row>
    <row r="10" spans="1:4" x14ac:dyDescent="0.25">
      <c r="A10" s="45" t="s">
        <v>43</v>
      </c>
      <c r="B10" s="36" t="s">
        <v>42</v>
      </c>
      <c r="C10" s="46">
        <v>96613.3</v>
      </c>
      <c r="D10" s="8"/>
    </row>
    <row r="11" spans="1:4" x14ac:dyDescent="0.25">
      <c r="A11" s="45" t="s">
        <v>44</v>
      </c>
      <c r="B11" s="36" t="s">
        <v>42</v>
      </c>
      <c r="C11" s="46">
        <v>247469.15</v>
      </c>
      <c r="D11" s="8"/>
    </row>
    <row r="12" spans="1:4" x14ac:dyDescent="0.25">
      <c r="A12" s="45" t="s">
        <v>45</v>
      </c>
      <c r="B12" s="36" t="s">
        <v>46</v>
      </c>
      <c r="C12" s="46">
        <v>130054.01</v>
      </c>
      <c r="D12" s="8"/>
    </row>
    <row r="13" spans="1:4" x14ac:dyDescent="0.25">
      <c r="A13" s="45" t="s">
        <v>47</v>
      </c>
      <c r="B13" s="36" t="s">
        <v>42</v>
      </c>
      <c r="C13" s="46">
        <f>3848.95+87.79+1868.36</f>
        <v>5805.0999999999995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6555.96</v>
      </c>
      <c r="D15" s="32"/>
    </row>
    <row r="16" spans="1:4" x14ac:dyDescent="0.25">
      <c r="A16" s="47" t="s">
        <v>50</v>
      </c>
      <c r="B16" s="36" t="s">
        <v>46</v>
      </c>
      <c r="C16" s="46">
        <v>74311.45</v>
      </c>
      <c r="D16" s="32"/>
    </row>
    <row r="17" spans="1:4" x14ac:dyDescent="0.25">
      <c r="A17" s="47" t="s">
        <v>51</v>
      </c>
      <c r="B17" s="36" t="s">
        <v>46</v>
      </c>
      <c r="C17" s="46">
        <f>1341.21+52679.3</f>
        <v>54020.51</v>
      </c>
      <c r="D17" s="32"/>
    </row>
    <row r="18" spans="1:4" x14ac:dyDescent="0.25">
      <c r="D18" s="32"/>
    </row>
    <row r="19" spans="1:4" ht="15.75" thickBot="1" x14ac:dyDescent="0.3">
      <c r="A19" s="43" t="s">
        <v>39</v>
      </c>
      <c r="B19" s="42"/>
      <c r="C19" s="44">
        <f>SUM(C9:C18)</f>
        <v>967265.82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61</v>
      </c>
    </row>
    <row r="3" spans="1:4" x14ac:dyDescent="0.25">
      <c r="A3" s="20" t="s">
        <v>59</v>
      </c>
    </row>
    <row r="4" spans="1:4" x14ac:dyDescent="0.25">
      <c r="A4" s="20" t="s">
        <v>23</v>
      </c>
    </row>
    <row r="5" spans="1:4" x14ac:dyDescent="0.25">
      <c r="A5" s="22" t="str">
        <f>+'18A'!A5</f>
        <v>Oct 2020</v>
      </c>
    </row>
    <row r="7" spans="1:4" x14ac:dyDescent="0.25">
      <c r="A7" s="18" t="s">
        <v>62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60</v>
      </c>
    </row>
    <row r="4" spans="1:4" x14ac:dyDescent="0.25">
      <c r="A4" s="22" t="str">
        <f>+'18A'!A5</f>
        <v>Oct 2020</v>
      </c>
    </row>
    <row r="6" spans="1:4" x14ac:dyDescent="0.25">
      <c r="A6" s="18"/>
      <c r="B6" s="17"/>
      <c r="D6" s="8"/>
    </row>
    <row r="7" spans="1:4" x14ac:dyDescent="0.25">
      <c r="A7" t="s">
        <v>53</v>
      </c>
    </row>
    <row r="9" spans="1:4" s="33" customFormat="1" x14ac:dyDescent="0.25"/>
    <row r="10" spans="1:4" s="33" customFormat="1" x14ac:dyDescent="0.25"/>
    <row r="11" spans="1:4" s="33" customFormat="1" x14ac:dyDescent="0.25"/>
    <row r="12" spans="1:4" s="33" customForma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A6" sqref="A6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59</v>
      </c>
    </row>
    <row r="4" spans="1:7" x14ac:dyDescent="0.25">
      <c r="A4" s="20" t="s">
        <v>24</v>
      </c>
    </row>
    <row r="5" spans="1:7" x14ac:dyDescent="0.25">
      <c r="A5" s="22" t="str">
        <f>+'18A'!A5</f>
        <v>Oct 2020</v>
      </c>
    </row>
    <row r="6" spans="1:7" ht="15.75" thickBot="1" x14ac:dyDescent="0.3"/>
    <row r="7" spans="1:7" ht="42.75" customHeight="1" x14ac:dyDescent="0.2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25">
      <c r="A8" s="36" t="s">
        <v>41</v>
      </c>
      <c r="B8" s="36" t="s">
        <v>42</v>
      </c>
      <c r="C8" s="46">
        <f>'18A'!C9</f>
        <v>352436.34</v>
      </c>
      <c r="D8" s="49">
        <v>775070166.66666663</v>
      </c>
      <c r="E8" s="41">
        <v>4.4383892792511826E-4</v>
      </c>
      <c r="F8" s="46">
        <f>D8*E8</f>
        <v>344006.31184007606</v>
      </c>
      <c r="G8" s="46">
        <f>F8-C8</f>
        <v>-8430.0281599239679</v>
      </c>
    </row>
    <row r="9" spans="1:7" x14ac:dyDescent="0.25">
      <c r="A9" s="36" t="s">
        <v>43</v>
      </c>
      <c r="B9" s="36" t="s">
        <v>42</v>
      </c>
      <c r="C9" s="46">
        <f>'18A'!C10</f>
        <v>96613.3</v>
      </c>
      <c r="D9" s="49">
        <v>244875412.5</v>
      </c>
      <c r="E9" s="41">
        <v>4.4383892792511826E-4</v>
      </c>
      <c r="F9" s="46">
        <f t="shared" ref="F9:F16" si="0">D9*E9</f>
        <v>108685.2405592211</v>
      </c>
      <c r="G9" s="46">
        <f t="shared" ref="G9:G16" si="1">F9-C9</f>
        <v>12071.940559221097</v>
      </c>
    </row>
    <row r="10" spans="1:7" x14ac:dyDescent="0.25">
      <c r="A10" s="36" t="s">
        <v>44</v>
      </c>
      <c r="B10" s="36" t="s">
        <v>42</v>
      </c>
      <c r="C10" s="46">
        <f>'18A'!C11</f>
        <v>247469.15</v>
      </c>
      <c r="D10" s="49">
        <v>605298112.49999988</v>
      </c>
      <c r="E10" s="41">
        <v>4.4383892792511826E-4</v>
      </c>
      <c r="F10" s="46">
        <f t="shared" si="0"/>
        <v>268654.86532709759</v>
      </c>
      <c r="G10" s="46">
        <f t="shared" si="1"/>
        <v>21185.715327097598</v>
      </c>
    </row>
    <row r="11" spans="1:7" x14ac:dyDescent="0.25">
      <c r="A11" s="36" t="s">
        <v>45</v>
      </c>
      <c r="B11" s="36" t="s">
        <v>46</v>
      </c>
      <c r="C11" s="46">
        <f>'18A'!C12</f>
        <v>130054.01</v>
      </c>
      <c r="D11" s="49">
        <v>303309722.50000006</v>
      </c>
      <c r="E11" s="41">
        <v>4.4383892792511826E-4</v>
      </c>
      <c r="F11" s="46">
        <f t="shared" si="0"/>
        <v>134620.66206366514</v>
      </c>
      <c r="G11" s="46">
        <f t="shared" si="1"/>
        <v>4566.6520636651403</v>
      </c>
    </row>
    <row r="12" spans="1:7" x14ac:dyDescent="0.25">
      <c r="A12" s="36" t="s">
        <v>55</v>
      </c>
      <c r="B12" s="36" t="s">
        <v>42</v>
      </c>
      <c r="C12" s="46">
        <f>'18A'!C13</f>
        <v>5805.0999999999995</v>
      </c>
      <c r="D12" s="49">
        <v>15826660</v>
      </c>
      <c r="E12" s="41">
        <v>4.4383892792511826E-4</v>
      </c>
      <c r="F12" s="46">
        <f t="shared" si="0"/>
        <v>7024.4878070353525</v>
      </c>
      <c r="G12" s="46">
        <f t="shared" si="1"/>
        <v>1219.387807035353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6555.96</v>
      </c>
      <c r="D14" s="49">
        <v>16518173.870504459</v>
      </c>
      <c r="E14" s="41">
        <v>4.4383892792511826E-4</v>
      </c>
      <c r="F14" s="46">
        <f t="shared" si="0"/>
        <v>7331.4085819654001</v>
      </c>
      <c r="G14" s="46">
        <f t="shared" si="1"/>
        <v>775.44858196540008</v>
      </c>
    </row>
    <row r="15" spans="1:7" x14ac:dyDescent="0.25">
      <c r="A15" s="37" t="s">
        <v>50</v>
      </c>
      <c r="B15" s="36" t="s">
        <v>46</v>
      </c>
      <c r="C15" s="46">
        <f>'18A'!C16</f>
        <v>74311.45</v>
      </c>
      <c r="D15" s="49">
        <v>186218640.18587077</v>
      </c>
      <c r="E15" s="41">
        <v>4.4383892792511826E-4</v>
      </c>
      <c r="F15" s="46">
        <f t="shared" si="0"/>
        <v>82651.081619770222</v>
      </c>
      <c r="G15" s="46">
        <f t="shared" si="1"/>
        <v>8339.6316197702254</v>
      </c>
    </row>
    <row r="16" spans="1:7" x14ac:dyDescent="0.25">
      <c r="A16" s="37" t="s">
        <v>51</v>
      </c>
      <c r="B16" s="36" t="s">
        <v>46</v>
      </c>
      <c r="C16" s="46">
        <f>'18A'!C17</f>
        <v>54020.51</v>
      </c>
      <c r="D16" s="49">
        <v>135335118.44362476</v>
      </c>
      <c r="E16" s="41">
        <v>4.4383892792511826E-4</v>
      </c>
      <c r="F16" s="46">
        <f t="shared" si="0"/>
        <v>60066.993880637317</v>
      </c>
      <c r="G16" s="46">
        <f t="shared" si="1"/>
        <v>6046.4838806373155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39</v>
      </c>
      <c r="B18" s="42"/>
      <c r="C18" s="44">
        <f>SUM(C8:C17)</f>
        <v>967265.82</v>
      </c>
      <c r="D18" s="51">
        <f>SUM(D8:D17)</f>
        <v>2282452006.6666665</v>
      </c>
      <c r="E18" s="39"/>
      <c r="F18" s="44">
        <f>SUM(F8:F17)</f>
        <v>1013041.0516794681</v>
      </c>
      <c r="G18" s="44">
        <f>SUM(G8:G17)</f>
        <v>45775.231679468161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63</v>
      </c>
    </row>
    <row r="4" spans="1:1" x14ac:dyDescent="0.25">
      <c r="A4" s="22" t="str">
        <f>+'18A'!A5</f>
        <v>Oct 2020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64</v>
      </c>
    </row>
    <row r="4" spans="1:1" x14ac:dyDescent="0.25">
      <c r="A4" s="22" t="str">
        <f>+'18A'!A5</f>
        <v>Oct 2020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AP2</vt:lpstr>
      <vt:lpstr>Monthly Cost Tracker AP3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DuMey, Rachael </cp:lastModifiedBy>
  <dcterms:created xsi:type="dcterms:W3CDTF">2019-08-15T19:17:26Z</dcterms:created>
  <dcterms:modified xsi:type="dcterms:W3CDTF">2020-12-21T15:44:20Z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