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MPSC Cases\RESRAM Monthly FIling\2020\09 September Report\"/>
    </mc:Choice>
  </mc:AlternateContent>
  <bookViews>
    <workbookView xWindow="0" yWindow="0" windowWidth="28800" windowHeight="11700"/>
  </bookViews>
  <sheets>
    <sheet name="Monthly Cost Tracker AP1" sheetId="11" r:id="rId1"/>
    <sheet name="Monthly Cost Tracker AP2" sheetId="4" r:id="rId2"/>
    <sheet name="Monthly Cost Tracker AP3" sheetId="12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5" l="1"/>
  <c r="C17" i="5"/>
  <c r="C29" i="12" l="1"/>
  <c r="C29" i="11"/>
  <c r="C26" i="12" l="1"/>
  <c r="C20" i="12"/>
  <c r="C4" i="12"/>
  <c r="C27" i="12" l="1"/>
  <c r="C30" i="12" s="1"/>
  <c r="C32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4" i="4"/>
  <c r="C26" i="11"/>
  <c r="C27" i="11" s="1"/>
  <c r="C20" i="11" l="1"/>
  <c r="C30" i="11" l="1"/>
  <c r="C32" i="11" s="1"/>
  <c r="C26" i="4" l="1"/>
  <c r="A4" i="10" l="1"/>
  <c r="A4" i="9"/>
  <c r="A5" i="8"/>
  <c r="A4" i="7"/>
  <c r="A5" i="6"/>
  <c r="C20" i="4" l="1"/>
  <c r="C27" i="4" l="1"/>
  <c r="C30" i="4" s="1"/>
  <c r="C32" i="4" s="1"/>
</calcChain>
</file>

<file path=xl/sharedStrings.xml><?xml version="1.0" encoding="utf-8"?>
<sst xmlns="http://schemas.openxmlformats.org/spreadsheetml/2006/main" count="156" uniqueCount="73">
  <si>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</si>
  <si>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</si>
  <si>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</si>
  <si>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</si>
  <si>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</si>
  <si>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</si>
  <si>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</si>
  <si>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</si>
  <si>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</si>
  <si>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</si>
  <si>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</si>
  <si>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</si>
  <si>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</si>
  <si>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</si>
  <si>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</si>
  <si>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</si>
  <si>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</si>
  <si>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</si>
  <si>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</si>
  <si>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</si>
  <si>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</si>
  <si>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</si>
  <si>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</si>
  <si>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</si>
  <si>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</si>
  <si>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</si>
  <si>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</si>
  <si>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</si>
  <si>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</si>
  <si>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</si>
  <si>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</si>
  <si>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</si>
  <si>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</si>
  <si>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</si>
  <si>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</si>
  <si>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</si>
  <si>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</si>
  <si>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</si>
  <si>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</si>
  <si>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</si>
  <si>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</si>
  <si>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</si>
  <si>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</si>
  <si>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</si>
  <si>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</si>
  <si>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</si>
  <si>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</si>
  <si>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</si>
  <si>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</si>
  <si>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</si>
  <si>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</si>
  <si>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</si>
  <si>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</si>
  <si>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</si>
  <si>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</si>
  <si>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</si>
  <si>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</si>
  <si>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</si>
  <si>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</si>
  <si>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</si>
  <si>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</si>
  <si>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</si>
  <si>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</si>
  <si>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</si>
  <si>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</si>
  <si>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</si>
  <si>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</si>
  <si>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</si>
  <si>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</si>
  <si>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</si>
  <si>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</si>
  <si>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</si>
  <si>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Sep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</si>
</sst>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2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32</v>
      </c>
      <c r="C4" s="2">
        <v>44104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66</v>
      </c>
      <c r="B6" s="6"/>
      <c r="C6" s="53">
        <v>0</v>
      </c>
    </row>
    <row r="7" spans="1:14" x14ac:dyDescent="0.25">
      <c r="A7" s="5" t="s">
        <v>67</v>
      </c>
      <c r="B7" s="6"/>
      <c r="C7" s="53">
        <v>0</v>
      </c>
    </row>
    <row r="8" spans="1:14" x14ac:dyDescent="0.25">
      <c r="A8" s="5" t="s">
        <v>68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69</v>
      </c>
      <c r="B10" s="6"/>
      <c r="C10" s="53">
        <v>0</v>
      </c>
    </row>
    <row r="11" spans="1:14" x14ac:dyDescent="0.25">
      <c r="A11" s="5" t="s">
        <v>70</v>
      </c>
      <c r="B11" s="6"/>
      <c r="C11" s="53">
        <v>0</v>
      </c>
    </row>
    <row r="12" spans="1:14" x14ac:dyDescent="0.25">
      <c r="A12" s="5" t="s">
        <v>71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0</v>
      </c>
    </row>
    <row r="21" spans="1:3" x14ac:dyDescent="0.25">
      <c r="A21" s="3"/>
      <c r="B21" s="31"/>
      <c r="C21" s="55"/>
    </row>
    <row r="22" spans="1:3" x14ac:dyDescent="0.25">
      <c r="A22" s="3" t="s">
        <v>38</v>
      </c>
      <c r="B22" s="30"/>
      <c r="C22" s="55">
        <v>-600492.69999999995</v>
      </c>
    </row>
    <row r="23" spans="1:3" x14ac:dyDescent="0.25">
      <c r="B23" s="10"/>
      <c r="C23" s="56"/>
    </row>
    <row r="24" spans="1:3" x14ac:dyDescent="0.25">
      <c r="A24" s="11" t="s">
        <v>34</v>
      </c>
      <c r="B24" s="12"/>
      <c r="C24" s="57">
        <v>0</v>
      </c>
    </row>
    <row r="25" spans="1:3" x14ac:dyDescent="0.25">
      <c r="A25" s="5" t="s">
        <v>35</v>
      </c>
      <c r="B25" s="24"/>
      <c r="C25" s="57">
        <v>0</v>
      </c>
    </row>
    <row r="26" spans="1:3" x14ac:dyDescent="0.25">
      <c r="A26" s="3" t="s">
        <v>36</v>
      </c>
      <c r="B26" s="6"/>
      <c r="C26" s="58">
        <f>+C24+C25+C22</f>
        <v>-600492.69999999995</v>
      </c>
    </row>
    <row r="27" spans="1:3" ht="15.75" thickBot="1" x14ac:dyDescent="0.3">
      <c r="A27" s="13" t="s">
        <v>18</v>
      </c>
      <c r="B27" s="25"/>
      <c r="C27" s="59">
        <f>C26+C20</f>
        <v>-600492.69999999995</v>
      </c>
    </row>
    <row r="28" spans="1:3" x14ac:dyDescent="0.25">
      <c r="A28" s="3"/>
      <c r="B28" s="4"/>
      <c r="C28" s="4"/>
    </row>
    <row r="29" spans="1:3" x14ac:dyDescent="0.25">
      <c r="A29" s="14" t="s">
        <v>19</v>
      </c>
      <c r="B29" s="15"/>
      <c r="C29" s="15">
        <f>(0.123916/12)/100</f>
        <v>1.0326333333333334E-4</v>
      </c>
    </row>
    <row r="30" spans="1:3" x14ac:dyDescent="0.25">
      <c r="A30" s="16" t="s">
        <v>20</v>
      </c>
      <c r="B30" s="53"/>
      <c r="C30" s="53">
        <f>(C27+B32)*C29</f>
        <v>291.22016867661972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21</v>
      </c>
      <c r="B32" s="61">
        <v>3420662.8347036997</v>
      </c>
      <c r="C32" s="61">
        <f t="shared" ref="C32" si="1">C27+C30+B32</f>
        <v>2820461.3548723762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2"/>
  <sheetViews>
    <sheetView zoomScaleNormal="100" workbookViewId="0">
      <pane ySplit="4" topLeftCell="A5" activePane="bottomLeft" state="frozen"/>
      <selection pane="bottomLeft" activeCell="A22" sqref="A22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37</v>
      </c>
    </row>
    <row r="4" spans="1:14" x14ac:dyDescent="0.25">
      <c r="A4" s="1"/>
      <c r="B4" s="2" t="s">
        <v>32</v>
      </c>
      <c r="C4" s="2">
        <f>'Monthly Cost Tracker AP1'!C4</f>
        <v>44104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66</v>
      </c>
      <c r="B6" s="6"/>
      <c r="C6" s="53">
        <v>0</v>
      </c>
    </row>
    <row r="7" spans="1:14" x14ac:dyDescent="0.25">
      <c r="A7" s="5" t="s">
        <v>67</v>
      </c>
      <c r="B7" s="6"/>
      <c r="C7" s="53">
        <v>0</v>
      </c>
    </row>
    <row r="8" spans="1:14" x14ac:dyDescent="0.25">
      <c r="A8" s="5" t="s">
        <v>68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69</v>
      </c>
      <c r="B10" s="6"/>
      <c r="C10" s="53">
        <v>0</v>
      </c>
    </row>
    <row r="11" spans="1:14" x14ac:dyDescent="0.25">
      <c r="A11" s="5" t="s">
        <v>70</v>
      </c>
      <c r="B11" s="6"/>
      <c r="C11" s="53">
        <v>0</v>
      </c>
    </row>
    <row r="12" spans="1:14" x14ac:dyDescent="0.25">
      <c r="A12" s="5" t="s">
        <v>71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0</v>
      </c>
    </row>
    <row r="21" spans="1:3" x14ac:dyDescent="0.25">
      <c r="B21" s="10"/>
      <c r="C21" s="56"/>
    </row>
    <row r="22" spans="1:3" x14ac:dyDescent="0.25">
      <c r="A22" s="3" t="s">
        <v>38</v>
      </c>
      <c r="B22" s="10"/>
      <c r="C22" s="56">
        <v>0</v>
      </c>
    </row>
    <row r="23" spans="1:3" x14ac:dyDescent="0.25">
      <c r="B23" s="10"/>
      <c r="C23" s="56"/>
    </row>
    <row r="24" spans="1:3" x14ac:dyDescent="0.25">
      <c r="A24" s="11" t="s">
        <v>34</v>
      </c>
      <c r="B24" s="12"/>
      <c r="C24" s="57">
        <v>0</v>
      </c>
    </row>
    <row r="25" spans="1:3" x14ac:dyDescent="0.25">
      <c r="A25" s="5" t="s">
        <v>35</v>
      </c>
      <c r="B25" s="24"/>
      <c r="C25" s="57">
        <v>0</v>
      </c>
    </row>
    <row r="26" spans="1:3" x14ac:dyDescent="0.25">
      <c r="A26" s="3" t="s">
        <v>36</v>
      </c>
      <c r="B26" s="6"/>
      <c r="C26" s="58">
        <f t="shared" ref="C26" si="1">+C24+C25</f>
        <v>0</v>
      </c>
    </row>
    <row r="27" spans="1:3" ht="15.75" thickBot="1" x14ac:dyDescent="0.3">
      <c r="A27" s="13" t="s">
        <v>18</v>
      </c>
      <c r="B27" s="25"/>
      <c r="C27" s="59">
        <f t="shared" ref="C27" si="2">-C26+C20</f>
        <v>0</v>
      </c>
    </row>
    <row r="28" spans="1:3" x14ac:dyDescent="0.25">
      <c r="A28" s="3"/>
      <c r="B28" s="4"/>
      <c r="C28" s="62"/>
    </row>
    <row r="29" spans="1:3" x14ac:dyDescent="0.25">
      <c r="A29" s="14" t="s">
        <v>19</v>
      </c>
      <c r="B29" s="15"/>
      <c r="C29" s="15">
        <v>1.0326333333333334E-4</v>
      </c>
    </row>
    <row r="30" spans="1:3" x14ac:dyDescent="0.25">
      <c r="A30" s="16" t="s">
        <v>20</v>
      </c>
      <c r="B30" s="53"/>
      <c r="C30" s="53">
        <f>(C27+B32)*C29</f>
        <v>50.172385241929575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21</v>
      </c>
      <c r="B32" s="61">
        <v>485868.34864194685</v>
      </c>
      <c r="C32" s="61">
        <f t="shared" ref="C32" si="3">C27+C30+B32</f>
        <v>485918.52102718881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2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65</v>
      </c>
    </row>
    <row r="4" spans="1:14" x14ac:dyDescent="0.25">
      <c r="A4" s="1"/>
      <c r="B4" s="2" t="s">
        <v>32</v>
      </c>
      <c r="C4" s="2">
        <f>'Monthly Cost Tracker AP1'!C4</f>
        <v>44104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3</v>
      </c>
      <c r="B6" s="6"/>
      <c r="C6" s="53">
        <v>6444.2600000000093</v>
      </c>
    </row>
    <row r="7" spans="1:14" x14ac:dyDescent="0.25">
      <c r="A7" s="5" t="s">
        <v>4</v>
      </c>
      <c r="B7" s="6"/>
      <c r="C7" s="53">
        <v>447.49000000000024</v>
      </c>
    </row>
    <row r="8" spans="1:14" x14ac:dyDescent="0.25">
      <c r="A8" s="5" t="s">
        <v>5</v>
      </c>
      <c r="B8" s="6"/>
      <c r="C8" s="53">
        <v>29517.650000000023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7</v>
      </c>
      <c r="B10" s="6"/>
      <c r="C10" s="53">
        <v>0</v>
      </c>
    </row>
    <row r="11" spans="1:14" x14ac:dyDescent="0.25">
      <c r="A11" s="5" t="s">
        <v>8</v>
      </c>
      <c r="B11" s="6"/>
      <c r="C11" s="53">
        <v>0</v>
      </c>
    </row>
    <row r="12" spans="1:14" x14ac:dyDescent="0.25">
      <c r="A12" s="5" t="s">
        <v>9</v>
      </c>
      <c r="B12" s="6"/>
      <c r="C12" s="53">
        <v>0</v>
      </c>
    </row>
    <row r="13" spans="1:14" x14ac:dyDescent="0.25">
      <c r="A13" s="5" t="s">
        <v>10</v>
      </c>
      <c r="B13" s="7"/>
      <c r="C13" s="50">
        <v>104817.5</v>
      </c>
    </row>
    <row r="14" spans="1:14" x14ac:dyDescent="0.25">
      <c r="A14" s="5" t="s">
        <v>11</v>
      </c>
      <c r="B14" s="6"/>
      <c r="C14" s="53">
        <v>-6338132.21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-6196905.3099999996</v>
      </c>
    </row>
    <row r="21" spans="1:3" x14ac:dyDescent="0.25">
      <c r="B21" s="10"/>
      <c r="C21" s="56"/>
    </row>
    <row r="22" spans="1:3" x14ac:dyDescent="0.25">
      <c r="A22" s="3" t="s">
        <v>38</v>
      </c>
      <c r="B22" s="10"/>
      <c r="C22" s="56"/>
    </row>
    <row r="23" spans="1:3" x14ac:dyDescent="0.25">
      <c r="B23" s="10"/>
      <c r="C23" s="56"/>
    </row>
    <row r="24" spans="1:3" x14ac:dyDescent="0.25">
      <c r="A24" s="11" t="s">
        <v>34</v>
      </c>
      <c r="B24" s="12"/>
      <c r="C24" s="57">
        <v>602903.54</v>
      </c>
    </row>
    <row r="25" spans="1:3" x14ac:dyDescent="0.25">
      <c r="A25" s="5" t="s">
        <v>35</v>
      </c>
      <c r="B25" s="24"/>
      <c r="C25" s="57">
        <v>0</v>
      </c>
    </row>
    <row r="26" spans="1:3" x14ac:dyDescent="0.25">
      <c r="A26" s="3" t="s">
        <v>36</v>
      </c>
      <c r="B26" s="6"/>
      <c r="C26" s="58">
        <f t="shared" ref="C26" si="1">+C24+C25</f>
        <v>602903.54</v>
      </c>
    </row>
    <row r="27" spans="1:3" ht="15.75" thickBot="1" x14ac:dyDescent="0.3">
      <c r="A27" s="13" t="s">
        <v>18</v>
      </c>
      <c r="B27" s="25"/>
      <c r="C27" s="59">
        <f t="shared" ref="C27" si="2">-C26+C20</f>
        <v>-6799808.8499999996</v>
      </c>
    </row>
    <row r="28" spans="1:3" x14ac:dyDescent="0.25">
      <c r="A28" s="3"/>
      <c r="B28" s="4"/>
      <c r="C28" s="62"/>
    </row>
    <row r="29" spans="1:3" x14ac:dyDescent="0.25">
      <c r="A29" s="14" t="s">
        <v>19</v>
      </c>
      <c r="B29" s="15"/>
      <c r="C29" s="15">
        <f>(0.123916/12)/100</f>
        <v>1.0326333333333334E-4</v>
      </c>
    </row>
    <row r="30" spans="1:3" x14ac:dyDescent="0.25">
      <c r="A30" s="16" t="s">
        <v>20</v>
      </c>
      <c r="B30" s="53"/>
      <c r="C30" s="53">
        <f>(C27+B32)*C29</f>
        <v>-736.04182574640049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21</v>
      </c>
      <c r="B32" s="61">
        <v>-328005.07956261153</v>
      </c>
      <c r="C32" s="61">
        <f t="shared" ref="C32" si="3">C27+C30+B32</f>
        <v>-7128549.9713883577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D39" sqref="D39"/>
    </sheetView>
  </sheetViews>
  <sheetFormatPr defaultRowHeight="15" x14ac:dyDescent="0.25"/>
  <cols>
    <col min="1" max="1" width="32" customWidth="1"/>
    <col min="2" max="2" width="16.28515625" customWidth="1"/>
    <col min="3" max="3" width="19.5703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20" t="s">
        <v>0</v>
      </c>
    </row>
    <row r="2" spans="1:4" x14ac:dyDescent="0.25">
      <c r="A2" s="20" t="s">
        <v>25</v>
      </c>
    </row>
    <row r="3" spans="1:4" x14ac:dyDescent="0.25">
      <c r="A3" s="20" t="s">
        <v>59</v>
      </c>
    </row>
    <row r="4" spans="1:4" x14ac:dyDescent="0.25">
      <c r="A4" s="20" t="s">
        <v>22</v>
      </c>
    </row>
    <row r="5" spans="1:4" x14ac:dyDescent="0.25">
      <c r="A5" s="21" t="s">
        <v>72</v>
      </c>
    </row>
    <row r="7" spans="1:4" ht="15.75" thickBot="1" x14ac:dyDescent="0.3">
      <c r="A7" s="19"/>
      <c r="D7" s="8"/>
    </row>
    <row r="8" spans="1:4" ht="23.25" x14ac:dyDescent="0.25">
      <c r="A8" s="52" t="s">
        <v>52</v>
      </c>
      <c r="B8" s="52" t="s">
        <v>40</v>
      </c>
      <c r="C8" s="48" t="s">
        <v>25</v>
      </c>
      <c r="D8" s="8"/>
    </row>
    <row r="9" spans="1:4" x14ac:dyDescent="0.25">
      <c r="A9" s="45" t="s">
        <v>41</v>
      </c>
      <c r="B9" s="36" t="s">
        <v>42</v>
      </c>
      <c r="C9" s="46">
        <v>520114.03</v>
      </c>
    </row>
    <row r="10" spans="1:4" x14ac:dyDescent="0.25">
      <c r="A10" s="45" t="s">
        <v>43</v>
      </c>
      <c r="B10" s="36" t="s">
        <v>42</v>
      </c>
      <c r="C10" s="46">
        <v>119140.19</v>
      </c>
      <c r="D10" s="8"/>
    </row>
    <row r="11" spans="1:4" x14ac:dyDescent="0.25">
      <c r="A11" s="45" t="s">
        <v>44</v>
      </c>
      <c r="B11" s="36" t="s">
        <v>42</v>
      </c>
      <c r="C11" s="46">
        <v>290117.59999999998</v>
      </c>
      <c r="D11" s="8"/>
    </row>
    <row r="12" spans="1:4" x14ac:dyDescent="0.25">
      <c r="A12" s="45" t="s">
        <v>45</v>
      </c>
      <c r="B12" s="36" t="s">
        <v>46</v>
      </c>
      <c r="C12" s="46">
        <v>145561.19</v>
      </c>
      <c r="D12" s="8"/>
    </row>
    <row r="13" spans="1:4" x14ac:dyDescent="0.25">
      <c r="A13" s="45" t="s">
        <v>47</v>
      </c>
      <c r="B13" s="36" t="s">
        <v>42</v>
      </c>
      <c r="C13" s="46">
        <f>3553.48+79.76+1719.43</f>
        <v>5352.67</v>
      </c>
      <c r="D13" s="32"/>
    </row>
    <row r="14" spans="1:4" x14ac:dyDescent="0.25">
      <c r="A14" s="45" t="s">
        <v>48</v>
      </c>
      <c r="B14" s="36"/>
      <c r="C14" s="46"/>
      <c r="D14" s="32"/>
    </row>
    <row r="15" spans="1:4" x14ac:dyDescent="0.25">
      <c r="A15" s="47" t="s">
        <v>49</v>
      </c>
      <c r="B15" s="36" t="s">
        <v>46</v>
      </c>
      <c r="C15" s="46">
        <v>6843.32</v>
      </c>
      <c r="D15" s="32"/>
    </row>
    <row r="16" spans="1:4" x14ac:dyDescent="0.25">
      <c r="A16" s="47" t="s">
        <v>50</v>
      </c>
      <c r="B16" s="36" t="s">
        <v>46</v>
      </c>
      <c r="C16" s="46">
        <v>79808.850000000006</v>
      </c>
      <c r="D16" s="32"/>
    </row>
    <row r="17" spans="1:4" x14ac:dyDescent="0.25">
      <c r="A17" s="47" t="s">
        <v>51</v>
      </c>
      <c r="B17" s="36" t="s">
        <v>46</v>
      </c>
      <c r="C17" s="46">
        <f>1302.73+61905.87</f>
        <v>63208.600000000006</v>
      </c>
      <c r="D17" s="32"/>
    </row>
    <row r="18" spans="1:4" x14ac:dyDescent="0.25">
      <c r="D18" s="32"/>
    </row>
    <row r="19" spans="1:4" ht="15.75" thickBot="1" x14ac:dyDescent="0.3">
      <c r="A19" s="43" t="s">
        <v>39</v>
      </c>
      <c r="B19" s="42"/>
      <c r="C19" s="44">
        <f>SUM(C9:C18)</f>
        <v>1230146.4500000002</v>
      </c>
      <c r="D19" s="32"/>
    </row>
    <row r="20" spans="1:4" ht="15.75" thickTop="1" x14ac:dyDescent="0.25">
      <c r="D20" s="32"/>
    </row>
    <row r="21" spans="1:4" x14ac:dyDescent="0.25">
      <c r="D21" s="32"/>
    </row>
    <row r="22" spans="1:4" x14ac:dyDescent="0.25">
      <c r="D22" s="32"/>
    </row>
    <row r="23" spans="1:4" x14ac:dyDescent="0.25">
      <c r="A23" s="34"/>
      <c r="B23" s="35"/>
      <c r="C23" s="35"/>
    </row>
    <row r="24" spans="1:4" x14ac:dyDescent="0.25">
      <c r="A24" s="34"/>
      <c r="B24" s="35"/>
      <c r="C24" s="35"/>
    </row>
    <row r="25" spans="1:4" x14ac:dyDescent="0.25">
      <c r="A25" s="34"/>
      <c r="B25" s="35"/>
      <c r="C25" s="35"/>
    </row>
    <row r="26" spans="1:4" x14ac:dyDescent="0.25">
      <c r="A26" s="34"/>
      <c r="B26" s="35"/>
      <c r="C26" s="35"/>
    </row>
    <row r="27" spans="1:4" x14ac:dyDescent="0.25">
      <c r="A27" s="33"/>
      <c r="B27" s="33"/>
      <c r="C27" s="33"/>
    </row>
    <row r="28" spans="1:4" x14ac:dyDescent="0.25">
      <c r="A28" s="33"/>
      <c r="B28" s="33"/>
    </row>
    <row r="29" spans="1:4" x14ac:dyDescent="0.25">
      <c r="A29" s="33"/>
      <c r="B29" s="33"/>
    </row>
    <row r="30" spans="1:4" x14ac:dyDescent="0.25">
      <c r="A30" s="33"/>
      <c r="B30" s="33"/>
    </row>
    <row r="31" spans="1:4" x14ac:dyDescent="0.25">
      <c r="A31" s="33"/>
      <c r="B31" s="33"/>
    </row>
    <row r="32" spans="1:4" x14ac:dyDescent="0.25">
      <c r="A32" s="33"/>
      <c r="B32" s="33"/>
    </row>
    <row r="33" spans="1:2" x14ac:dyDescent="0.25">
      <c r="A33" s="33"/>
      <c r="B33" s="33"/>
    </row>
    <row r="34" spans="1:2" x14ac:dyDescent="0.25">
      <c r="A34" s="33"/>
      <c r="B34" s="33"/>
    </row>
    <row r="35" spans="1:2" x14ac:dyDescent="0.25">
      <c r="A35" s="33"/>
      <c r="B35" s="33"/>
    </row>
    <row r="36" spans="1:2" x14ac:dyDescent="0.25">
      <c r="A36" s="33"/>
      <c r="B36" s="33"/>
    </row>
    <row r="37" spans="1:2" x14ac:dyDescent="0.25">
      <c r="A37" s="33"/>
      <c r="B37" s="33"/>
    </row>
    <row r="38" spans="1:2" x14ac:dyDescent="0.25">
      <c r="A38" s="33"/>
      <c r="B38" s="33"/>
    </row>
    <row r="39" spans="1:2" x14ac:dyDescent="0.25">
      <c r="A39" s="33"/>
      <c r="B39" s="33"/>
    </row>
    <row r="40" spans="1:2" x14ac:dyDescent="0.25">
      <c r="A40" s="33"/>
      <c r="B40" s="33"/>
    </row>
    <row r="41" spans="1:2" x14ac:dyDescent="0.25">
      <c r="A41" s="33"/>
      <c r="B41" s="33"/>
    </row>
    <row r="42" spans="1:2" x14ac:dyDescent="0.25">
      <c r="A42" s="33"/>
      <c r="B42" s="33"/>
    </row>
    <row r="43" spans="1:2" x14ac:dyDescent="0.25">
      <c r="A43" s="33"/>
      <c r="B43" s="33"/>
    </row>
    <row r="44" spans="1:2" x14ac:dyDescent="0.25">
      <c r="A44" s="33"/>
      <c r="B44" s="33"/>
    </row>
    <row r="45" spans="1:2" x14ac:dyDescent="0.25">
      <c r="A45" s="33"/>
      <c r="B45" s="33"/>
    </row>
    <row r="46" spans="1:2" x14ac:dyDescent="0.25">
      <c r="A46" s="33"/>
      <c r="B46" s="33"/>
    </row>
    <row r="47" spans="1:2" x14ac:dyDescent="0.25">
      <c r="B47" s="3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61</v>
      </c>
    </row>
    <row r="3" spans="1:4" x14ac:dyDescent="0.25">
      <c r="A3" s="20" t="s">
        <v>59</v>
      </c>
    </row>
    <row r="4" spans="1:4" x14ac:dyDescent="0.25">
      <c r="A4" s="20" t="s">
        <v>23</v>
      </c>
    </row>
    <row r="5" spans="1:4" x14ac:dyDescent="0.25">
      <c r="A5" s="22" t="str">
        <f>+'18A'!A5</f>
        <v>Sep 2020</v>
      </c>
    </row>
    <row r="7" spans="1:4" x14ac:dyDescent="0.25">
      <c r="A7" s="18" t="s">
        <v>62</v>
      </c>
      <c r="B7" s="17"/>
      <c r="D7" s="8"/>
    </row>
    <row r="8" spans="1:4" x14ac:dyDescent="0.25">
      <c r="A8" s="2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8" sqref="A8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27</v>
      </c>
    </row>
    <row r="3" spans="1:4" x14ac:dyDescent="0.25">
      <c r="A3" s="20" t="s">
        <v>60</v>
      </c>
    </row>
    <row r="4" spans="1:4" x14ac:dyDescent="0.25">
      <c r="A4" s="22" t="str">
        <f>+'18A'!A5</f>
        <v>Sep 2020</v>
      </c>
    </row>
    <row r="6" spans="1:4" x14ac:dyDescent="0.25">
      <c r="A6" s="18"/>
      <c r="B6" s="17"/>
      <c r="D6" s="8"/>
    </row>
    <row r="7" spans="1:4" x14ac:dyDescent="0.25">
      <c r="A7" t="s">
        <v>53</v>
      </c>
    </row>
    <row r="9" spans="1:4" s="33" customFormat="1" x14ac:dyDescent="0.25"/>
    <row r="10" spans="1:4" s="33" customFormat="1" x14ac:dyDescent="0.25"/>
    <row r="11" spans="1:4" s="33" customFormat="1" x14ac:dyDescent="0.25"/>
    <row r="12" spans="1:4" s="33" customFormat="1" x14ac:dyDescent="0.2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E8" sqref="E8"/>
    </sheetView>
  </sheetViews>
  <sheetFormatPr defaultRowHeight="15" x14ac:dyDescent="0.25"/>
  <cols>
    <col min="1" max="1" width="20.28515625" customWidth="1"/>
    <col min="2" max="2" width="21.855468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20" t="s">
        <v>0</v>
      </c>
    </row>
    <row r="2" spans="1:7" x14ac:dyDescent="0.25">
      <c r="A2" s="20" t="s">
        <v>26</v>
      </c>
    </row>
    <row r="3" spans="1:7" x14ac:dyDescent="0.25">
      <c r="A3" s="20" t="s">
        <v>59</v>
      </c>
    </row>
    <row r="4" spans="1:7" x14ac:dyDescent="0.25">
      <c r="A4" s="20" t="s">
        <v>24</v>
      </c>
    </row>
    <row r="5" spans="1:7" x14ac:dyDescent="0.25">
      <c r="A5" s="22" t="str">
        <f>+'18A'!A5</f>
        <v>Sep 2020</v>
      </c>
    </row>
    <row r="6" spans="1:7" ht="15.75" thickBot="1" x14ac:dyDescent="0.3"/>
    <row r="7" spans="1:7" ht="42.75" customHeight="1" x14ac:dyDescent="0.25">
      <c r="A7" s="48" t="s">
        <v>52</v>
      </c>
      <c r="B7" s="48" t="s">
        <v>40</v>
      </c>
      <c r="C7" s="48" t="s">
        <v>25</v>
      </c>
      <c r="D7" s="48" t="s">
        <v>58</v>
      </c>
      <c r="E7" s="48" t="s">
        <v>56</v>
      </c>
      <c r="F7" s="48" t="s">
        <v>57</v>
      </c>
      <c r="G7" s="48" t="s">
        <v>54</v>
      </c>
    </row>
    <row r="8" spans="1:7" x14ac:dyDescent="0.25">
      <c r="A8" s="36" t="s">
        <v>41</v>
      </c>
      <c r="B8" s="36" t="s">
        <v>42</v>
      </c>
      <c r="C8" s="46">
        <f>'18A'!C9</f>
        <v>520114.03</v>
      </c>
      <c r="D8" s="49">
        <v>869202166.66666663</v>
      </c>
      <c r="E8" s="41">
        <v>4.4383892792511826E-4</v>
      </c>
      <c r="F8" s="46">
        <f>D8*E8</f>
        <v>385785.75780352327</v>
      </c>
      <c r="G8" s="46">
        <f>F8-C8</f>
        <v>-134328.27219647676</v>
      </c>
    </row>
    <row r="9" spans="1:7" x14ac:dyDescent="0.25">
      <c r="A9" s="36" t="s">
        <v>43</v>
      </c>
      <c r="B9" s="36" t="s">
        <v>42</v>
      </c>
      <c r="C9" s="46">
        <f>'18A'!C10</f>
        <v>119140.19</v>
      </c>
      <c r="D9" s="49">
        <v>265309522.50000003</v>
      </c>
      <c r="E9" s="41">
        <v>4.4383892792511826E-4</v>
      </c>
      <c r="F9" s="46">
        <f t="shared" ref="F9:F16" si="0">D9*E9</f>
        <v>117754.69403472505</v>
      </c>
      <c r="G9" s="46">
        <f t="shared" ref="G9:G16" si="1">F9-C9</f>
        <v>-1385.4959652749531</v>
      </c>
    </row>
    <row r="10" spans="1:7" x14ac:dyDescent="0.25">
      <c r="A10" s="36" t="s">
        <v>44</v>
      </c>
      <c r="B10" s="36" t="s">
        <v>42</v>
      </c>
      <c r="C10" s="46">
        <f>'18A'!C11</f>
        <v>290117.59999999998</v>
      </c>
      <c r="D10" s="49">
        <v>649166992.49999988</v>
      </c>
      <c r="E10" s="41">
        <v>4.4383892792511826E-4</v>
      </c>
      <c r="F10" s="46">
        <f t="shared" si="0"/>
        <v>288125.58199557324</v>
      </c>
      <c r="G10" s="46">
        <f t="shared" si="1"/>
        <v>-1992.0180044267327</v>
      </c>
    </row>
    <row r="11" spans="1:7" x14ac:dyDescent="0.25">
      <c r="A11" s="36" t="s">
        <v>45</v>
      </c>
      <c r="B11" s="36" t="s">
        <v>46</v>
      </c>
      <c r="C11" s="46">
        <f>'18A'!C12</f>
        <v>145561.19</v>
      </c>
      <c r="D11" s="49">
        <v>322332232.50000006</v>
      </c>
      <c r="E11" s="41">
        <v>4.4383892792511826E-4</v>
      </c>
      <c r="F11" s="46">
        <f t="shared" si="0"/>
        <v>143063.59250850999</v>
      </c>
      <c r="G11" s="46">
        <f t="shared" si="1"/>
        <v>-2497.5974914900144</v>
      </c>
    </row>
    <row r="12" spans="1:7" x14ac:dyDescent="0.25">
      <c r="A12" s="36" t="s">
        <v>55</v>
      </c>
      <c r="B12" s="36" t="s">
        <v>42</v>
      </c>
      <c r="C12" s="46">
        <f>'18A'!C13</f>
        <v>5352.67</v>
      </c>
      <c r="D12" s="49">
        <v>14589369.999999998</v>
      </c>
      <c r="E12" s="41">
        <v>4.4383892792511826E-4</v>
      </c>
      <c r="F12" s="46">
        <f t="shared" si="0"/>
        <v>6475.3303399028819</v>
      </c>
      <c r="G12" s="46">
        <f t="shared" si="1"/>
        <v>1122.6603399028818</v>
      </c>
    </row>
    <row r="13" spans="1:7" x14ac:dyDescent="0.25">
      <c r="A13" s="36" t="s">
        <v>48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25">
      <c r="A14" s="37" t="s">
        <v>49</v>
      </c>
      <c r="B14" s="36" t="s">
        <v>46</v>
      </c>
      <c r="C14" s="46">
        <f>'18A'!C15</f>
        <v>6843.32</v>
      </c>
      <c r="D14" s="49">
        <v>17032177.981771559</v>
      </c>
      <c r="E14" s="41">
        <v>4.4383892792511826E-4</v>
      </c>
      <c r="F14" s="46">
        <f t="shared" si="0"/>
        <v>7559.5436156592932</v>
      </c>
      <c r="G14" s="46">
        <f t="shared" si="1"/>
        <v>716.2236156592935</v>
      </c>
    </row>
    <row r="15" spans="1:7" x14ac:dyDescent="0.25">
      <c r="A15" s="37" t="s">
        <v>50</v>
      </c>
      <c r="B15" s="36" t="s">
        <v>46</v>
      </c>
      <c r="C15" s="46">
        <f>'18A'!C16</f>
        <v>79808.850000000006</v>
      </c>
      <c r="D15" s="49">
        <v>192013296.87131846</v>
      </c>
      <c r="E15" s="41">
        <v>4.4383892792511826E-4</v>
      </c>
      <c r="F15" s="46">
        <f t="shared" si="0"/>
        <v>85222.975830733441</v>
      </c>
      <c r="G15" s="46">
        <f t="shared" si="1"/>
        <v>5414.1258307334356</v>
      </c>
    </row>
    <row r="16" spans="1:7" x14ac:dyDescent="0.25">
      <c r="A16" s="37" t="s">
        <v>51</v>
      </c>
      <c r="B16" s="36" t="s">
        <v>46</v>
      </c>
      <c r="C16" s="46">
        <f>'18A'!C17</f>
        <v>63208.600000000006</v>
      </c>
      <c r="D16" s="49">
        <v>139546407.64690998</v>
      </c>
      <c r="E16" s="41">
        <v>4.4383892792511826E-4</v>
      </c>
      <c r="F16" s="46">
        <f t="shared" si="0"/>
        <v>61936.127965806052</v>
      </c>
      <c r="G16" s="46">
        <f t="shared" si="1"/>
        <v>-1272.4720341939537</v>
      </c>
    </row>
    <row r="17" spans="1:7" x14ac:dyDescent="0.25">
      <c r="C17" s="50"/>
      <c r="D17" s="49"/>
      <c r="E17" s="38"/>
      <c r="F17" s="46"/>
      <c r="G17" s="46"/>
    </row>
    <row r="18" spans="1:7" ht="15.75" thickBot="1" x14ac:dyDescent="0.3">
      <c r="A18" s="43" t="s">
        <v>39</v>
      </c>
      <c r="B18" s="42"/>
      <c r="C18" s="44">
        <f>SUM(C8:C17)</f>
        <v>1230146.4500000002</v>
      </c>
      <c r="D18" s="51">
        <f>SUM(D8:D17)</f>
        <v>2469192166.6666665</v>
      </c>
      <c r="E18" s="39"/>
      <c r="F18" s="44">
        <f>SUM(F8:F17)</f>
        <v>1095923.6040944331</v>
      </c>
      <c r="G18" s="44">
        <f>SUM(G8:G17)</f>
        <v>-134222.84590556679</v>
      </c>
    </row>
    <row r="19" spans="1:7" ht="15.75" thickTop="1" x14ac:dyDescent="0.25">
      <c r="G19" s="40"/>
    </row>
    <row r="20" spans="1:7" x14ac:dyDescent="0.25">
      <c r="D20" s="4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28</v>
      </c>
    </row>
    <row r="3" spans="1:1" x14ac:dyDescent="0.25">
      <c r="A3" s="20" t="s">
        <v>63</v>
      </c>
    </row>
    <row r="4" spans="1:1" x14ac:dyDescent="0.25">
      <c r="A4" s="22" t="str">
        <f>+'18A'!A5</f>
        <v>Sep 2020</v>
      </c>
    </row>
    <row r="7" spans="1:1" x14ac:dyDescent="0.25">
      <c r="A7" t="s">
        <v>29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30</v>
      </c>
    </row>
    <row r="3" spans="1:1" x14ac:dyDescent="0.25">
      <c r="A3" s="20" t="s">
        <v>64</v>
      </c>
    </row>
    <row r="4" spans="1:1" x14ac:dyDescent="0.25">
      <c r="A4" s="22" t="str">
        <f>+'18A'!A5</f>
        <v>Sep 2020</v>
      </c>
    </row>
    <row r="7" spans="1:1" x14ac:dyDescent="0.25">
      <c r="A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AP2</vt:lpstr>
      <vt:lpstr>Monthly Cost Tracker AP3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DuMey, Rachael </cp:lastModifiedBy>
  <dcterms:created xsi:type="dcterms:W3CDTF">2019-08-15T19:17:26Z</dcterms:created>
  <dcterms:modified xsi:type="dcterms:W3CDTF">2020-11-20T18:39:27Z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