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F:\RESRAM\Monthly Filings\2021\"/>
    </mc:Choice>
  </mc:AlternateContent>
  <bookViews>
    <workbookView xWindow="0" yWindow="0" windowWidth="28800" windowHeight="11700" firstSheet="1" activeTab="3"/>
  </bookViews>
  <sheets>
    <sheet name="Monthly Cost Tracker AP1" sheetId="11" state="hidden" r:id="rId1"/>
    <sheet name="Monthly Cost Tracker AP2" sheetId="4" r:id="rId2"/>
    <sheet name="Monthly Cost Tracker AP3" sheetId="12" r:id="rId3"/>
    <sheet name="Monthly Cost Tracker AP4" sheetId="13" r:id="rId4"/>
    <sheet name="18A" sheetId="5" r:id="rId5"/>
    <sheet name="18B" sheetId="6" r:id="rId6"/>
    <sheet name="18C" sheetId="7" r:id="rId7"/>
    <sheet name="18D" sheetId="8" r:id="rId8"/>
    <sheet name="18E" sheetId="9" r:id="rId9"/>
    <sheet name="18F" sheetId="10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MISO_Hrly_Spec_Gross_Purchases_01" hidden="1">[1]pcQueryData!$A$3</definedName>
    <definedName name="__MISO_Hrly_Spec_Gross_Sales_01" hidden="1">[1]pcQueryData!$A$4</definedName>
    <definedName name="__ORIG_COST_TRAN_MW_AVG_ORG_PURCH_PRICE_for_01" hidden="1">[2]pcQueryData!$A$5</definedName>
    <definedName name="__ORIG_COST_TRAN_MW_AVG_ORG_PURCH_PRICE_for_02" hidden="1">[3]pcQueryData!$A$3</definedName>
    <definedName name="__ORIG_COST_TRAN_MW_AVG_ORG_PURCH_PRICE_for_MISO_01" hidden="1">[4]pcQueryData!$A$5</definedName>
    <definedName name="__REVENUE_TRAN_MW_AVG_ORG_SALES_PRICE_for_April_02" hidden="1">[3]pcQueryData!$A$4</definedName>
    <definedName name="__REVENUE_TRAN_MW_AVG_ORG_SALES_PRICE_for_MISO_01" hidden="1">[4]pcQueryData!$A$6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9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localSheetId="3" hidden="1">#REF!</definedName>
    <definedName name="_Key1" hidden="1">#REF!</definedName>
    <definedName name="_Order1" hidden="1">255</definedName>
    <definedName name="_ORIG_COST_TRAN_MW_AVG_ORG_PURCH_PRICE_for_MISO_00" hidden="1">[5]pcQueryData!$A$3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8" hidden="1">#REF!</definedName>
    <definedName name="_pcSlicerSheet_Slicer1" localSheetId="9" hidden="1">#REF!</definedName>
    <definedName name="_pcSlicerSheet_Slicer1" localSheetId="0" hidden="1">#REF!</definedName>
    <definedName name="_pcSlicerSheet_Slicer1" localSheetId="1" hidden="1">#REF!</definedName>
    <definedName name="_pcSlicerSheet_Slicer1" localSheetId="2" hidden="1">#REF!</definedName>
    <definedName name="_pcSlicerSheet_Slicer1" localSheetId="3" hidden="1">#REF!</definedName>
    <definedName name="_pcSlicerSheet_Slicer1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8" hidden="1">#REF!</definedName>
    <definedName name="_pcSlicerSheet1_Slicer1" localSheetId="9" hidden="1">#REF!</definedName>
    <definedName name="_pcSlicerSheet1_Slicer1" localSheetId="0" hidden="1">#REF!</definedName>
    <definedName name="_pcSlicerSheet1_Slicer1" localSheetId="1" hidden="1">#REF!</definedName>
    <definedName name="_pcSlicerSheet1_Slicer1" localSheetId="2" hidden="1">#REF!</definedName>
    <definedName name="_pcSlicerSheet1_Slicer1" localSheetId="3" hidden="1">#REF!</definedName>
    <definedName name="_pcSlicerSheet1_Slicer1" hidden="1">#REF!</definedName>
    <definedName name="_pcSlicerSheet2_Slicer1" hidden="1">[4]_pcSlicerSheet2!$A$2:$A$7</definedName>
    <definedName name="_pcSlicerSheet3_Slicer1" hidden="1">[4]_pcSlicerSheet3!$A$2:$A$7</definedName>
    <definedName name="_pcSlicerSheet4_Slicer1" hidden="1">[6]_pcSlicerSheet4!$A$2:$A$7</definedName>
    <definedName name="_pcSlicerSheet5_Slicer1" hidden="1">[6]_pcSlicerSheet5!$A$2:$A$7</definedName>
    <definedName name="_pcSlicerSheet6_Slicer1" hidden="1">[7]_pcSlicerSheet6!$A$2:$A$23</definedName>
    <definedName name="_pcSlicerSheet7_Slicer1" hidden="1">[7]_pcSlicerSheet7!$A$2:$A$23</definedName>
    <definedName name="_pcSlicerSheet8_Slicer1" hidden="1">[8]_pcSlicerSheet8!$A$2:$A$26</definedName>
    <definedName name="_pcSlicerSheet9_Slicer1" hidden="1">[8]_pcSlicerSheet9!$A$2:$A$26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8">#REF!</definedName>
    <definedName name="_pg1" localSheetId="9">#REF!</definedName>
    <definedName name="_pg1" localSheetId="0">#REF!</definedName>
    <definedName name="_pg1" localSheetId="1">#REF!</definedName>
    <definedName name="_pg1" localSheetId="2">#REF!</definedName>
    <definedName name="_pg1" localSheetId="3">#REF!</definedName>
    <definedName name="_pg1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8">#REF!</definedName>
    <definedName name="_PG2" localSheetId="9">#REF!</definedName>
    <definedName name="_PG2" localSheetId="0">#REF!</definedName>
    <definedName name="_PG2" localSheetId="1">#REF!</definedName>
    <definedName name="_PG2" localSheetId="2">#REF!</definedName>
    <definedName name="_PG2" localSheetId="3">#REF!</definedName>
    <definedName name="_PG2">#REF!</definedName>
    <definedName name="_REVENUE_TRAN_MW_AVG_ORG_SALES_PRICE_for_April_00" hidden="1">[2]pcQueryData!$A$6</definedName>
    <definedName name="_REVENUE_TRAN_MW_AVG_ORG_SALES_PRICE_for_MISO_00" hidden="1">[5]pcQueryData!$A$4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9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localSheetId="9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localSheetId="3" hidden="1">#REF!</definedName>
    <definedName name="a" hidden="1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8">#REF!</definedName>
    <definedName name="cosales" localSheetId="9">#REF!</definedName>
    <definedName name="cosales" localSheetId="0">#REF!</definedName>
    <definedName name="cosales" localSheetId="1">#REF!</definedName>
    <definedName name="cosales" localSheetId="2">#REF!</definedName>
    <definedName name="cosales" localSheetId="3">#REF!</definedName>
    <definedName name="cosales">#REF!</definedName>
    <definedName name="d" hidden="1">[6]_pcSlicerSheet5!$A$2:$A$7</definedName>
    <definedName name="p" localSheetId="4">[9]ACCOUNTING!#REF!</definedName>
    <definedName name="p" localSheetId="5">[9]ACCOUNTING!#REF!</definedName>
    <definedName name="p" localSheetId="6">[9]ACCOUNTING!#REF!</definedName>
    <definedName name="p" localSheetId="7">[9]ACCOUNTING!#REF!</definedName>
    <definedName name="p" localSheetId="8">[9]ACCOUNTING!#REF!</definedName>
    <definedName name="p" localSheetId="9">[9]ACCOUNTING!#REF!</definedName>
    <definedName name="p" localSheetId="0">[9]ACCOUNTING!#REF!</definedName>
    <definedName name="p" localSheetId="1">[9]ACCOUNTING!#REF!</definedName>
    <definedName name="p" localSheetId="2">[9]ACCOUNTING!#REF!</definedName>
    <definedName name="p" localSheetId="3">[9]ACCOUNTING!#REF!</definedName>
    <definedName name="p">[9]ACCOUNTING!#REF!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8">#REF!</definedName>
    <definedName name="POOL" localSheetId="9">#REF!</definedName>
    <definedName name="POOL" localSheetId="0">#REF!</definedName>
    <definedName name="POOL" localSheetId="1">#REF!</definedName>
    <definedName name="POOL" localSheetId="2">#REF!</definedName>
    <definedName name="POOL" localSheetId="3">#REF!</definedName>
    <definedName name="POOL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8">#REF!</definedName>
    <definedName name="PUR" localSheetId="9">#REF!</definedName>
    <definedName name="PUR" localSheetId="0">#REF!</definedName>
    <definedName name="PUR" localSheetId="1">#REF!</definedName>
    <definedName name="PUR" localSheetId="2">#REF!</definedName>
    <definedName name="PUR" localSheetId="3">#REF!</definedName>
    <definedName name="PUR">#REF!</definedName>
    <definedName name="q" localSheetId="4">[10]ACCOUNTING!#REF!</definedName>
    <definedName name="q" localSheetId="5">[10]ACCOUNTING!#REF!</definedName>
    <definedName name="q" localSheetId="6">[10]ACCOUNTING!#REF!</definedName>
    <definedName name="q" localSheetId="7">[10]ACCOUNTING!#REF!</definedName>
    <definedName name="q" localSheetId="8">[10]ACCOUNTING!#REF!</definedName>
    <definedName name="q" localSheetId="9">[10]ACCOUNTING!#REF!</definedName>
    <definedName name="q" localSheetId="0">[10]ACCOUNTING!#REF!</definedName>
    <definedName name="q" localSheetId="1">[10]ACCOUNTING!#REF!</definedName>
    <definedName name="q" localSheetId="2">[10]ACCOUNTING!#REF!</definedName>
    <definedName name="q" localSheetId="3">[10]ACCOUNTING!#REF!</definedName>
    <definedName name="q">[10]ACCOUNTING!#REF!</definedName>
    <definedName name="rr" localSheetId="4">[9]ACCOUNTING!#REF!</definedName>
    <definedName name="rr" localSheetId="5">[9]ACCOUNTING!#REF!</definedName>
    <definedName name="rr" localSheetId="6">[9]ACCOUNTING!#REF!</definedName>
    <definedName name="rr" localSheetId="7">[9]ACCOUNTING!#REF!</definedName>
    <definedName name="rr" localSheetId="8">[9]ACCOUNTING!#REF!</definedName>
    <definedName name="rr" localSheetId="9">[9]ACCOUNTING!#REF!</definedName>
    <definedName name="rr" localSheetId="0">[9]ACCOUNTING!#REF!</definedName>
    <definedName name="rr" localSheetId="1">[9]ACCOUNTING!#REF!</definedName>
    <definedName name="rr" localSheetId="2">[9]ACCOUNTING!#REF!</definedName>
    <definedName name="rr" localSheetId="3">[9]ACCOUNTING!#REF!</definedName>
    <definedName name="rr">[9]ACCOUNTING!#REF!</definedName>
    <definedName name="rrr">[9]Purchase!$A$1:$E$120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8">#REF!</definedName>
    <definedName name="SALES" localSheetId="9">#REF!</definedName>
    <definedName name="SALES" localSheetId="0">#REF!</definedName>
    <definedName name="SALES" localSheetId="1">#REF!</definedName>
    <definedName name="SALES" localSheetId="2">#REF!</definedName>
    <definedName name="SALES" localSheetId="3">#REF!</definedName>
    <definedName name="SALES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8">#REF!</definedName>
    <definedName name="SPA" localSheetId="9">#REF!</definedName>
    <definedName name="SPA" localSheetId="0">#REF!</definedName>
    <definedName name="SPA" localSheetId="1">#REF!</definedName>
    <definedName name="SPA" localSheetId="2">#REF!</definedName>
    <definedName name="SPA" localSheetId="3">#REF!</definedName>
    <definedName name="SPA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8">#REF!</definedName>
    <definedName name="UL" localSheetId="9">#REF!</definedName>
    <definedName name="UL" localSheetId="0">#REF!</definedName>
    <definedName name="UL" localSheetId="1">#REF!</definedName>
    <definedName name="UL" localSheetId="2">#REF!</definedName>
    <definedName name="UL" localSheetId="3">#REF!</definedName>
    <definedName name="UL">#REF!</definedName>
    <definedName name="ULOAD">#N/A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8">#REF!</definedName>
    <definedName name="upload" localSheetId="9">#REF!</definedName>
    <definedName name="upload" localSheetId="0">#REF!</definedName>
    <definedName name="upload" localSheetId="1">#REF!</definedName>
    <definedName name="upload" localSheetId="2">#REF!</definedName>
    <definedName name="upload" localSheetId="3">#REF!</definedName>
    <definedName name="upload">#REF!</definedName>
    <definedName name="z" localSheetId="4" hidden="1">[9]ACCOUNTING!#REF!</definedName>
    <definedName name="z" localSheetId="5" hidden="1">[9]ACCOUNTING!#REF!</definedName>
    <definedName name="z" localSheetId="6" hidden="1">[9]ACCOUNTING!#REF!</definedName>
    <definedName name="z" localSheetId="7" hidden="1">[9]ACCOUNTING!#REF!</definedName>
    <definedName name="z" localSheetId="8" hidden="1">[9]ACCOUNTING!#REF!</definedName>
    <definedName name="z" localSheetId="9" hidden="1">[9]ACCOUNTING!#REF!</definedName>
    <definedName name="z" localSheetId="0" hidden="1">[9]ACCOUNTING!#REF!</definedName>
    <definedName name="z" localSheetId="1" hidden="1">[9]ACCOUNTING!#REF!</definedName>
    <definedName name="z" localSheetId="2" hidden="1">[9]ACCOUNTING!#REF!</definedName>
    <definedName name="z" localSheetId="3" hidden="1">[9]ACCOUNTING!#REF!</definedName>
    <definedName name="z" hidden="1">[9]ACCOUNTING!#REF!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5" l="1"/>
  <c r="C13" i="5"/>
  <c r="C29" i="13" l="1"/>
  <c r="C29" i="12"/>
  <c r="C29" i="4"/>
  <c r="C26" i="13" l="1"/>
  <c r="C20" i="13"/>
  <c r="C4" i="13"/>
  <c r="C27" i="13" l="1"/>
  <c r="C30" i="13" s="1"/>
  <c r="C32" i="13" s="1"/>
  <c r="C4" i="12" l="1"/>
  <c r="C26" i="4"/>
  <c r="C37" i="11" l="1"/>
  <c r="C35" i="11"/>
  <c r="C30" i="11"/>
  <c r="C20" i="12" l="1"/>
  <c r="C26" i="12" l="1"/>
  <c r="C27" i="12" l="1"/>
  <c r="C30" i="12" s="1"/>
  <c r="C32" i="12" s="1"/>
  <c r="C19" i="5" l="1"/>
  <c r="F8" i="8" l="1"/>
  <c r="F9" i="8" l="1"/>
  <c r="F10" i="8"/>
  <c r="F11" i="8"/>
  <c r="F12" i="8"/>
  <c r="F14" i="8"/>
  <c r="F15" i="8"/>
  <c r="F16" i="8"/>
  <c r="F18" i="8" l="1"/>
  <c r="C9" i="8" l="1"/>
  <c r="G9" i="8" s="1"/>
  <c r="C10" i="8"/>
  <c r="G10" i="8" s="1"/>
  <c r="C11" i="8"/>
  <c r="G11" i="8" s="1"/>
  <c r="C13" i="8"/>
  <c r="C14" i="8"/>
  <c r="G14" i="8" s="1"/>
  <c r="C15" i="8"/>
  <c r="G15" i="8" s="1"/>
  <c r="C16" i="8"/>
  <c r="G16" i="8" s="1"/>
  <c r="C8" i="8"/>
  <c r="G8" i="8" s="1"/>
  <c r="D18" i="8"/>
  <c r="C12" i="8" l="1"/>
  <c r="G12" i="8" l="1"/>
  <c r="G18" i="8" s="1"/>
  <c r="C18" i="8"/>
  <c r="C27" i="11"/>
  <c r="C28" i="11" s="1"/>
  <c r="C21" i="11" l="1"/>
  <c r="C31" i="11" l="1"/>
  <c r="C33" i="11" s="1"/>
  <c r="A4" i="10" l="1"/>
  <c r="A4" i="9"/>
  <c r="A5" i="8"/>
  <c r="A4" i="7"/>
  <c r="A5" i="6"/>
  <c r="C20" i="4" l="1"/>
  <c r="C27" i="4" s="1"/>
  <c r="C30" i="4" l="1"/>
  <c r="C34" i="4" s="1"/>
</calcChain>
</file>

<file path=xl/sharedStrings.xml><?xml version="1.0" encoding="utf-8"?>
<sst xmlns="http://schemas.openxmlformats.org/spreadsheetml/2006/main" count="187" uniqueCount="78">
  <si>
    <t>Ameren Missouri</t>
  </si>
  <si>
    <t>RESRAM Monthly Accounting</t>
  </si>
  <si>
    <t>Accumulation Period 1</t>
  </si>
  <si>
    <t>547004 - Landfill-Gas Fuel Costs</t>
  </si>
  <si>
    <t>908SR2 - Rider SR Solar Rebates</t>
  </si>
  <si>
    <t>409 - 411 - Production Tax Credit Benefit</t>
  </si>
  <si>
    <t>447 &amp; 555 - Net OSSR/Purchased Power portion (5%)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</si>
  <si>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</si>
  <si>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</si>
  <si>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</si>
  <si>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</si>
  <si>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</si>
  <si>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</si>
  <si>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</si>
  <si>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</si>
  <si>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</si>
  <si>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</si>
  <si>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</si>
  <si>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</si>
  <si>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</si>
  <si>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</si>
  <si>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</si>
  <si>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</si>
  <si>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</si>
  <si>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</si>
  <si>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</si>
  <si>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</si>
  <si>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</si>
  <si>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</si>
  <si>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</si>
  <si>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</si>
  <si>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Accumulation Period 2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</si>
  <si>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</si>
  <si>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</si>
  <si>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</si>
  <si>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</si>
  <si>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</si>
  <si>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</si>
  <si>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</si>
  <si>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</si>
  <si>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</si>
  <si>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</si>
  <si>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</si>
  <si>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</si>
  <si>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</si>
  <si>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</si>
  <si>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</si>
  <si>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There were no significant factors affecting RESRAM billed revenues during this period.</t>
  </si>
  <si>
    <t>Difference between Billed and Projected</t>
  </si>
  <si>
    <t xml:space="preserve">Street Lighting - 5m &amp; 6m </t>
  </si>
  <si>
    <t>Final RESRAM Rate</t>
  </si>
  <si>
    <t>Calculated Projected RESRAM Revenues</t>
  </si>
  <si>
    <t>Projected RESRAM Billed kWh</t>
  </si>
  <si>
    <t>Allocated by Rate Class &amp; Voltage Level</t>
  </si>
  <si>
    <t>Report 18(C)</t>
  </si>
  <si>
    <t>Billed Base Rate Allowance Revenues</t>
  </si>
  <si>
    <t>As there are no RESRAM-related revenues currently included in base rates (i.e. Factor MBA), this amount is zero.</t>
  </si>
  <si>
    <t>Report 18(E)</t>
  </si>
  <si>
    <t>Report 18(F)</t>
  </si>
  <si>
    <t>Accumulation Period 3</t>
  </si>
  <si>
    <t>557/509BLH - Wind REC Costs</t>
  </si>
  <si>
    <t>557/509CSR - Solar REC Costs</t>
  </si>
  <si>
    <t>557/5090BM - Landfill-Gas REC Costs</t>
  </si>
  <si>
    <t>557/509H20 - Hydro REC Costs</t>
  </si>
  <si>
    <t>557/509PSR - Non Customer Solar REC Costs</t>
  </si>
  <si>
    <t>557/509SRP - Solar Rebate Processing Costs</t>
  </si>
  <si>
    <t>Interconnection Expenses</t>
  </si>
  <si>
    <t>Reclass AP1 to AP2</t>
  </si>
  <si>
    <t>Final Balance</t>
  </si>
  <si>
    <t>ROUR+True-Up Amortization</t>
  </si>
  <si>
    <t>Accumulation Period 4</t>
  </si>
  <si>
    <t>September 2021</t>
  </si>
  <si>
    <t>557/509BLH &amp; 509RWD/557RWD- Wind REC Costs</t>
  </si>
  <si>
    <t>557/509CSR &amp; 509RCS/557RCS- Solar REC Costs</t>
  </si>
  <si>
    <t>557/5090BM &amp; 509RBM/557RBM- Landfill-Gas REC Costs</t>
  </si>
  <si>
    <t>557/509H20 &amp; 509RH2/557RH2- Hydro REC Costs</t>
  </si>
  <si>
    <t>557/509PSR &amp; 509RPS/557RPS- Non Customer Solar REC Costs</t>
  </si>
  <si>
    <t>557/509SRP &amp; 509SRP/557SRP- Solar Rebate Processing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</si>
</sst>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65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0" fontId="0" fillId="0" borderId="0" xfId="0" applyFill="1" applyAlignment="1">
      <alignment horizontal="left" indent="2"/>
    </xf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7" fillId="0" borderId="0" xfId="0" quotePrefix="1" applyNumberFormat="1" applyFont="1" applyFill="1" applyAlignment="1">
      <alignment horizontal="left"/>
    </xf>
    <xf numFmtId="166" fontId="6" fillId="0" borderId="0" xfId="0" quotePrefix="1" applyNumberFormat="1" applyFont="1" applyFill="1" applyAlignment="1">
      <alignment horizontal="left"/>
    </xf>
    <xf numFmtId="0" fontId="0" fillId="0" borderId="0" xfId="0" applyAlignment="1"/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3" fillId="0" borderId="0" xfId="3" applyFont="1" applyBorder="1" applyAlignment="1">
      <alignment wrapText="1"/>
    </xf>
    <xf numFmtId="0" fontId="4" fillId="0" borderId="0" xfId="3" applyFont="1" applyBorder="1"/>
    <xf numFmtId="0" fontId="0" fillId="0" borderId="0" xfId="0" applyBorder="1"/>
    <xf numFmtId="44" fontId="0" fillId="0" borderId="0" xfId="1" applyFont="1" applyBorder="1"/>
    <xf numFmtId="44" fontId="1" fillId="0" borderId="0" xfId="1" applyBorder="1"/>
    <xf numFmtId="43" fontId="0" fillId="0" borderId="0" xfId="5" applyFont="1"/>
    <xf numFmtId="0" fontId="0" fillId="0" borderId="0" xfId="0" applyFill="1"/>
    <xf numFmtId="0" fontId="0" fillId="0" borderId="0" xfId="0" applyFill="1" applyAlignment="1">
      <alignment horizontal="left"/>
    </xf>
    <xf numFmtId="43" fontId="0" fillId="0" borderId="0" xfId="0" applyNumberFormat="1" applyFill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indent="2"/>
    </xf>
    <xf numFmtId="3" fontId="8" fillId="0" borderId="0" xfId="0" applyNumberFormat="1" applyFont="1" applyFill="1" applyBorder="1" applyAlignment="1"/>
    <xf numFmtId="42" fontId="8" fillId="0" borderId="4" xfId="0" applyNumberFormat="1" applyFont="1" applyFill="1" applyBorder="1" applyAlignment="1"/>
    <xf numFmtId="42" fontId="0" fillId="0" borderId="0" xfId="0" applyNumberFormat="1"/>
    <xf numFmtId="167" fontId="8" fillId="0" borderId="0" xfId="1" applyNumberFormat="1" applyFont="1" applyFill="1" applyBorder="1" applyAlignment="1"/>
    <xf numFmtId="0" fontId="0" fillId="0" borderId="4" xfId="0" applyBorder="1"/>
    <xf numFmtId="0" fontId="9" fillId="0" borderId="4" xfId="0" applyFont="1" applyFill="1" applyBorder="1"/>
    <xf numFmtId="168" fontId="8" fillId="0" borderId="4" xfId="1" applyNumberFormat="1" applyFont="1" applyFill="1" applyBorder="1" applyAlignment="1"/>
    <xf numFmtId="0" fontId="8" fillId="0" borderId="0" xfId="6" applyFont="1" applyFill="1" applyBorder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Fill="1" applyBorder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1" xfId="1" applyNumberFormat="1" applyBorder="1"/>
    <xf numFmtId="168" fontId="1" fillId="0" borderId="0" xfId="1" applyNumberFormat="1" applyBorder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0" fillId="0" borderId="0" xfId="1" applyNumberFormat="1" applyFont="1" applyBorder="1"/>
    <xf numFmtId="168" fontId="1" fillId="2" borderId="1" xfId="1" applyNumberFormat="1" applyFont="1" applyFill="1" applyBorder="1"/>
    <xf numFmtId="168" fontId="0" fillId="0" borderId="0" xfId="0" applyNumberFormat="1"/>
    <xf numFmtId="168" fontId="0" fillId="2" borderId="1" xfId="1" applyNumberFormat="1" applyFont="1" applyFill="1" applyBorder="1"/>
    <xf numFmtId="168" fontId="1" fillId="0" borderId="0" xfId="4" applyNumberFormat="1" applyFont="1"/>
    <xf numFmtId="168" fontId="10" fillId="0" borderId="0" xfId="1" applyNumberFormat="1" applyFont="1"/>
    <xf numFmtId="0" fontId="10" fillId="0" borderId="0" xfId="0" applyFont="1"/>
  </cellXfs>
  <cellStyles count="7">
    <cellStyle name="Comma" xfId="5" builtinId="3"/>
    <cellStyle name="Comma 3" xfId="4"/>
    <cellStyle name="Currency" xfId="1" builtinId="4"/>
    <cellStyle name="Normal" xfId="0" builtinId="0"/>
    <cellStyle name="Normal 2" xfId="6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November%202008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March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Supporting%20Calculations\AMAT%20report%20of%20AEM%20MISO%20Netting%20-%20January%20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April%202008%20re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%20(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September%20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June%20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"/>
      <sheetName val="_pcHiddenSheet5"/>
      <sheetName val="_pcSlicerSheet1"/>
      <sheetName val="_pcHiddenSheet10"/>
      <sheetName val="MISO Speculative Netting"/>
      <sheetName val="_pcSlicerSheet2"/>
      <sheetName val="_pcHiddenSheet11"/>
      <sheetName val="_pcSlicerSheet3"/>
      <sheetName val="_pcHiddenSheet12"/>
      <sheetName val="MISO Hedge Netting"/>
    </sheetNames>
    <sheetDataSet>
      <sheetData sheetId="0" refreshError="1"/>
      <sheetData sheetId="1">
        <row r="3">
          <cell r="A3" t="str">
            <v>__MISO_Hrly_Spec_Gross_Purchases_01</v>
          </cell>
        </row>
        <row r="4">
          <cell r="A4" t="str">
            <v>__MISO_Hrly_Spec_Gross_Sales_01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"/>
      <sheetName val="sale"/>
      <sheetName val="CIPS"/>
      <sheetName val="UE"/>
      <sheetName val="eei"/>
      <sheetName val="kcp&amp;l-col"/>
      <sheetName val="Sheet1"/>
      <sheetName val="ACCOUNTING"/>
      <sheetName val="Output"/>
      <sheetName val="pool"/>
      <sheetName val="spa"/>
      <sheetName val="PURCHASES"/>
      <sheetName val="SALES"/>
      <sheetName val="carls"/>
      <sheetName val="CIL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/>
      <sheetData sheetId="1" refreshError="1">
        <row r="5">
          <cell r="A5" t="str">
            <v>__ORIG_COST_TRAN_MW_AVG_ORG_PURCH_PRICE_for_01</v>
          </cell>
        </row>
        <row r="6">
          <cell r="A6" t="str">
            <v>_REVENUE_TRAN_MW_AVG_ORG_SALES_PRICE_for_April_00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 refreshError="1"/>
      <sheetData sheetId="1" refreshError="1">
        <row r="3">
          <cell r="A3" t="str">
            <v>__ORIG_COST_TRAN_MW_AVG_ORG_PURCH_PRICE_for_02</v>
          </cell>
        </row>
        <row r="4">
          <cell r="A4" t="str">
            <v>__REVENUE_TRAN_MW_AVG_ORG_SALES_PRICE_for_April_02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 refreshError="1">
        <row r="5">
          <cell r="A5" t="str">
            <v>__ORIG_COST_TRAN_MW_AVG_ORG_PURCH_PRICE_for_MISO_01</v>
          </cell>
        </row>
        <row r="6">
          <cell r="A6" t="str">
            <v>__REVENUE_TRAN_MW_AVG_ORG_SALES_PRICE_for_MISO_01</v>
          </cell>
        </row>
      </sheetData>
      <sheetData sheetId="2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3" refreshError="1"/>
      <sheetData sheetId="4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5" refreshError="1"/>
      <sheetData sheetId="6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10"/>
      <sheetName val="_pcSlicerSheet4"/>
      <sheetName val="_pcHiddenSheet12"/>
      <sheetName val="MISO Spec Netting"/>
      <sheetName val="MISO Hedge Netting"/>
      <sheetName val="_pcSlicerSheet"/>
      <sheetName val="_pcHiddenSheet8"/>
      <sheetName val="_pcSlicerSheet1"/>
      <sheetName val="_pcHiddenSheet9"/>
    </sheetNames>
    <sheetDataSet>
      <sheetData sheetId="0"/>
      <sheetData sheetId="1" refreshError="1">
        <row r="3">
          <cell r="A3" t="str">
            <v>_ORIG_COST_TRAN_MW_AVG_ORG_PURCH_PRICE_for_MISO_00</v>
          </cell>
        </row>
        <row r="4">
          <cell r="A4" t="str">
            <v>_REVENUE_TRAN_MW_AVG_ORG_SALES_PRICE_for_MISO_00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8" refreshError="1"/>
      <sheetData sheetId="9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6"/>
      <sheetName val="_pcHiddenSheet8"/>
      <sheetName val="_pcSlicerSheet7"/>
      <sheetName val="_pcHiddenSheet9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3" refreshError="1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8"/>
      <sheetName val="_pcHiddenSheet13"/>
      <sheetName val="_pcSlicerSheet9"/>
      <sheetName val="_pcHiddenSheet14"/>
      <sheetName val="MISO Spec Netting"/>
      <sheetName val="_pcSlicerSheet10"/>
      <sheetName val="_pcHiddenSheet15"/>
      <sheetName val="_pcSlicerSheet11"/>
      <sheetName val="_pcHiddenSheet16"/>
      <sheetName val="MISO Hedge Netting"/>
    </sheetNames>
    <sheetDataSet>
      <sheetData sheetId="0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3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"/>
      <sheetName val="CIPS"/>
      <sheetName val="UE"/>
      <sheetName val="eei"/>
      <sheetName val="Purchase"/>
      <sheetName val="pool"/>
      <sheetName val="kcp&amp;l-col"/>
      <sheetName val="spa"/>
      <sheetName val="Sheet1"/>
      <sheetName val="ACCOUNTING"/>
      <sheetName val="OUTPUT"/>
      <sheetName val="PURCHASES"/>
      <sheetName val="SALES"/>
      <sheetName val="carls"/>
      <sheetName val="CILCO"/>
    </sheetNames>
    <sheetDataSet>
      <sheetData sheetId="0"/>
      <sheetData sheetId="1" refreshError="1"/>
      <sheetData sheetId="2" refreshError="1"/>
      <sheetData sheetId="3"/>
      <sheetData sheetId="4" refreshError="1">
        <row r="1">
          <cell r="A1">
            <v>36039</v>
          </cell>
          <cell r="B1" t="str">
            <v>AMEREN SERVICES</v>
          </cell>
        </row>
        <row r="2">
          <cell r="A2" t="str">
            <v>Interchange Power Received</v>
          </cell>
        </row>
        <row r="4">
          <cell r="C4" t="str">
            <v>Total</v>
          </cell>
          <cell r="D4" t="str">
            <v>Energy</v>
          </cell>
        </row>
        <row r="5">
          <cell r="C5" t="str">
            <v>Purchased</v>
          </cell>
          <cell r="D5" t="str">
            <v>Cost</v>
          </cell>
        </row>
        <row r="6">
          <cell r="A6" t="str">
            <v>Supplier</v>
          </cell>
          <cell r="B6" t="str">
            <v>KWH</v>
          </cell>
          <cell r="C6" t="str">
            <v>Cost $</v>
          </cell>
          <cell r="D6" t="str">
            <v xml:space="preserve"> $</v>
          </cell>
        </row>
        <row r="7">
          <cell r="A7" t="str">
            <v>Purchased Power</v>
          </cell>
        </row>
        <row r="8">
          <cell r="A8" t="str">
            <v>Arkansas Power &amp; Light</v>
          </cell>
        </row>
        <row r="9">
          <cell r="A9" t="str">
            <v>Associated Elec Coop</v>
          </cell>
        </row>
        <row r="10">
          <cell r="A10" t="str">
            <v xml:space="preserve">Browning-Ferris </v>
          </cell>
        </row>
        <row r="11">
          <cell r="A11" t="str">
            <v>Cips Co-Gen contracts</v>
          </cell>
        </row>
        <row r="12">
          <cell r="A12" t="str">
            <v>Electric Energy ,Inc.</v>
          </cell>
          <cell r="B12">
            <v>79154000</v>
          </cell>
          <cell r="C12">
            <v>1675176.96</v>
          </cell>
          <cell r="D12">
            <v>727972.75</v>
          </cell>
        </row>
        <row r="13">
          <cell r="A13" t="str">
            <v xml:space="preserve">   EEI TRANSFERRED</v>
          </cell>
          <cell r="B13">
            <v>-79154000</v>
          </cell>
          <cell r="C13">
            <v>-1675176.96</v>
          </cell>
          <cell r="D13">
            <v>-727972.75</v>
          </cell>
        </row>
        <row r="14">
          <cell r="A14" t="str">
            <v>Hercules - (Aqualon)</v>
          </cell>
        </row>
        <row r="15">
          <cell r="A15" t="str">
            <v>Illinois Power</v>
          </cell>
        </row>
        <row r="16">
          <cell r="A16" t="str">
            <v>Sikeston</v>
          </cell>
        </row>
        <row r="17">
          <cell r="A17" t="str">
            <v xml:space="preserve">Waste Management </v>
          </cell>
        </row>
        <row r="18">
          <cell r="A18" t="str">
            <v>Total Purchases</v>
          </cell>
          <cell r="B18">
            <v>0</v>
          </cell>
          <cell r="C18">
            <v>0</v>
          </cell>
          <cell r="D18">
            <v>0</v>
          </cell>
        </row>
        <row r="19">
          <cell r="A19" t="str">
            <v xml:space="preserve">   EEI TRANSFERRED</v>
          </cell>
          <cell r="B19">
            <v>0</v>
          </cell>
          <cell r="C19">
            <v>0</v>
          </cell>
          <cell r="D19">
            <v>0</v>
          </cell>
        </row>
        <row r="20">
          <cell r="A20" t="str">
            <v xml:space="preserve">   Purchase of Joppa From CIPS</v>
          </cell>
        </row>
        <row r="21">
          <cell r="A21" t="str">
            <v>Hercules - (Aqualon)</v>
          </cell>
        </row>
        <row r="22">
          <cell r="A22" t="str">
            <v xml:space="preserve">           Interchange Purchases From-</v>
          </cell>
        </row>
        <row r="23">
          <cell r="A23" t="str">
            <v>ALABAMA ELE. COOP.</v>
          </cell>
          <cell r="B23">
            <v>0</v>
          </cell>
          <cell r="C23">
            <v>0</v>
          </cell>
          <cell r="D23">
            <v>0</v>
          </cell>
        </row>
        <row r="24">
          <cell r="A24" t="str">
            <v>AMER ELE PWR</v>
          </cell>
          <cell r="B24">
            <v>42237000</v>
          </cell>
          <cell r="C24">
            <v>1292862.5</v>
          </cell>
          <cell r="D24">
            <v>1292862.5</v>
          </cell>
        </row>
        <row r="25">
          <cell r="A25" t="str">
            <v>AQUILA POWER</v>
          </cell>
          <cell r="B25">
            <v>6068000</v>
          </cell>
          <cell r="C25">
            <v>138700</v>
          </cell>
          <cell r="D25">
            <v>138700</v>
          </cell>
        </row>
        <row r="26">
          <cell r="A26" t="str">
            <v>ARKANSAS ELECTRIC COOP.</v>
          </cell>
          <cell r="B26">
            <v>4510000</v>
          </cell>
          <cell r="C26">
            <v>123060</v>
          </cell>
          <cell r="D26">
            <v>123060</v>
          </cell>
        </row>
        <row r="27">
          <cell r="A27" t="str">
            <v>ASSO. ELEC COOP</v>
          </cell>
          <cell r="B27">
            <v>2975500</v>
          </cell>
          <cell r="C27">
            <v>88989</v>
          </cell>
          <cell r="D27">
            <v>88989</v>
          </cell>
        </row>
        <row r="28">
          <cell r="A28" t="str">
            <v>BYNG Public Wks.</v>
          </cell>
          <cell r="B28">
            <v>0</v>
          </cell>
          <cell r="C28">
            <v>0</v>
          </cell>
          <cell r="D28">
            <v>0</v>
          </cell>
        </row>
        <row r="29">
          <cell r="A29" t="str">
            <v>Carolina Power &amp; Light</v>
          </cell>
          <cell r="B29">
            <v>0</v>
          </cell>
          <cell r="C29">
            <v>0</v>
          </cell>
          <cell r="D29">
            <v>0</v>
          </cell>
        </row>
        <row r="30">
          <cell r="A30" t="str">
            <v>VITOL GAS/ELE</v>
          </cell>
          <cell r="B30">
            <v>200000</v>
          </cell>
          <cell r="C30">
            <v>9650</v>
          </cell>
          <cell r="D30">
            <v>9650</v>
          </cell>
        </row>
        <row r="31">
          <cell r="A31" t="str">
            <v>CEN LOUISIANA ELE. CO.</v>
          </cell>
          <cell r="B31">
            <v>2951000</v>
          </cell>
          <cell r="C31">
            <v>109962.5</v>
          </cell>
          <cell r="D31">
            <v>109962.5</v>
          </cell>
        </row>
        <row r="32">
          <cell r="A32" t="str">
            <v>CENTRAL  S.W.</v>
          </cell>
          <cell r="B32">
            <v>10500000</v>
          </cell>
          <cell r="C32">
            <v>364425</v>
          </cell>
          <cell r="D32">
            <v>364425</v>
          </cell>
        </row>
        <row r="33">
          <cell r="A33" t="str">
            <v>CINERGY</v>
          </cell>
          <cell r="B33">
            <v>3264000</v>
          </cell>
          <cell r="C33">
            <v>94690</v>
          </cell>
          <cell r="D33">
            <v>94690</v>
          </cell>
        </row>
        <row r="34">
          <cell r="A34" t="str">
            <v>CIPS</v>
          </cell>
          <cell r="B34">
            <v>0</v>
          </cell>
          <cell r="C34">
            <v>0</v>
          </cell>
          <cell r="D34">
            <v>0</v>
          </cell>
        </row>
        <row r="35">
          <cell r="A35" t="str">
            <v>CITY OF SIKESTON</v>
          </cell>
          <cell r="B35">
            <v>240000</v>
          </cell>
          <cell r="C35">
            <v>4800</v>
          </cell>
          <cell r="D35">
            <v>4800</v>
          </cell>
        </row>
        <row r="36">
          <cell r="A36" t="str">
            <v>COASTEL ELE. SER.</v>
          </cell>
          <cell r="B36">
            <v>0</v>
          </cell>
          <cell r="C36">
            <v>0</v>
          </cell>
          <cell r="D36">
            <v>0</v>
          </cell>
        </row>
        <row r="37">
          <cell r="A37" t="str">
            <v>COMMONWEALTH EDISON</v>
          </cell>
          <cell r="B37">
            <v>22115000</v>
          </cell>
          <cell r="C37">
            <v>723320.51</v>
          </cell>
          <cell r="D37">
            <v>715820.51</v>
          </cell>
        </row>
        <row r="38">
          <cell r="A38" t="str">
            <v>CORAL POWER</v>
          </cell>
          <cell r="B38">
            <v>750000</v>
          </cell>
          <cell r="C38">
            <v>25800</v>
          </cell>
          <cell r="D38">
            <v>25800</v>
          </cell>
        </row>
        <row r="39">
          <cell r="A39" t="str">
            <v>DELHI ENERGY</v>
          </cell>
          <cell r="B39">
            <v>0</v>
          </cell>
          <cell r="C39">
            <v>0</v>
          </cell>
          <cell r="D39">
            <v>0</v>
          </cell>
        </row>
        <row r="40">
          <cell r="A40" t="str">
            <v>DUKE POWER</v>
          </cell>
          <cell r="B40">
            <v>0</v>
          </cell>
          <cell r="C40">
            <v>0</v>
          </cell>
          <cell r="D40">
            <v>0</v>
          </cell>
        </row>
        <row r="41">
          <cell r="A41" t="str">
            <v>DUKE/LOUIS DREYFUS</v>
          </cell>
          <cell r="B41">
            <v>1700000</v>
          </cell>
          <cell r="C41">
            <v>52600</v>
          </cell>
          <cell r="D41">
            <v>52600</v>
          </cell>
        </row>
        <row r="42">
          <cell r="A42" t="str">
            <v>Electric Clearinghouse Inc</v>
          </cell>
          <cell r="B42">
            <v>34400000</v>
          </cell>
          <cell r="C42">
            <v>971800</v>
          </cell>
          <cell r="D42">
            <v>971800</v>
          </cell>
        </row>
        <row r="43">
          <cell r="A43" t="str">
            <v xml:space="preserve">ENGAGE ENERGY US </v>
          </cell>
          <cell r="B43">
            <v>0</v>
          </cell>
          <cell r="C43">
            <v>0</v>
          </cell>
          <cell r="D43">
            <v>0</v>
          </cell>
        </row>
        <row r="44">
          <cell r="A44" t="str">
            <v>Enron Power Mrktng</v>
          </cell>
          <cell r="B44">
            <v>37196000</v>
          </cell>
          <cell r="C44">
            <v>1091250</v>
          </cell>
          <cell r="D44">
            <v>1091250</v>
          </cell>
        </row>
        <row r="45">
          <cell r="A45" t="str">
            <v>ENTERGY PWR MRKTNG</v>
          </cell>
          <cell r="B45">
            <v>6540000</v>
          </cell>
          <cell r="C45">
            <v>188000</v>
          </cell>
          <cell r="D45">
            <v>188000</v>
          </cell>
        </row>
        <row r="46">
          <cell r="A46" t="str">
            <v>ENTERGY SER</v>
          </cell>
          <cell r="B46">
            <v>11350000</v>
          </cell>
          <cell r="C46">
            <v>416625</v>
          </cell>
          <cell r="D46">
            <v>386625</v>
          </cell>
        </row>
        <row r="47">
          <cell r="A47" t="str">
            <v>ENTERGY/ARKANSAS</v>
          </cell>
          <cell r="B47">
            <v>115200000</v>
          </cell>
          <cell r="C47">
            <v>3043705.76</v>
          </cell>
          <cell r="D47">
            <v>1239930.7199999997</v>
          </cell>
        </row>
        <row r="48">
          <cell r="A48" t="str">
            <v>FEDERAL ENERGY</v>
          </cell>
          <cell r="B48">
            <v>0</v>
          </cell>
          <cell r="C48">
            <v>0</v>
          </cell>
          <cell r="D48">
            <v>0</v>
          </cell>
        </row>
        <row r="49">
          <cell r="A49" t="str">
            <v xml:space="preserve">GRAND RIV DAM </v>
          </cell>
          <cell r="B49">
            <v>100000</v>
          </cell>
          <cell r="C49">
            <v>4000</v>
          </cell>
          <cell r="D49">
            <v>4000</v>
          </cell>
        </row>
        <row r="50">
          <cell r="A50" t="str">
            <v>HEARTLAND ENERGY</v>
          </cell>
          <cell r="B50">
            <v>0</v>
          </cell>
          <cell r="C50">
            <v>0</v>
          </cell>
          <cell r="D50">
            <v>0</v>
          </cell>
        </row>
        <row r="51">
          <cell r="A51" t="str">
            <v>IES UTILITIES</v>
          </cell>
          <cell r="B51">
            <v>0</v>
          </cell>
          <cell r="C51">
            <v>0</v>
          </cell>
          <cell r="D51">
            <v>0</v>
          </cell>
        </row>
        <row r="52">
          <cell r="A52" t="str">
            <v>ILLINOIS PWR</v>
          </cell>
          <cell r="B52">
            <v>0</v>
          </cell>
          <cell r="C52">
            <v>0</v>
          </cell>
          <cell r="D52">
            <v>0</v>
          </cell>
        </row>
        <row r="53">
          <cell r="A53" t="str">
            <v>INDUSTRIAL ENERGY APPLICTNS.</v>
          </cell>
          <cell r="B53">
            <v>0</v>
          </cell>
          <cell r="C53">
            <v>0</v>
          </cell>
          <cell r="D53">
            <v>0</v>
          </cell>
        </row>
        <row r="54">
          <cell r="A54" t="str">
            <v>INTERSTATE PWR CO</v>
          </cell>
          <cell r="B54">
            <v>0</v>
          </cell>
          <cell r="C54">
            <v>0</v>
          </cell>
          <cell r="D54">
            <v>0</v>
          </cell>
        </row>
        <row r="55">
          <cell r="A55" t="str">
            <v>Jonesboro Water &amp; Lgt</v>
          </cell>
          <cell r="B55">
            <v>0</v>
          </cell>
          <cell r="C55">
            <v>0</v>
          </cell>
          <cell r="D55">
            <v>0</v>
          </cell>
        </row>
        <row r="56">
          <cell r="A56" t="str">
            <v>K N MARKETING</v>
          </cell>
          <cell r="B56">
            <v>0</v>
          </cell>
          <cell r="C56">
            <v>0</v>
          </cell>
          <cell r="D56">
            <v>0</v>
          </cell>
        </row>
        <row r="57">
          <cell r="A57" t="str">
            <v>KC PWR  LIGHT</v>
          </cell>
          <cell r="B57">
            <v>200000</v>
          </cell>
          <cell r="C57">
            <v>2400</v>
          </cell>
          <cell r="D57">
            <v>2400</v>
          </cell>
        </row>
        <row r="58">
          <cell r="A58" t="str">
            <v>KENTUCKY UTIL</v>
          </cell>
          <cell r="B58">
            <v>0</v>
          </cell>
          <cell r="C58">
            <v>0</v>
          </cell>
          <cell r="D58">
            <v>0</v>
          </cell>
        </row>
        <row r="59">
          <cell r="A59" t="str">
            <v>Koch Power Services</v>
          </cell>
          <cell r="B59">
            <v>2100000</v>
          </cell>
          <cell r="C59">
            <v>64350</v>
          </cell>
          <cell r="D59">
            <v>64350</v>
          </cell>
        </row>
        <row r="60">
          <cell r="A60" t="str">
            <v>L G &amp; E ENERGY MARKETING</v>
          </cell>
          <cell r="B60">
            <v>3118000</v>
          </cell>
          <cell r="C60">
            <v>100600</v>
          </cell>
          <cell r="D60">
            <v>100600</v>
          </cell>
        </row>
        <row r="61">
          <cell r="A61" t="str">
            <v>Mid-America Energy Corp</v>
          </cell>
          <cell r="B61">
            <v>102145000</v>
          </cell>
          <cell r="C61">
            <v>1850359</v>
          </cell>
          <cell r="D61">
            <v>1401859</v>
          </cell>
        </row>
        <row r="62">
          <cell r="A62" t="str">
            <v>MINNESOTA POWER</v>
          </cell>
          <cell r="B62">
            <v>800000</v>
          </cell>
          <cell r="C62">
            <v>18400</v>
          </cell>
          <cell r="D62">
            <v>18400</v>
          </cell>
        </row>
        <row r="63">
          <cell r="A63" t="str">
            <v>MO PUB. SER. CO</v>
          </cell>
          <cell r="B63">
            <v>1100000</v>
          </cell>
          <cell r="C63">
            <v>46900</v>
          </cell>
          <cell r="D63">
            <v>46900</v>
          </cell>
        </row>
        <row r="64">
          <cell r="A64" t="str">
            <v>MORGAN STAN CAP GR</v>
          </cell>
          <cell r="B64">
            <v>800000</v>
          </cell>
          <cell r="C64">
            <v>18600</v>
          </cell>
          <cell r="D64">
            <v>18600</v>
          </cell>
        </row>
        <row r="65">
          <cell r="A65" t="str">
            <v>NorAm Energy Services</v>
          </cell>
          <cell r="B65">
            <v>23828000</v>
          </cell>
          <cell r="C65">
            <v>780125</v>
          </cell>
          <cell r="D65">
            <v>780125</v>
          </cell>
        </row>
        <row r="66">
          <cell r="A66" t="str">
            <v>NRTH STATES PWR</v>
          </cell>
          <cell r="B66">
            <v>7306000</v>
          </cell>
          <cell r="C66">
            <v>246955.5</v>
          </cell>
          <cell r="D66">
            <v>246955.5</v>
          </cell>
        </row>
        <row r="67">
          <cell r="A67" t="str">
            <v>PACIFCORP PWR</v>
          </cell>
          <cell r="B67">
            <v>50000</v>
          </cell>
          <cell r="C67">
            <v>1100</v>
          </cell>
          <cell r="D67">
            <v>1100</v>
          </cell>
        </row>
        <row r="68">
          <cell r="A68" t="str">
            <v>PAN ENERGY</v>
          </cell>
          <cell r="B68">
            <v>0</v>
          </cell>
          <cell r="C68">
            <v>0</v>
          </cell>
          <cell r="D68">
            <v>0</v>
          </cell>
        </row>
        <row r="69">
          <cell r="A69" t="str">
            <v>PECO ENERGY</v>
          </cell>
          <cell r="B69">
            <v>41595000</v>
          </cell>
          <cell r="C69">
            <v>1126561.45</v>
          </cell>
          <cell r="D69">
            <v>1102561.45</v>
          </cell>
        </row>
        <row r="70">
          <cell r="A70" t="str">
            <v>PWR  CO  OF AMER</v>
          </cell>
          <cell r="B70">
            <v>0</v>
          </cell>
          <cell r="C70">
            <v>0</v>
          </cell>
          <cell r="D70">
            <v>0</v>
          </cell>
        </row>
        <row r="71">
          <cell r="A71" t="str">
            <v>RAINBOW</v>
          </cell>
          <cell r="B71">
            <v>200000</v>
          </cell>
          <cell r="C71">
            <v>9800</v>
          </cell>
          <cell r="D71">
            <v>9800</v>
          </cell>
        </row>
        <row r="72">
          <cell r="A72" t="str">
            <v>S. MINN. MUN. PWR</v>
          </cell>
          <cell r="B72">
            <v>0</v>
          </cell>
          <cell r="C72">
            <v>0</v>
          </cell>
          <cell r="D72">
            <v>0</v>
          </cell>
        </row>
        <row r="73">
          <cell r="A73" t="str">
            <v>SO PUB SER CO</v>
          </cell>
          <cell r="B73">
            <v>0</v>
          </cell>
          <cell r="C73">
            <v>0</v>
          </cell>
          <cell r="D73">
            <v>0</v>
          </cell>
        </row>
        <row r="74">
          <cell r="A74" t="str">
            <v xml:space="preserve">Sonat Power </v>
          </cell>
          <cell r="B74">
            <v>7222000</v>
          </cell>
          <cell r="C74">
            <v>231738</v>
          </cell>
          <cell r="D74">
            <v>231738</v>
          </cell>
        </row>
        <row r="75">
          <cell r="A75" t="str">
            <v>SOUTHERN ENERGY TRDNG</v>
          </cell>
          <cell r="B75">
            <v>100000</v>
          </cell>
          <cell r="C75">
            <v>31100</v>
          </cell>
          <cell r="D75">
            <v>31100</v>
          </cell>
        </row>
        <row r="76">
          <cell r="A76" t="str">
            <v>St. Joe</v>
          </cell>
          <cell r="B76">
            <v>190000</v>
          </cell>
          <cell r="C76">
            <v>10992.5</v>
          </cell>
          <cell r="D76">
            <v>10992.5</v>
          </cell>
        </row>
        <row r="77">
          <cell r="A77" t="str">
            <v>SW PWR ADMINISTRA.</v>
          </cell>
          <cell r="B77">
            <v>0</v>
          </cell>
          <cell r="C77">
            <v>0</v>
          </cell>
          <cell r="D77">
            <v>0</v>
          </cell>
        </row>
        <row r="78">
          <cell r="A78" t="str">
            <v>TENASKA PWR SER</v>
          </cell>
          <cell r="B78">
            <v>2092000</v>
          </cell>
          <cell r="C78">
            <v>86330</v>
          </cell>
          <cell r="D78">
            <v>86330</v>
          </cell>
        </row>
        <row r="79">
          <cell r="A79" t="str">
            <v>TENN VAL AUTH</v>
          </cell>
          <cell r="B79">
            <v>9100000</v>
          </cell>
          <cell r="C79">
            <v>203720</v>
          </cell>
          <cell r="D79">
            <v>203720</v>
          </cell>
        </row>
        <row r="80">
          <cell r="A80" t="str">
            <v>VIRGINIA ELE. POWER</v>
          </cell>
          <cell r="B80">
            <v>30634000</v>
          </cell>
          <cell r="C80">
            <v>974513</v>
          </cell>
          <cell r="D80">
            <v>974513</v>
          </cell>
        </row>
        <row r="81">
          <cell r="A81" t="str">
            <v>WESTERN AREA PWR ADMIN</v>
          </cell>
          <cell r="B81">
            <v>1738000</v>
          </cell>
          <cell r="C81">
            <v>41127.5</v>
          </cell>
          <cell r="D81">
            <v>41127.5</v>
          </cell>
        </row>
        <row r="82">
          <cell r="A82" t="str">
            <v>Western Power Ser.Inc.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WESTERN RESOUR</v>
          </cell>
          <cell r="B83">
            <v>600000</v>
          </cell>
          <cell r="C83">
            <v>26850</v>
          </cell>
          <cell r="D83">
            <v>26850</v>
          </cell>
        </row>
        <row r="84">
          <cell r="A84" t="str">
            <v>WILLIAMS ENG SER</v>
          </cell>
          <cell r="B84">
            <v>3168000</v>
          </cell>
          <cell r="C84">
            <v>86600</v>
          </cell>
          <cell r="D84">
            <v>86600</v>
          </cell>
        </row>
        <row r="85">
          <cell r="A85" t="str">
            <v xml:space="preserve">WISCONSIN ELEC. POWER </v>
          </cell>
          <cell r="B85">
            <v>1700000</v>
          </cell>
          <cell r="C85">
            <v>78150</v>
          </cell>
          <cell r="D85">
            <v>78150</v>
          </cell>
        </row>
        <row r="86">
          <cell r="A86" t="str">
            <v>S. ILL. PW COO</v>
          </cell>
          <cell r="B86">
            <v>1910000</v>
          </cell>
          <cell r="C86">
            <v>50830</v>
          </cell>
          <cell r="D86">
            <v>50830</v>
          </cell>
        </row>
        <row r="87">
          <cell r="A87" t="str">
            <v>N INDIANA PSC</v>
          </cell>
          <cell r="B87">
            <v>2160000</v>
          </cell>
          <cell r="C87">
            <v>66745</v>
          </cell>
          <cell r="D87">
            <v>66745</v>
          </cell>
        </row>
        <row r="88">
          <cell r="A88" t="str">
            <v>CITIZENS POW.</v>
          </cell>
          <cell r="B88">
            <v>18744000</v>
          </cell>
          <cell r="C88">
            <v>560400</v>
          </cell>
          <cell r="D88">
            <v>560400</v>
          </cell>
        </row>
        <row r="89">
          <cell r="A89" t="str">
            <v>CITY WA. LT PC</v>
          </cell>
          <cell r="B89">
            <v>370000</v>
          </cell>
          <cell r="C89">
            <v>14770</v>
          </cell>
          <cell r="D89">
            <v>14770</v>
          </cell>
        </row>
        <row r="90">
          <cell r="A90" t="str">
            <v>CEN ILL LGT CO</v>
          </cell>
          <cell r="B90">
            <v>150000</v>
          </cell>
          <cell r="C90">
            <v>7050</v>
          </cell>
          <cell r="D90">
            <v>7050</v>
          </cell>
        </row>
        <row r="91">
          <cell r="A91" t="str">
            <v xml:space="preserve">NESI POWER </v>
          </cell>
          <cell r="B91">
            <v>0</v>
          </cell>
          <cell r="C91">
            <v>0</v>
          </cell>
          <cell r="D91">
            <v>0</v>
          </cell>
        </row>
        <row r="92">
          <cell r="A92" t="str">
            <v>CARGILL/ALL</v>
          </cell>
          <cell r="B92">
            <v>0</v>
          </cell>
          <cell r="C92">
            <v>0</v>
          </cell>
          <cell r="D92">
            <v>0</v>
          </cell>
        </row>
        <row r="93">
          <cell r="A93" t="str">
            <v>SEMPRA EN</v>
          </cell>
          <cell r="B93">
            <v>0</v>
          </cell>
          <cell r="C93">
            <v>0</v>
          </cell>
          <cell r="D93">
            <v>0</v>
          </cell>
        </row>
        <row r="94">
          <cell r="A94" t="str">
            <v>OGE ENER.</v>
          </cell>
          <cell r="B94">
            <v>750000</v>
          </cell>
          <cell r="C94">
            <v>32375</v>
          </cell>
          <cell r="D94">
            <v>32375</v>
          </cell>
        </row>
        <row r="95">
          <cell r="A95" t="str">
            <v>SO CO SER.</v>
          </cell>
          <cell r="B95">
            <v>0</v>
          </cell>
          <cell r="C95">
            <v>0</v>
          </cell>
          <cell r="D95">
            <v>0</v>
          </cell>
        </row>
        <row r="96">
          <cell r="A96" t="str">
            <v>AVISTA</v>
          </cell>
          <cell r="B96">
            <v>826000</v>
          </cell>
          <cell r="C96">
            <v>30000</v>
          </cell>
          <cell r="D96">
            <v>30000</v>
          </cell>
        </row>
        <row r="97">
          <cell r="A97" t="str">
            <v>OGE ELEC.</v>
          </cell>
          <cell r="B97">
            <v>400000</v>
          </cell>
          <cell r="C97">
            <v>17550</v>
          </cell>
          <cell r="D97">
            <v>17550</v>
          </cell>
        </row>
        <row r="98">
          <cell r="A98" t="str">
            <v>WABASH VAL</v>
          </cell>
          <cell r="B98">
            <v>0</v>
          </cell>
          <cell r="C98">
            <v>0</v>
          </cell>
          <cell r="D98">
            <v>0</v>
          </cell>
        </row>
        <row r="99">
          <cell r="A99" t="str">
            <v>AMOCO EN. TR.</v>
          </cell>
          <cell r="B99">
            <v>0</v>
          </cell>
          <cell r="C99">
            <v>0</v>
          </cell>
          <cell r="D99">
            <v>0</v>
          </cell>
        </row>
        <row r="100">
          <cell r="A100" t="str">
            <v>DAYTON PW &amp; L</v>
          </cell>
          <cell r="B100">
            <v>100000</v>
          </cell>
          <cell r="C100">
            <v>2897.5</v>
          </cell>
          <cell r="D100">
            <v>2897.5</v>
          </cell>
        </row>
        <row r="101">
          <cell r="A101" t="str">
            <v>LOUISVILLE G/E</v>
          </cell>
          <cell r="B101">
            <v>1625000</v>
          </cell>
          <cell r="C101">
            <v>41600</v>
          </cell>
          <cell r="D101">
            <v>41600</v>
          </cell>
        </row>
        <row r="102">
          <cell r="A102" t="str">
            <v xml:space="preserve">CONSTELLATION </v>
          </cell>
          <cell r="B102">
            <v>1900000</v>
          </cell>
          <cell r="C102">
            <v>70500</v>
          </cell>
          <cell r="D102">
            <v>70500</v>
          </cell>
        </row>
        <row r="103">
          <cell r="A103" t="str">
            <v>ALLIANT SERVICES</v>
          </cell>
          <cell r="B103">
            <v>2388000</v>
          </cell>
          <cell r="C103">
            <v>117175</v>
          </cell>
          <cell r="D103">
            <v>117175</v>
          </cell>
        </row>
        <row r="104">
          <cell r="A104" t="str">
            <v>SOYLAND</v>
          </cell>
          <cell r="B104">
            <v>0</v>
          </cell>
          <cell r="C104">
            <v>0</v>
          </cell>
          <cell r="D104">
            <v>0</v>
          </cell>
        </row>
        <row r="105">
          <cell r="A105" t="str">
            <v>THE ENERGY AUTHORITY</v>
          </cell>
          <cell r="B105">
            <v>0</v>
          </cell>
          <cell r="C105">
            <v>0</v>
          </cell>
          <cell r="D105">
            <v>0</v>
          </cell>
        </row>
        <row r="106">
          <cell r="A106" t="str">
            <v>NP ENERGY</v>
          </cell>
          <cell r="B106">
            <v>0</v>
          </cell>
          <cell r="C106">
            <v>0</v>
          </cell>
          <cell r="D106">
            <v>0</v>
          </cell>
        </row>
        <row r="107">
          <cell r="A107" t="str">
            <v>EL PASO</v>
          </cell>
          <cell r="B107">
            <v>0</v>
          </cell>
          <cell r="C107">
            <v>0</v>
          </cell>
          <cell r="D107">
            <v>0</v>
          </cell>
        </row>
        <row r="108">
          <cell r="A108" t="str">
            <v>IMEA</v>
          </cell>
          <cell r="B108">
            <v>0</v>
          </cell>
          <cell r="C108">
            <v>0</v>
          </cell>
          <cell r="D108">
            <v>0</v>
          </cell>
        </row>
        <row r="109">
          <cell r="A109" t="str">
            <v>WEST PLAINS EN</v>
          </cell>
          <cell r="B109">
            <v>0</v>
          </cell>
          <cell r="C109">
            <v>0</v>
          </cell>
          <cell r="D109">
            <v>0</v>
          </cell>
        </row>
        <row r="110">
          <cell r="A110" t="str">
            <v>OKLAHOMA MUNI</v>
          </cell>
          <cell r="B110">
            <v>1920000</v>
          </cell>
          <cell r="C110">
            <v>57120</v>
          </cell>
          <cell r="D110">
            <v>57120</v>
          </cell>
        </row>
        <row r="111">
          <cell r="A111" t="str">
            <v>PENNSYLVANIA PW &amp; LT</v>
          </cell>
          <cell r="B111">
            <v>1280000</v>
          </cell>
          <cell r="C111">
            <v>45264</v>
          </cell>
          <cell r="D111">
            <v>45264</v>
          </cell>
        </row>
        <row r="112">
          <cell r="A112" t="str">
            <v>OMAHA PUB PW.</v>
          </cell>
          <cell r="B112">
            <v>0</v>
          </cell>
          <cell r="C112">
            <v>0</v>
          </cell>
          <cell r="D112">
            <v>0</v>
          </cell>
        </row>
        <row r="113">
          <cell r="A113" t="str">
            <v>FLORIDA PW &amp; LT</v>
          </cell>
          <cell r="B113">
            <v>0</v>
          </cell>
          <cell r="C113">
            <v>0</v>
          </cell>
          <cell r="D113">
            <v>0</v>
          </cell>
        </row>
        <row r="114">
          <cell r="A114" t="str">
            <v>COLUMBIA PW MKT</v>
          </cell>
          <cell r="B114">
            <v>0</v>
          </cell>
          <cell r="C114">
            <v>0</v>
          </cell>
          <cell r="D114">
            <v>0</v>
          </cell>
        </row>
        <row r="115">
          <cell r="A115" t="str">
            <v>OMAHA PUB PW.</v>
          </cell>
          <cell r="B115">
            <v>0</v>
          </cell>
          <cell r="C115">
            <v>0</v>
          </cell>
          <cell r="D115">
            <v>0</v>
          </cell>
        </row>
        <row r="116">
          <cell r="A116" t="str">
            <v>CIPS    (Cips - UE purchase agreement)</v>
          </cell>
          <cell r="B116">
            <v>0</v>
          </cell>
          <cell r="C116">
            <v>0</v>
          </cell>
          <cell r="D116">
            <v>0</v>
          </cell>
        </row>
        <row r="117">
          <cell r="A117" t="str">
            <v>CIP SYSTEM ENERGY TRANSFER</v>
          </cell>
          <cell r="B117">
            <v>0</v>
          </cell>
          <cell r="C117">
            <v>0</v>
          </cell>
          <cell r="D117">
            <v>0</v>
          </cell>
        </row>
        <row r="118">
          <cell r="A118" t="str">
            <v>UEC SYSTEM ENERGY TRANSFER</v>
          </cell>
          <cell r="B118">
            <v>0</v>
          </cell>
          <cell r="C118">
            <v>0</v>
          </cell>
          <cell r="D118">
            <v>0</v>
          </cell>
        </row>
        <row r="119">
          <cell r="A119" t="str">
            <v xml:space="preserve"> TOTAL RECEIVED</v>
          </cell>
          <cell r="B119">
            <v>576605500</v>
          </cell>
          <cell r="C119">
            <v>15895788.719999999</v>
          </cell>
          <cell r="D119">
            <v>13582013.68</v>
          </cell>
        </row>
        <row r="120">
          <cell r="A120" t="str">
            <v xml:space="preserve">TRANSFERRED </v>
          </cell>
          <cell r="B120">
            <v>-576605500</v>
          </cell>
          <cell r="C120">
            <v>-15895788.719999999</v>
          </cell>
          <cell r="D120">
            <v>-13582013.68</v>
          </cell>
        </row>
      </sheetData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N37"/>
  <sheetViews>
    <sheetView zoomScaleNormal="100" workbookViewId="0">
      <pane ySplit="4" topLeftCell="A5" activePane="bottomLeft" state="frozen"/>
      <selection pane="bottomLeft" activeCell="A35" sqref="A35"/>
    </sheetView>
  </sheetViews>
  <sheetFormatPr defaultColWidth="13.3984375" defaultRowHeight="14.25" x14ac:dyDescent="0.45"/>
  <cols>
    <col min="1" max="1" width="49.265625" customWidth="1"/>
    <col min="2" max="3" width="21.1328125" customWidth="1"/>
    <col min="4" max="11" width="17.265625" customWidth="1"/>
    <col min="12" max="12" width="18" bestFit="1" customWidth="1"/>
  </cols>
  <sheetData>
    <row r="1" spans="1:14" x14ac:dyDescent="0.45">
      <c r="A1" t="s">
        <v>0</v>
      </c>
    </row>
    <row r="2" spans="1:14" x14ac:dyDescent="0.45">
      <c r="A2" t="s">
        <v>1</v>
      </c>
    </row>
    <row r="3" spans="1:14" x14ac:dyDescent="0.45">
      <c r="A3" t="s">
        <v>2</v>
      </c>
    </row>
    <row r="4" spans="1:14" x14ac:dyDescent="0.45">
      <c r="A4" s="1"/>
      <c r="B4" s="2" t="s">
        <v>26</v>
      </c>
      <c r="C4" s="2">
        <v>44227</v>
      </c>
    </row>
    <row r="5" spans="1:14" s="29" customFormat="1" x14ac:dyDescent="0.45">
      <c r="A5" s="27" t="s">
        <v>27</v>
      </c>
      <c r="B5" s="2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45">
      <c r="A6" s="5" t="s">
        <v>60</v>
      </c>
      <c r="B6" s="6"/>
      <c r="C6" s="53">
        <v>0</v>
      </c>
    </row>
    <row r="7" spans="1:14" x14ac:dyDescent="0.45">
      <c r="A7" s="5" t="s">
        <v>61</v>
      </c>
      <c r="B7" s="6"/>
      <c r="C7" s="53">
        <v>0</v>
      </c>
    </row>
    <row r="8" spans="1:14" x14ac:dyDescent="0.45">
      <c r="A8" s="5" t="s">
        <v>62</v>
      </c>
      <c r="B8" s="6"/>
      <c r="C8" s="53">
        <v>0</v>
      </c>
    </row>
    <row r="9" spans="1:14" x14ac:dyDescent="0.45">
      <c r="A9" s="5" t="s">
        <v>3</v>
      </c>
      <c r="B9" s="6"/>
      <c r="C9" s="53">
        <v>0</v>
      </c>
    </row>
    <row r="10" spans="1:14" x14ac:dyDescent="0.45">
      <c r="A10" s="5" t="s">
        <v>63</v>
      </c>
      <c r="B10" s="6"/>
      <c r="C10" s="53">
        <v>0</v>
      </c>
    </row>
    <row r="11" spans="1:14" x14ac:dyDescent="0.45">
      <c r="A11" s="5" t="s">
        <v>64</v>
      </c>
      <c r="B11" s="6"/>
      <c r="C11" s="53">
        <v>0</v>
      </c>
    </row>
    <row r="12" spans="1:14" x14ac:dyDescent="0.45">
      <c r="A12" s="5" t="s">
        <v>65</v>
      </c>
      <c r="B12" s="6"/>
      <c r="C12" s="53">
        <v>0</v>
      </c>
    </row>
    <row r="13" spans="1:14" x14ac:dyDescent="0.45">
      <c r="A13" s="5" t="s">
        <v>4</v>
      </c>
      <c r="B13" s="7"/>
      <c r="C13" s="50">
        <v>0</v>
      </c>
    </row>
    <row r="14" spans="1:14" x14ac:dyDescent="0.45">
      <c r="A14" s="5" t="s">
        <v>5</v>
      </c>
      <c r="B14" s="6"/>
      <c r="C14" s="53">
        <v>0</v>
      </c>
    </row>
    <row r="15" spans="1:14" x14ac:dyDescent="0.45">
      <c r="A15" s="5" t="s">
        <v>6</v>
      </c>
      <c r="B15" s="6"/>
      <c r="C15" s="53">
        <v>0</v>
      </c>
    </row>
    <row r="16" spans="1:14" x14ac:dyDescent="0.45">
      <c r="A16" s="5" t="s">
        <v>7</v>
      </c>
      <c r="B16" s="6"/>
      <c r="C16" s="53">
        <v>0</v>
      </c>
    </row>
    <row r="17" spans="1:3" x14ac:dyDescent="0.45">
      <c r="A17" s="5" t="s">
        <v>8</v>
      </c>
      <c r="B17" s="6"/>
      <c r="C17" s="53">
        <v>0</v>
      </c>
    </row>
    <row r="18" spans="1:3" x14ac:dyDescent="0.45">
      <c r="A18" s="5" t="s">
        <v>9</v>
      </c>
      <c r="B18" s="6"/>
      <c r="C18" s="53">
        <v>0</v>
      </c>
    </row>
    <row r="19" spans="1:3" x14ac:dyDescent="0.45">
      <c r="A19" s="5" t="s">
        <v>66</v>
      </c>
      <c r="B19" s="6"/>
      <c r="C19" s="53">
        <v>0</v>
      </c>
    </row>
    <row r="20" spans="1:3" x14ac:dyDescent="0.45">
      <c r="A20" s="5" t="s">
        <v>10</v>
      </c>
      <c r="B20" s="6"/>
      <c r="C20" s="53">
        <v>0</v>
      </c>
    </row>
    <row r="21" spans="1:3" ht="14.65" thickBot="1" x14ac:dyDescent="0.5">
      <c r="A21" s="3" t="s">
        <v>11</v>
      </c>
      <c r="B21" s="9"/>
      <c r="C21" s="54">
        <f t="shared" ref="C21" si="0">SUM(C6:C15)</f>
        <v>0</v>
      </c>
    </row>
    <row r="22" spans="1:3" x14ac:dyDescent="0.45">
      <c r="A22" s="3"/>
      <c r="B22" s="31"/>
      <c r="C22" s="55"/>
    </row>
    <row r="23" spans="1:3" x14ac:dyDescent="0.45">
      <c r="A23" s="3" t="s">
        <v>32</v>
      </c>
      <c r="B23" s="30"/>
      <c r="C23" s="55">
        <v>-641855.02</v>
      </c>
    </row>
    <row r="24" spans="1:3" x14ac:dyDescent="0.45">
      <c r="B24" s="10"/>
      <c r="C24" s="56"/>
    </row>
    <row r="25" spans="1:3" x14ac:dyDescent="0.45">
      <c r="A25" s="11" t="s">
        <v>28</v>
      </c>
      <c r="B25" s="12"/>
      <c r="C25" s="57">
        <v>0</v>
      </c>
    </row>
    <row r="26" spans="1:3" x14ac:dyDescent="0.45">
      <c r="A26" s="5" t="s">
        <v>29</v>
      </c>
      <c r="B26" s="24"/>
      <c r="C26" s="57">
        <v>0</v>
      </c>
    </row>
    <row r="27" spans="1:3" x14ac:dyDescent="0.45">
      <c r="A27" s="3" t="s">
        <v>30</v>
      </c>
      <c r="B27" s="6"/>
      <c r="C27" s="58">
        <f>+C25+C26+C23</f>
        <v>-641855.02</v>
      </c>
    </row>
    <row r="28" spans="1:3" ht="14.65" thickBot="1" x14ac:dyDescent="0.5">
      <c r="A28" s="13" t="s">
        <v>12</v>
      </c>
      <c r="B28" s="25"/>
      <c r="C28" s="59">
        <f>C27+C21</f>
        <v>-641855.02</v>
      </c>
    </row>
    <row r="29" spans="1:3" x14ac:dyDescent="0.45">
      <c r="A29" s="3"/>
      <c r="B29" s="4"/>
      <c r="C29" s="4"/>
    </row>
    <row r="30" spans="1:3" x14ac:dyDescent="0.45">
      <c r="A30" s="14" t="s">
        <v>13</v>
      </c>
      <c r="B30" s="15"/>
      <c r="C30" s="15">
        <f>(0.206139/12)/100</f>
        <v>1.717825E-4</v>
      </c>
    </row>
    <row r="31" spans="1:3" x14ac:dyDescent="0.45">
      <c r="A31" s="16" t="s">
        <v>14</v>
      </c>
      <c r="B31" s="53"/>
      <c r="C31" s="53">
        <f>(C28+B33)*C30</f>
        <v>115.52313370376734</v>
      </c>
    </row>
    <row r="32" spans="1:3" x14ac:dyDescent="0.45">
      <c r="A32" s="3"/>
      <c r="B32" s="60"/>
      <c r="C32" s="60"/>
    </row>
    <row r="33" spans="1:3" ht="14.65" thickBot="1" x14ac:dyDescent="0.5">
      <c r="A33" s="13" t="s">
        <v>15</v>
      </c>
      <c r="B33" s="61">
        <v>1314351.5414953057</v>
      </c>
      <c r="C33" s="61">
        <f t="shared" ref="C33" si="1">C28+C31+B33</f>
        <v>672612.04462900944</v>
      </c>
    </row>
    <row r="35" spans="1:3" x14ac:dyDescent="0.45">
      <c r="A35" s="3" t="s">
        <v>67</v>
      </c>
      <c r="C35" s="60">
        <f>-C33</f>
        <v>-672612.04462900944</v>
      </c>
    </row>
    <row r="37" spans="1:3" ht="14.65" thickBot="1" x14ac:dyDescent="0.5">
      <c r="A37" s="13" t="s">
        <v>68</v>
      </c>
      <c r="B37" s="61"/>
      <c r="C37" s="61">
        <f>C33+C35</f>
        <v>0</v>
      </c>
    </row>
  </sheetData>
  <pageMargins left="0.7" right="0.7" top="0.75" bottom="0.75" header="0.3" footer="0.3"/>
  <pageSetup scale="4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7"/>
  <sheetViews>
    <sheetView workbookViewId="0">
      <selection activeCell="A4" sqref="A4"/>
    </sheetView>
  </sheetViews>
  <sheetFormatPr defaultRowHeight="14.25" x14ac:dyDescent="0.45"/>
  <cols>
    <col min="1" max="1" width="14.3984375" customWidth="1"/>
    <col min="2" max="2" width="50.59765625" customWidth="1"/>
    <col min="3" max="3" width="3.3984375" customWidth="1"/>
    <col min="4" max="4" width="21.59765625" customWidth="1"/>
  </cols>
  <sheetData>
    <row r="1" spans="1:1" x14ac:dyDescent="0.45">
      <c r="A1" s="20" t="s">
        <v>0</v>
      </c>
    </row>
    <row r="2" spans="1:1" x14ac:dyDescent="0.45">
      <c r="A2" s="20" t="s">
        <v>24</v>
      </c>
    </row>
    <row r="3" spans="1:1" x14ac:dyDescent="0.45">
      <c r="A3" s="20" t="s">
        <v>58</v>
      </c>
    </row>
    <row r="4" spans="1:1" x14ac:dyDescent="0.45">
      <c r="A4" s="22" t="str">
        <f>+'18A'!A5</f>
        <v>September 2021</v>
      </c>
    </row>
    <row r="7" spans="1:1" x14ac:dyDescent="0.45">
      <c r="A7" t="s">
        <v>25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4"/>
  <sheetViews>
    <sheetView zoomScaleNormal="100" workbookViewId="0">
      <pane ySplit="4" topLeftCell="A5" activePane="bottomLeft" state="frozen"/>
      <selection pane="bottomLeft" activeCell="F28" sqref="F28"/>
    </sheetView>
  </sheetViews>
  <sheetFormatPr defaultColWidth="13.3984375" defaultRowHeight="14.25" x14ac:dyDescent="0.45"/>
  <cols>
    <col min="1" max="1" width="49.265625" customWidth="1"/>
    <col min="2" max="3" width="21.1328125" customWidth="1"/>
    <col min="4" max="11" width="17.265625" customWidth="1"/>
    <col min="12" max="12" width="18" bestFit="1" customWidth="1"/>
  </cols>
  <sheetData>
    <row r="1" spans="1:14" x14ac:dyDescent="0.45">
      <c r="A1" t="s">
        <v>0</v>
      </c>
    </row>
    <row r="2" spans="1:14" x14ac:dyDescent="0.45">
      <c r="A2" t="s">
        <v>1</v>
      </c>
    </row>
    <row r="3" spans="1:14" x14ac:dyDescent="0.45">
      <c r="A3" t="s">
        <v>31</v>
      </c>
    </row>
    <row r="4" spans="1:14" x14ac:dyDescent="0.45">
      <c r="A4" s="1"/>
      <c r="B4" s="2" t="s">
        <v>26</v>
      </c>
      <c r="C4" s="2">
        <v>44469</v>
      </c>
    </row>
    <row r="5" spans="1:14" s="29" customFormat="1" x14ac:dyDescent="0.45">
      <c r="A5" s="27" t="s">
        <v>27</v>
      </c>
      <c r="B5" s="2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45">
      <c r="A6" s="5" t="s">
        <v>60</v>
      </c>
      <c r="B6" s="6"/>
      <c r="C6" s="53">
        <v>0</v>
      </c>
    </row>
    <row r="7" spans="1:14" x14ac:dyDescent="0.45">
      <c r="A7" s="5" t="s">
        <v>61</v>
      </c>
      <c r="B7" s="6"/>
      <c r="C7" s="53">
        <v>0</v>
      </c>
    </row>
    <row r="8" spans="1:14" x14ac:dyDescent="0.45">
      <c r="A8" s="5" t="s">
        <v>62</v>
      </c>
      <c r="B8" s="6"/>
      <c r="C8" s="53">
        <v>0</v>
      </c>
    </row>
    <row r="9" spans="1:14" x14ac:dyDescent="0.45">
      <c r="A9" s="5" t="s">
        <v>63</v>
      </c>
      <c r="B9" s="6"/>
      <c r="C9" s="53">
        <v>0</v>
      </c>
    </row>
    <row r="10" spans="1:14" x14ac:dyDescent="0.45">
      <c r="A10" s="5" t="s">
        <v>64</v>
      </c>
      <c r="B10" s="6"/>
      <c r="C10" s="53">
        <v>0</v>
      </c>
    </row>
    <row r="11" spans="1:14" x14ac:dyDescent="0.45">
      <c r="A11" s="5" t="s">
        <v>65</v>
      </c>
      <c r="B11" s="6"/>
      <c r="C11" s="53">
        <v>0</v>
      </c>
    </row>
    <row r="12" spans="1:14" x14ac:dyDescent="0.45">
      <c r="A12" s="5" t="s">
        <v>4</v>
      </c>
      <c r="B12" s="7"/>
      <c r="C12" s="50">
        <v>0</v>
      </c>
    </row>
    <row r="13" spans="1:14" x14ac:dyDescent="0.45">
      <c r="A13" s="5" t="s">
        <v>5</v>
      </c>
      <c r="B13" s="6"/>
      <c r="C13" s="53">
        <v>0</v>
      </c>
    </row>
    <row r="14" spans="1:14" x14ac:dyDescent="0.45">
      <c r="A14" s="5" t="s">
        <v>6</v>
      </c>
      <c r="B14" s="6"/>
      <c r="C14" s="53">
        <v>0</v>
      </c>
    </row>
    <row r="15" spans="1:14" x14ac:dyDescent="0.45">
      <c r="A15" s="5" t="s">
        <v>7</v>
      </c>
      <c r="B15" s="6"/>
      <c r="C15" s="53">
        <v>0</v>
      </c>
    </row>
    <row r="16" spans="1:14" x14ac:dyDescent="0.45">
      <c r="A16" s="5" t="s">
        <v>8</v>
      </c>
      <c r="B16" s="6"/>
      <c r="C16" s="53">
        <v>0</v>
      </c>
    </row>
    <row r="17" spans="1:3" x14ac:dyDescent="0.45">
      <c r="A17" s="5" t="s">
        <v>9</v>
      </c>
      <c r="B17" s="6"/>
      <c r="C17" s="53">
        <v>0</v>
      </c>
    </row>
    <row r="18" spans="1:3" x14ac:dyDescent="0.45">
      <c r="A18" s="5" t="s">
        <v>66</v>
      </c>
      <c r="B18" s="6"/>
      <c r="C18" s="53">
        <v>0</v>
      </c>
    </row>
    <row r="19" spans="1:3" x14ac:dyDescent="0.45">
      <c r="A19" s="5" t="s">
        <v>10</v>
      </c>
      <c r="B19" s="6"/>
      <c r="C19" s="53">
        <v>0</v>
      </c>
    </row>
    <row r="20" spans="1:3" ht="14.65" thickBot="1" x14ac:dyDescent="0.5">
      <c r="A20" s="3" t="s">
        <v>11</v>
      </c>
      <c r="B20" s="9"/>
      <c r="C20" s="54">
        <f t="shared" ref="C20" si="0">SUM(C6:C14)</f>
        <v>0</v>
      </c>
    </row>
    <row r="21" spans="1:3" x14ac:dyDescent="0.45">
      <c r="B21" s="10"/>
      <c r="C21" s="56"/>
    </row>
    <row r="22" spans="1:3" x14ac:dyDescent="0.45">
      <c r="A22" s="3" t="s">
        <v>69</v>
      </c>
      <c r="B22" s="10"/>
      <c r="C22" s="56">
        <v>-102427.52999999997</v>
      </c>
    </row>
    <row r="23" spans="1:3" x14ac:dyDescent="0.45">
      <c r="B23" s="10"/>
      <c r="C23" s="56"/>
    </row>
    <row r="24" spans="1:3" x14ac:dyDescent="0.45">
      <c r="A24" s="11" t="s">
        <v>28</v>
      </c>
      <c r="B24" s="12"/>
      <c r="C24" s="57">
        <v>0</v>
      </c>
    </row>
    <row r="25" spans="1:3" x14ac:dyDescent="0.45">
      <c r="A25" s="5" t="s">
        <v>29</v>
      </c>
      <c r="B25" s="24"/>
      <c r="C25" s="57">
        <v>0</v>
      </c>
    </row>
    <row r="26" spans="1:3" x14ac:dyDescent="0.45">
      <c r="A26" s="3" t="s">
        <v>30</v>
      </c>
      <c r="B26" s="6"/>
      <c r="C26" s="58">
        <f>+C24+C25+C22</f>
        <v>-102427.52999999997</v>
      </c>
    </row>
    <row r="27" spans="1:3" ht="14.65" thickBot="1" x14ac:dyDescent="0.5">
      <c r="A27" s="13" t="s">
        <v>12</v>
      </c>
      <c r="B27" s="25"/>
      <c r="C27" s="59">
        <f>C26+C20</f>
        <v>-102427.52999999997</v>
      </c>
    </row>
    <row r="28" spans="1:3" x14ac:dyDescent="0.45">
      <c r="A28" s="3"/>
      <c r="B28" s="4"/>
      <c r="C28" s="62"/>
    </row>
    <row r="29" spans="1:3" x14ac:dyDescent="0.45">
      <c r="A29" s="14" t="s">
        <v>13</v>
      </c>
      <c r="B29" s="15"/>
      <c r="C29" s="15">
        <f>(0.193233/12)/100</f>
        <v>1.6102749999999998E-4</v>
      </c>
    </row>
    <row r="30" spans="1:3" x14ac:dyDescent="0.45">
      <c r="A30" s="16" t="s">
        <v>14</v>
      </c>
      <c r="B30" s="53"/>
      <c r="C30" s="53">
        <f>(C27+B34)*C29</f>
        <v>54.101364961113653</v>
      </c>
    </row>
    <row r="31" spans="1:3" x14ac:dyDescent="0.45">
      <c r="A31" s="16"/>
      <c r="B31" s="53"/>
      <c r="C31" s="53"/>
    </row>
    <row r="32" spans="1:3" x14ac:dyDescent="0.45">
      <c r="A32" s="3"/>
      <c r="B32" s="53"/>
      <c r="C32" s="53"/>
    </row>
    <row r="33" spans="1:3" x14ac:dyDescent="0.45">
      <c r="A33" s="3"/>
      <c r="B33" s="60"/>
      <c r="C33" s="60"/>
    </row>
    <row r="34" spans="1:3" ht="14.65" thickBot="1" x14ac:dyDescent="0.5">
      <c r="A34" s="13" t="s">
        <v>15</v>
      </c>
      <c r="B34" s="61">
        <v>438403.46554587665</v>
      </c>
      <c r="C34" s="61">
        <f>C27+C30+B34+C32</f>
        <v>336030.03691083781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N32"/>
  <sheetViews>
    <sheetView zoomScaleNormal="100" workbookViewId="0">
      <pane ySplit="4" topLeftCell="A5" activePane="bottomLeft" state="frozen"/>
      <selection pane="bottomLeft" activeCell="E14" sqref="E14"/>
    </sheetView>
  </sheetViews>
  <sheetFormatPr defaultColWidth="13.3984375" defaultRowHeight="14.25" x14ac:dyDescent="0.45"/>
  <cols>
    <col min="1" max="1" width="49.265625" customWidth="1"/>
    <col min="2" max="3" width="21.1328125" customWidth="1"/>
    <col min="4" max="11" width="17.265625" customWidth="1"/>
    <col min="12" max="12" width="18" bestFit="1" customWidth="1"/>
  </cols>
  <sheetData>
    <row r="1" spans="1:14" x14ac:dyDescent="0.45">
      <c r="A1" t="s">
        <v>0</v>
      </c>
    </row>
    <row r="2" spans="1:14" x14ac:dyDescent="0.45">
      <c r="A2" t="s">
        <v>1</v>
      </c>
    </row>
    <row r="3" spans="1:14" x14ac:dyDescent="0.45">
      <c r="A3" t="s">
        <v>59</v>
      </c>
    </row>
    <row r="4" spans="1:14" x14ac:dyDescent="0.45">
      <c r="A4" s="1"/>
      <c r="B4" s="2" t="s">
        <v>26</v>
      </c>
      <c r="C4" s="2">
        <f>'Monthly Cost Tracker AP2'!C4</f>
        <v>44469</v>
      </c>
    </row>
    <row r="5" spans="1:14" s="29" customFormat="1" x14ac:dyDescent="0.45">
      <c r="A5" s="27" t="s">
        <v>27</v>
      </c>
      <c r="B5" s="2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45">
      <c r="A6" s="5" t="s">
        <v>60</v>
      </c>
      <c r="B6" s="6"/>
      <c r="C6" s="53">
        <v>0</v>
      </c>
    </row>
    <row r="7" spans="1:14" x14ac:dyDescent="0.45">
      <c r="A7" s="5" t="s">
        <v>61</v>
      </c>
      <c r="B7" s="6"/>
      <c r="C7" s="53">
        <v>0</v>
      </c>
    </row>
    <row r="8" spans="1:14" x14ac:dyDescent="0.45">
      <c r="A8" s="5" t="s">
        <v>62</v>
      </c>
      <c r="B8" s="6"/>
      <c r="C8" s="53">
        <v>0</v>
      </c>
    </row>
    <row r="9" spans="1:14" x14ac:dyDescent="0.45">
      <c r="A9" s="5" t="s">
        <v>63</v>
      </c>
      <c r="B9" s="6"/>
      <c r="C9" s="53">
        <v>0</v>
      </c>
    </row>
    <row r="10" spans="1:14" x14ac:dyDescent="0.45">
      <c r="A10" s="5" t="s">
        <v>64</v>
      </c>
      <c r="B10" s="6"/>
      <c r="C10" s="53">
        <v>0</v>
      </c>
    </row>
    <row r="11" spans="1:14" x14ac:dyDescent="0.45">
      <c r="A11" s="5" t="s">
        <v>65</v>
      </c>
      <c r="B11" s="6"/>
      <c r="C11" s="53">
        <v>0</v>
      </c>
    </row>
    <row r="12" spans="1:14" x14ac:dyDescent="0.45">
      <c r="A12" s="5" t="s">
        <v>4</v>
      </c>
      <c r="B12" s="7"/>
      <c r="C12" s="50">
        <v>0</v>
      </c>
    </row>
    <row r="13" spans="1:14" x14ac:dyDescent="0.45">
      <c r="A13" s="5" t="s">
        <v>5</v>
      </c>
      <c r="B13" s="6"/>
      <c r="C13" s="50">
        <v>0</v>
      </c>
      <c r="F13" s="63"/>
      <c r="G13" s="64"/>
    </row>
    <row r="14" spans="1:14" x14ac:dyDescent="0.45">
      <c r="A14" s="5" t="s">
        <v>6</v>
      </c>
      <c r="B14" s="6"/>
      <c r="C14" s="53">
        <v>0</v>
      </c>
    </row>
    <row r="15" spans="1:14" x14ac:dyDescent="0.45">
      <c r="A15" s="5" t="s">
        <v>7</v>
      </c>
      <c r="B15" s="6"/>
      <c r="C15" s="53">
        <v>0</v>
      </c>
    </row>
    <row r="16" spans="1:14" x14ac:dyDescent="0.45">
      <c r="A16" s="5" t="s">
        <v>8</v>
      </c>
      <c r="B16" s="6"/>
      <c r="C16" s="53">
        <v>0</v>
      </c>
    </row>
    <row r="17" spans="1:3" x14ac:dyDescent="0.45">
      <c r="A17" s="5" t="s">
        <v>9</v>
      </c>
      <c r="B17" s="6"/>
      <c r="C17" s="53">
        <v>0</v>
      </c>
    </row>
    <row r="18" spans="1:3" x14ac:dyDescent="0.45">
      <c r="A18" s="5" t="s">
        <v>66</v>
      </c>
      <c r="B18" s="6"/>
      <c r="C18" s="53">
        <v>0</v>
      </c>
    </row>
    <row r="19" spans="1:3" x14ac:dyDescent="0.45">
      <c r="A19" s="5" t="s">
        <v>10</v>
      </c>
      <c r="B19" s="6"/>
      <c r="C19" s="53">
        <v>0</v>
      </c>
    </row>
    <row r="20" spans="1:3" ht="14.65" thickBot="1" x14ac:dyDescent="0.5">
      <c r="A20" s="3" t="s">
        <v>11</v>
      </c>
      <c r="B20" s="9"/>
      <c r="C20" s="54">
        <f>SUM(C6:C19)</f>
        <v>0</v>
      </c>
    </row>
    <row r="21" spans="1:3" x14ac:dyDescent="0.45">
      <c r="B21" s="10"/>
      <c r="C21" s="56"/>
    </row>
    <row r="22" spans="1:3" x14ac:dyDescent="0.45">
      <c r="A22" s="3" t="s">
        <v>32</v>
      </c>
      <c r="B22" s="10"/>
      <c r="C22" s="56"/>
    </row>
    <row r="23" spans="1:3" x14ac:dyDescent="0.45">
      <c r="B23" s="10"/>
      <c r="C23" s="56"/>
    </row>
    <row r="24" spans="1:3" x14ac:dyDescent="0.45">
      <c r="A24" s="11" t="s">
        <v>28</v>
      </c>
      <c r="B24" s="12"/>
      <c r="C24" s="57">
        <v>0</v>
      </c>
    </row>
    <row r="25" spans="1:3" x14ac:dyDescent="0.45">
      <c r="A25" s="5" t="s">
        <v>29</v>
      </c>
      <c r="B25" s="24"/>
      <c r="C25" s="57">
        <v>0</v>
      </c>
    </row>
    <row r="26" spans="1:3" x14ac:dyDescent="0.45">
      <c r="A26" s="3" t="s">
        <v>30</v>
      </c>
      <c r="B26" s="6"/>
      <c r="C26" s="58">
        <f t="shared" ref="C26" si="0">+C24+C25</f>
        <v>0</v>
      </c>
    </row>
    <row r="27" spans="1:3" ht="14.65" thickBot="1" x14ac:dyDescent="0.5">
      <c r="A27" s="13" t="s">
        <v>12</v>
      </c>
      <c r="B27" s="25"/>
      <c r="C27" s="59">
        <f t="shared" ref="C27" si="1">-C26+C20</f>
        <v>0</v>
      </c>
    </row>
    <row r="28" spans="1:3" x14ac:dyDescent="0.45">
      <c r="A28" s="3"/>
      <c r="B28" s="4"/>
      <c r="C28" s="62"/>
    </row>
    <row r="29" spans="1:3" x14ac:dyDescent="0.45">
      <c r="A29" s="14" t="s">
        <v>13</v>
      </c>
      <c r="B29" s="15"/>
      <c r="C29" s="15">
        <f>(0.193233/12)/100</f>
        <v>1.6102749999999998E-4</v>
      </c>
    </row>
    <row r="30" spans="1:3" x14ac:dyDescent="0.45">
      <c r="A30" s="16" t="s">
        <v>14</v>
      </c>
      <c r="B30" s="53"/>
      <c r="C30" s="53">
        <f>(C27+B32)*C29</f>
        <v>-2451.2731699603269</v>
      </c>
    </row>
    <row r="31" spans="1:3" x14ac:dyDescent="0.45">
      <c r="A31" s="3"/>
      <c r="B31" s="60"/>
      <c r="C31" s="60"/>
    </row>
    <row r="32" spans="1:3" ht="14.65" thickBot="1" x14ac:dyDescent="0.5">
      <c r="A32" s="13" t="s">
        <v>15</v>
      </c>
      <c r="B32" s="61">
        <v>-15222699.04184271</v>
      </c>
      <c r="C32" s="61">
        <f t="shared" ref="C32" si="2">C27+C30+B32</f>
        <v>-15225150.315012671</v>
      </c>
    </row>
  </sheetData>
  <pageMargins left="0.7" right="0.7" top="0.75" bottom="0.75" header="0.3" footer="0.3"/>
  <pageSetup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tabSelected="1" zoomScaleNormal="100" workbookViewId="0">
      <pane ySplit="4" topLeftCell="A5" activePane="bottomLeft" state="frozen"/>
      <selection pane="bottomLeft" activeCell="A35" sqref="A35"/>
    </sheetView>
  </sheetViews>
  <sheetFormatPr defaultColWidth="13.3984375" defaultRowHeight="14.25" x14ac:dyDescent="0.45"/>
  <cols>
    <col min="1" max="1" width="54.53125" customWidth="1"/>
    <col min="2" max="3" width="21.1328125" customWidth="1"/>
    <col min="4" max="11" width="17.265625" customWidth="1"/>
    <col min="12" max="12" width="18" bestFit="1" customWidth="1"/>
  </cols>
  <sheetData>
    <row r="1" spans="1:14" x14ac:dyDescent="0.45">
      <c r="A1" t="s">
        <v>0</v>
      </c>
    </row>
    <row r="2" spans="1:14" x14ac:dyDescent="0.45">
      <c r="A2" t="s">
        <v>1</v>
      </c>
    </row>
    <row r="3" spans="1:14" x14ac:dyDescent="0.45">
      <c r="A3" t="s">
        <v>70</v>
      </c>
    </row>
    <row r="4" spans="1:14" x14ac:dyDescent="0.45">
      <c r="A4" s="1"/>
      <c r="B4" s="2" t="s">
        <v>26</v>
      </c>
      <c r="C4" s="2">
        <f>'Monthly Cost Tracker AP2'!C4</f>
        <v>44469</v>
      </c>
    </row>
    <row r="5" spans="1:14" s="29" customFormat="1" x14ac:dyDescent="0.45">
      <c r="A5" s="27" t="s">
        <v>27</v>
      </c>
      <c r="B5" s="2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45">
      <c r="A6" s="5" t="s">
        <v>72</v>
      </c>
      <c r="B6" s="6"/>
      <c r="C6" s="53">
        <v>834584.85000000009</v>
      </c>
    </row>
    <row r="7" spans="1:14" x14ac:dyDescent="0.45">
      <c r="A7" s="5" t="s">
        <v>73</v>
      </c>
      <c r="B7" s="6"/>
      <c r="C7" s="53">
        <v>1148.4300000000003</v>
      </c>
    </row>
    <row r="8" spans="1:14" x14ac:dyDescent="0.45">
      <c r="A8" s="5" t="s">
        <v>74</v>
      </c>
      <c r="B8" s="6"/>
      <c r="C8" s="53">
        <v>0</v>
      </c>
    </row>
    <row r="9" spans="1:14" x14ac:dyDescent="0.45">
      <c r="A9" s="5" t="s">
        <v>75</v>
      </c>
      <c r="B9" s="6"/>
      <c r="C9" s="53">
        <v>24669.279999999999</v>
      </c>
    </row>
    <row r="10" spans="1:14" x14ac:dyDescent="0.45">
      <c r="A10" s="5" t="s">
        <v>76</v>
      </c>
      <c r="B10" s="6"/>
      <c r="C10" s="53">
        <v>0</v>
      </c>
    </row>
    <row r="11" spans="1:14" x14ac:dyDescent="0.45">
      <c r="A11" s="5" t="s">
        <v>77</v>
      </c>
      <c r="B11" s="6"/>
      <c r="C11" s="53">
        <v>0</v>
      </c>
    </row>
    <row r="12" spans="1:14" x14ac:dyDescent="0.45">
      <c r="A12" s="5" t="s">
        <v>4</v>
      </c>
      <c r="B12" s="7"/>
      <c r="C12" s="50">
        <v>280381</v>
      </c>
    </row>
    <row r="13" spans="1:14" x14ac:dyDescent="0.45">
      <c r="A13" s="5" t="s">
        <v>5</v>
      </c>
      <c r="B13" s="6"/>
      <c r="C13" s="50">
        <v>-8111221.307984449</v>
      </c>
      <c r="F13" s="63"/>
      <c r="G13" s="64"/>
    </row>
    <row r="14" spans="1:14" x14ac:dyDescent="0.45">
      <c r="A14" s="5" t="s">
        <v>6</v>
      </c>
      <c r="B14" s="6"/>
      <c r="C14" s="53">
        <v>-103678.56050000004</v>
      </c>
    </row>
    <row r="15" spans="1:14" x14ac:dyDescent="0.45">
      <c r="A15" s="5" t="s">
        <v>7</v>
      </c>
      <c r="B15" s="6"/>
      <c r="C15" s="53">
        <v>1154477</v>
      </c>
    </row>
    <row r="16" spans="1:14" x14ac:dyDescent="0.45">
      <c r="A16" s="5" t="s">
        <v>8</v>
      </c>
      <c r="B16" s="6"/>
      <c r="C16" s="53">
        <v>526415</v>
      </c>
    </row>
    <row r="17" spans="1:3" x14ac:dyDescent="0.45">
      <c r="A17" s="5" t="s">
        <v>9</v>
      </c>
      <c r="B17" s="6"/>
      <c r="C17" s="53">
        <v>682038.72999999963</v>
      </c>
    </row>
    <row r="18" spans="1:3" x14ac:dyDescent="0.45">
      <c r="A18" s="5" t="s">
        <v>66</v>
      </c>
      <c r="B18" s="6"/>
      <c r="C18" s="53">
        <v>82419</v>
      </c>
    </row>
    <row r="19" spans="1:3" x14ac:dyDescent="0.45">
      <c r="A19" s="5" t="s">
        <v>10</v>
      </c>
      <c r="B19" s="6"/>
      <c r="C19" s="53">
        <v>530922.56350166665</v>
      </c>
    </row>
    <row r="20" spans="1:3" ht="14.65" thickBot="1" x14ac:dyDescent="0.5">
      <c r="A20" s="3" t="s">
        <v>11</v>
      </c>
      <c r="B20" s="9"/>
      <c r="C20" s="54">
        <f>SUM(C6:C19)</f>
        <v>-4097844.0149827818</v>
      </c>
    </row>
    <row r="21" spans="1:3" x14ac:dyDescent="0.45">
      <c r="B21" s="10"/>
      <c r="C21" s="56"/>
    </row>
    <row r="22" spans="1:3" x14ac:dyDescent="0.45">
      <c r="A22" s="3" t="s">
        <v>32</v>
      </c>
      <c r="B22" s="10"/>
      <c r="C22" s="56"/>
    </row>
    <row r="23" spans="1:3" x14ac:dyDescent="0.45">
      <c r="B23" s="10"/>
      <c r="C23" s="56"/>
    </row>
    <row r="24" spans="1:3" x14ac:dyDescent="0.45">
      <c r="A24" s="11" t="s">
        <v>28</v>
      </c>
      <c r="B24" s="12"/>
      <c r="C24" s="57">
        <v>339700.61</v>
      </c>
    </row>
    <row r="25" spans="1:3" x14ac:dyDescent="0.45">
      <c r="A25" s="5" t="s">
        <v>29</v>
      </c>
      <c r="B25" s="24"/>
      <c r="C25" s="57">
        <v>0</v>
      </c>
    </row>
    <row r="26" spans="1:3" x14ac:dyDescent="0.45">
      <c r="A26" s="3" t="s">
        <v>30</v>
      </c>
      <c r="B26" s="6"/>
      <c r="C26" s="58">
        <f t="shared" ref="C26" si="0">+C24+C25</f>
        <v>339700.61</v>
      </c>
    </row>
    <row r="27" spans="1:3" ht="14.65" thickBot="1" x14ac:dyDescent="0.5">
      <c r="A27" s="13" t="s">
        <v>12</v>
      </c>
      <c r="B27" s="25"/>
      <c r="C27" s="59">
        <f t="shared" ref="C27" si="1">-C26+C20</f>
        <v>-4437544.6249827817</v>
      </c>
    </row>
    <row r="28" spans="1:3" x14ac:dyDescent="0.45">
      <c r="A28" s="3"/>
      <c r="B28" s="4"/>
      <c r="C28" s="62"/>
    </row>
    <row r="29" spans="1:3" x14ac:dyDescent="0.45">
      <c r="A29" s="14" t="s">
        <v>13</v>
      </c>
      <c r="B29" s="15"/>
      <c r="C29" s="15">
        <f>(0.193233/12)/100</f>
        <v>1.6102749999999998E-4</v>
      </c>
    </row>
    <row r="30" spans="1:3" x14ac:dyDescent="0.45">
      <c r="A30" s="16" t="s">
        <v>14</v>
      </c>
      <c r="B30" s="53"/>
      <c r="C30" s="53">
        <f>(C27+B32)*C29</f>
        <v>-2625.9375094373054</v>
      </c>
    </row>
    <row r="31" spans="1:3" x14ac:dyDescent="0.45">
      <c r="A31" s="3"/>
      <c r="B31" s="60"/>
      <c r="C31" s="60"/>
    </row>
    <row r="32" spans="1:3" ht="14.65" thickBot="1" x14ac:dyDescent="0.5">
      <c r="A32" s="13" t="s">
        <v>15</v>
      </c>
      <c r="B32" s="61">
        <v>-11869840.81810803</v>
      </c>
      <c r="C32" s="61">
        <f t="shared" ref="C32" si="2">C27+C30+B32</f>
        <v>-16310011.380600248</v>
      </c>
    </row>
  </sheetData>
  <pageMargins left="0.7" right="0.7" top="0.75" bottom="0.75" header="0.3" footer="0.3"/>
  <pageSetup scale="4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47"/>
  <sheetViews>
    <sheetView zoomScaleNormal="100" workbookViewId="0">
      <selection activeCell="C18" sqref="C18"/>
    </sheetView>
  </sheetViews>
  <sheetFormatPr defaultRowHeight="14.25" x14ac:dyDescent="0.45"/>
  <cols>
    <col min="1" max="1" width="32" customWidth="1"/>
    <col min="2" max="2" width="16.265625" customWidth="1"/>
    <col min="3" max="3" width="19.59765625" customWidth="1"/>
    <col min="4" max="4" width="21.59765625" customWidth="1"/>
    <col min="5" max="5" width="12.265625" bestFit="1" customWidth="1"/>
    <col min="6" max="6" width="14" bestFit="1" customWidth="1"/>
    <col min="7" max="7" width="16" customWidth="1"/>
    <col min="8" max="9" width="14" bestFit="1" customWidth="1"/>
    <col min="10" max="10" width="12.265625" bestFit="1" customWidth="1"/>
  </cols>
  <sheetData>
    <row r="1" spans="1:4" x14ac:dyDescent="0.45">
      <c r="A1" s="20" t="s">
        <v>0</v>
      </c>
    </row>
    <row r="2" spans="1:4" x14ac:dyDescent="0.45">
      <c r="A2" s="20" t="s">
        <v>19</v>
      </c>
    </row>
    <row r="3" spans="1:4" x14ac:dyDescent="0.45">
      <c r="A3" s="20" t="s">
        <v>53</v>
      </c>
    </row>
    <row r="4" spans="1:4" x14ac:dyDescent="0.45">
      <c r="A4" s="20" t="s">
        <v>16</v>
      </c>
    </row>
    <row r="5" spans="1:4" x14ac:dyDescent="0.45">
      <c r="A5" s="21" t="s">
        <v>71</v>
      </c>
    </row>
    <row r="7" spans="1:4" ht="14.65" thickBot="1" x14ac:dyDescent="0.5">
      <c r="A7" s="19"/>
      <c r="D7" s="8"/>
    </row>
    <row r="8" spans="1:4" x14ac:dyDescent="0.45">
      <c r="A8" s="52" t="s">
        <v>46</v>
      </c>
      <c r="B8" s="52" t="s">
        <v>34</v>
      </c>
      <c r="C8" s="48" t="s">
        <v>19</v>
      </c>
      <c r="D8" s="8"/>
    </row>
    <row r="9" spans="1:4" x14ac:dyDescent="0.45">
      <c r="A9" s="45" t="s">
        <v>35</v>
      </c>
      <c r="B9" s="36" t="s">
        <v>36</v>
      </c>
      <c r="C9" s="46">
        <v>221413.61</v>
      </c>
    </row>
    <row r="10" spans="1:4" x14ac:dyDescent="0.45">
      <c r="A10" s="45" t="s">
        <v>37</v>
      </c>
      <c r="B10" s="36" t="s">
        <v>36</v>
      </c>
      <c r="C10" s="46">
        <v>50276.59</v>
      </c>
      <c r="D10" s="8"/>
    </row>
    <row r="11" spans="1:4" x14ac:dyDescent="0.45">
      <c r="A11" s="45" t="s">
        <v>38</v>
      </c>
      <c r="B11" s="36" t="s">
        <v>36</v>
      </c>
      <c r="C11" s="46">
        <v>118028.66</v>
      </c>
      <c r="D11" s="8"/>
    </row>
    <row r="12" spans="1:4" x14ac:dyDescent="0.45">
      <c r="A12" s="45" t="s">
        <v>39</v>
      </c>
      <c r="B12" s="36" t="s">
        <v>40</v>
      </c>
      <c r="C12" s="46">
        <v>56854.77</v>
      </c>
      <c r="D12" s="8"/>
    </row>
    <row r="13" spans="1:4" x14ac:dyDescent="0.45">
      <c r="A13" s="45" t="s">
        <v>41</v>
      </c>
      <c r="B13" s="36" t="s">
        <v>36</v>
      </c>
      <c r="C13" s="46">
        <f>1206.05+29.25+630.9</f>
        <v>1866.1999999999998</v>
      </c>
      <c r="D13" s="32"/>
    </row>
    <row r="14" spans="1:4" x14ac:dyDescent="0.45">
      <c r="A14" s="45" t="s">
        <v>42</v>
      </c>
      <c r="B14" s="36"/>
      <c r="C14" s="46"/>
      <c r="D14" s="32"/>
    </row>
    <row r="15" spans="1:4" x14ac:dyDescent="0.45">
      <c r="A15" s="47" t="s">
        <v>43</v>
      </c>
      <c r="B15" s="36" t="s">
        <v>40</v>
      </c>
      <c r="C15" s="46">
        <v>2515.61</v>
      </c>
      <c r="D15" s="32"/>
    </row>
    <row r="16" spans="1:4" x14ac:dyDescent="0.45">
      <c r="A16" s="47" t="s">
        <v>44</v>
      </c>
      <c r="B16" s="36" t="s">
        <v>40</v>
      </c>
      <c r="C16" s="46">
        <v>30134.73</v>
      </c>
      <c r="D16" s="32"/>
    </row>
    <row r="17" spans="1:4" x14ac:dyDescent="0.45">
      <c r="A17" s="47" t="s">
        <v>45</v>
      </c>
      <c r="B17" s="36" t="s">
        <v>40</v>
      </c>
      <c r="C17" s="46">
        <f>769.46+23777.45+147.57</f>
        <v>24694.48</v>
      </c>
      <c r="D17" s="32"/>
    </row>
    <row r="18" spans="1:4" x14ac:dyDescent="0.45">
      <c r="D18" s="32"/>
    </row>
    <row r="19" spans="1:4" ht="14.65" thickBot="1" x14ac:dyDescent="0.5">
      <c r="A19" s="43" t="s">
        <v>33</v>
      </c>
      <c r="B19" s="42"/>
      <c r="C19" s="44">
        <f>SUM(C9:C18)</f>
        <v>505784.64999999997</v>
      </c>
      <c r="D19" s="32"/>
    </row>
    <row r="20" spans="1:4" ht="14.65" thickTop="1" x14ac:dyDescent="0.45">
      <c r="D20" s="32"/>
    </row>
    <row r="21" spans="1:4" x14ac:dyDescent="0.45">
      <c r="D21" s="32"/>
    </row>
    <row r="22" spans="1:4" x14ac:dyDescent="0.45">
      <c r="D22" s="32"/>
    </row>
    <row r="23" spans="1:4" x14ac:dyDescent="0.45">
      <c r="A23" s="34"/>
      <c r="B23" s="35"/>
      <c r="C23" s="35"/>
    </row>
    <row r="24" spans="1:4" x14ac:dyDescent="0.45">
      <c r="A24" s="34"/>
      <c r="B24" s="35"/>
      <c r="C24" s="35"/>
    </row>
    <row r="25" spans="1:4" x14ac:dyDescent="0.45">
      <c r="A25" s="34"/>
      <c r="B25" s="35"/>
      <c r="C25" s="35"/>
    </row>
    <row r="26" spans="1:4" x14ac:dyDescent="0.45">
      <c r="A26" s="34"/>
      <c r="B26" s="35"/>
      <c r="C26" s="35"/>
    </row>
    <row r="27" spans="1:4" x14ac:dyDescent="0.45">
      <c r="A27" s="33"/>
      <c r="B27" s="33"/>
      <c r="C27" s="33"/>
    </row>
    <row r="28" spans="1:4" x14ac:dyDescent="0.45">
      <c r="A28" s="33"/>
      <c r="B28" s="33"/>
    </row>
    <row r="29" spans="1:4" x14ac:dyDescent="0.45">
      <c r="A29" s="33"/>
      <c r="B29" s="33"/>
    </row>
    <row r="30" spans="1:4" x14ac:dyDescent="0.45">
      <c r="A30" s="33"/>
      <c r="B30" s="33"/>
    </row>
    <row r="31" spans="1:4" x14ac:dyDescent="0.45">
      <c r="A31" s="33"/>
      <c r="B31" s="33"/>
    </row>
    <row r="32" spans="1:4" x14ac:dyDescent="0.45">
      <c r="A32" s="33"/>
      <c r="B32" s="33"/>
    </row>
    <row r="33" spans="1:2" x14ac:dyDescent="0.45">
      <c r="A33" s="33"/>
      <c r="B33" s="33"/>
    </row>
    <row r="34" spans="1:2" x14ac:dyDescent="0.45">
      <c r="A34" s="33"/>
      <c r="B34" s="33"/>
    </row>
    <row r="35" spans="1:2" x14ac:dyDescent="0.45">
      <c r="A35" s="33"/>
      <c r="B35" s="33"/>
    </row>
    <row r="36" spans="1:2" x14ac:dyDescent="0.45">
      <c r="A36" s="33"/>
      <c r="B36" s="33"/>
    </row>
    <row r="37" spans="1:2" x14ac:dyDescent="0.45">
      <c r="A37" s="33"/>
      <c r="B37" s="33"/>
    </row>
    <row r="38" spans="1:2" x14ac:dyDescent="0.45">
      <c r="A38" s="33"/>
      <c r="B38" s="33"/>
    </row>
    <row r="39" spans="1:2" x14ac:dyDescent="0.45">
      <c r="A39" s="33"/>
      <c r="B39" s="33"/>
    </row>
    <row r="40" spans="1:2" x14ac:dyDescent="0.45">
      <c r="A40" s="33"/>
      <c r="B40" s="33"/>
    </row>
    <row r="41" spans="1:2" x14ac:dyDescent="0.45">
      <c r="A41" s="33"/>
      <c r="B41" s="33"/>
    </row>
    <row r="42" spans="1:2" x14ac:dyDescent="0.45">
      <c r="A42" s="33"/>
      <c r="B42" s="33"/>
    </row>
    <row r="43" spans="1:2" x14ac:dyDescent="0.45">
      <c r="A43" s="33"/>
      <c r="B43" s="33"/>
    </row>
    <row r="44" spans="1:2" x14ac:dyDescent="0.45">
      <c r="A44" s="33"/>
      <c r="B44" s="33"/>
    </row>
    <row r="45" spans="1:2" x14ac:dyDescent="0.45">
      <c r="A45" s="33"/>
      <c r="B45" s="33"/>
    </row>
    <row r="46" spans="1:2" x14ac:dyDescent="0.45">
      <c r="A46" s="33"/>
      <c r="B46" s="33"/>
    </row>
    <row r="47" spans="1:2" x14ac:dyDescent="0.45">
      <c r="B47" s="33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8"/>
  <sheetViews>
    <sheetView workbookViewId="0">
      <selection activeCell="A7" sqref="A7"/>
    </sheetView>
  </sheetViews>
  <sheetFormatPr defaultRowHeight="14.25" x14ac:dyDescent="0.45"/>
  <cols>
    <col min="1" max="1" width="14" customWidth="1"/>
    <col min="2" max="2" width="50.59765625" customWidth="1"/>
    <col min="3" max="3" width="3.3984375" customWidth="1"/>
    <col min="4" max="4" width="21.59765625" customWidth="1"/>
  </cols>
  <sheetData>
    <row r="1" spans="1:4" x14ac:dyDescent="0.45">
      <c r="A1" s="20" t="s">
        <v>0</v>
      </c>
    </row>
    <row r="2" spans="1:4" x14ac:dyDescent="0.45">
      <c r="A2" s="20" t="s">
        <v>55</v>
      </c>
    </row>
    <row r="3" spans="1:4" x14ac:dyDescent="0.45">
      <c r="A3" s="20" t="s">
        <v>53</v>
      </c>
    </row>
    <row r="4" spans="1:4" x14ac:dyDescent="0.45">
      <c r="A4" s="20" t="s">
        <v>17</v>
      </c>
    </row>
    <row r="5" spans="1:4" x14ac:dyDescent="0.45">
      <c r="A5" s="22" t="str">
        <f>+'18A'!A5</f>
        <v>September 2021</v>
      </c>
    </row>
    <row r="7" spans="1:4" x14ac:dyDescent="0.45">
      <c r="A7" s="18" t="s">
        <v>56</v>
      </c>
      <c r="B7" s="17"/>
      <c r="D7" s="8"/>
    </row>
    <row r="8" spans="1:4" x14ac:dyDescent="0.45">
      <c r="A8" s="23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12"/>
  <sheetViews>
    <sheetView workbookViewId="0">
      <selection activeCell="A8" sqref="A8"/>
    </sheetView>
  </sheetViews>
  <sheetFormatPr defaultRowHeight="14.25" x14ac:dyDescent="0.45"/>
  <cols>
    <col min="1" max="1" width="14.3984375" customWidth="1"/>
    <col min="2" max="2" width="50.59765625" customWidth="1"/>
    <col min="3" max="3" width="3.3984375" customWidth="1"/>
    <col min="4" max="4" width="21.59765625" customWidth="1"/>
  </cols>
  <sheetData>
    <row r="1" spans="1:4" x14ac:dyDescent="0.45">
      <c r="A1" s="20" t="s">
        <v>0</v>
      </c>
    </row>
    <row r="2" spans="1:4" x14ac:dyDescent="0.45">
      <c r="A2" s="20" t="s">
        <v>21</v>
      </c>
    </row>
    <row r="3" spans="1:4" x14ac:dyDescent="0.45">
      <c r="A3" s="20" t="s">
        <v>54</v>
      </c>
    </row>
    <row r="4" spans="1:4" x14ac:dyDescent="0.45">
      <c r="A4" s="22" t="str">
        <f>+'18A'!A5</f>
        <v>September 2021</v>
      </c>
    </row>
    <row r="6" spans="1:4" x14ac:dyDescent="0.45">
      <c r="A6" s="18"/>
      <c r="B6" s="17"/>
      <c r="D6" s="8"/>
    </row>
    <row r="7" spans="1:4" x14ac:dyDescent="0.45">
      <c r="A7" t="s">
        <v>47</v>
      </c>
    </row>
    <row r="9" spans="1:4" s="33" customFormat="1" x14ac:dyDescent="0.45"/>
    <row r="10" spans="1:4" s="33" customFormat="1" x14ac:dyDescent="0.45"/>
    <row r="11" spans="1:4" s="33" customFormat="1" x14ac:dyDescent="0.45"/>
    <row r="12" spans="1:4" s="33" customFormat="1" x14ac:dyDescent="0.45"/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20"/>
  <sheetViews>
    <sheetView workbookViewId="0">
      <selection activeCell="G19" sqref="G19"/>
    </sheetView>
  </sheetViews>
  <sheetFormatPr defaultRowHeight="14.25" x14ac:dyDescent="0.45"/>
  <cols>
    <col min="1" max="1" width="20.265625" customWidth="1"/>
    <col min="2" max="2" width="21.86328125" customWidth="1"/>
    <col min="3" max="3" width="14" customWidth="1"/>
    <col min="4" max="4" width="16" customWidth="1"/>
    <col min="5" max="5" width="12" customWidth="1"/>
    <col min="6" max="6" width="17.3984375" customWidth="1"/>
    <col min="7" max="7" width="14.86328125" customWidth="1"/>
    <col min="13" max="13" width="11.59765625" bestFit="1" customWidth="1"/>
  </cols>
  <sheetData>
    <row r="1" spans="1:7" x14ac:dyDescent="0.45">
      <c r="A1" s="20" t="s">
        <v>0</v>
      </c>
    </row>
    <row r="2" spans="1:7" x14ac:dyDescent="0.45">
      <c r="A2" s="20" t="s">
        <v>20</v>
      </c>
    </row>
    <row r="3" spans="1:7" x14ac:dyDescent="0.45">
      <c r="A3" s="20" t="s">
        <v>53</v>
      </c>
    </row>
    <row r="4" spans="1:7" x14ac:dyDescent="0.45">
      <c r="A4" s="20" t="s">
        <v>18</v>
      </c>
    </row>
    <row r="5" spans="1:7" x14ac:dyDescent="0.45">
      <c r="A5" s="22" t="str">
        <f>+'18A'!A5</f>
        <v>September 2021</v>
      </c>
    </row>
    <row r="6" spans="1:7" ht="14.65" thickBot="1" x14ac:dyDescent="0.5"/>
    <row r="7" spans="1:7" ht="42.75" customHeight="1" x14ac:dyDescent="0.45">
      <c r="A7" s="48" t="s">
        <v>46</v>
      </c>
      <c r="B7" s="48" t="s">
        <v>34</v>
      </c>
      <c r="C7" s="48" t="s">
        <v>19</v>
      </c>
      <c r="D7" s="48" t="s">
        <v>52</v>
      </c>
      <c r="E7" s="48" t="s">
        <v>50</v>
      </c>
      <c r="F7" s="48" t="s">
        <v>51</v>
      </c>
      <c r="G7" s="48" t="s">
        <v>48</v>
      </c>
    </row>
    <row r="8" spans="1:7" x14ac:dyDescent="0.45">
      <c r="A8" s="36" t="s">
        <v>35</v>
      </c>
      <c r="B8" s="36" t="s">
        <v>36</v>
      </c>
      <c r="C8" s="46">
        <f>'18A'!C9</f>
        <v>221413.61</v>
      </c>
      <c r="D8" s="49">
        <v>861110000</v>
      </c>
      <c r="E8" s="41">
        <v>1.663353535602408E-4</v>
      </c>
      <c r="F8" s="46">
        <f>D8*E8</f>
        <v>143233.03630425895</v>
      </c>
      <c r="G8" s="46">
        <f>F8-C8</f>
        <v>-78180.573695741041</v>
      </c>
    </row>
    <row r="9" spans="1:7" x14ac:dyDescent="0.45">
      <c r="A9" s="36" t="s">
        <v>37</v>
      </c>
      <c r="B9" s="36" t="s">
        <v>36</v>
      </c>
      <c r="C9" s="46">
        <f>'18A'!C10</f>
        <v>50276.59</v>
      </c>
      <c r="D9" s="49">
        <v>237638620</v>
      </c>
      <c r="E9" s="41">
        <v>1.663353535602408E-4</v>
      </c>
      <c r="F9" s="46">
        <f t="shared" ref="F9:F16" si="0">D9*E9</f>
        <v>39527.703877267712</v>
      </c>
      <c r="G9" s="46">
        <f t="shared" ref="G9:G16" si="1">F9-C9</f>
        <v>-10748.886122732285</v>
      </c>
    </row>
    <row r="10" spans="1:7" x14ac:dyDescent="0.45">
      <c r="A10" s="36" t="s">
        <v>38</v>
      </c>
      <c r="B10" s="36" t="s">
        <v>36</v>
      </c>
      <c r="C10" s="46">
        <f>'18A'!C11</f>
        <v>118028.66</v>
      </c>
      <c r="D10" s="49">
        <v>601614190</v>
      </c>
      <c r="E10" s="41">
        <v>1.663353535602408E-4</v>
      </c>
      <c r="F10" s="46">
        <f t="shared" si="0"/>
        <v>100069.70900050789</v>
      </c>
      <c r="G10" s="46">
        <f t="shared" si="1"/>
        <v>-17958.95099949211</v>
      </c>
    </row>
    <row r="11" spans="1:7" x14ac:dyDescent="0.45">
      <c r="A11" s="36" t="s">
        <v>39</v>
      </c>
      <c r="B11" s="36" t="s">
        <v>40</v>
      </c>
      <c r="C11" s="46">
        <f>'18A'!C12</f>
        <v>56854.77</v>
      </c>
      <c r="D11" s="49">
        <v>320867200</v>
      </c>
      <c r="E11" s="41">
        <v>1.663353535602408E-4</v>
      </c>
      <c r="F11" s="46">
        <f t="shared" si="0"/>
        <v>53371.559157884498</v>
      </c>
      <c r="G11" s="46">
        <f t="shared" si="1"/>
        <v>-3483.210842115499</v>
      </c>
    </row>
    <row r="12" spans="1:7" x14ac:dyDescent="0.45">
      <c r="A12" s="36" t="s">
        <v>49</v>
      </c>
      <c r="B12" s="36" t="s">
        <v>36</v>
      </c>
      <c r="C12" s="46">
        <f>'18A'!C13</f>
        <v>1866.1999999999998</v>
      </c>
      <c r="D12" s="49">
        <v>11955150</v>
      </c>
      <c r="E12" s="41">
        <v>1.663353535602408E-4</v>
      </c>
      <c r="F12" s="46">
        <f t="shared" si="0"/>
        <v>1988.5641021157128</v>
      </c>
      <c r="G12" s="46">
        <f t="shared" si="1"/>
        <v>122.36410211571297</v>
      </c>
    </row>
    <row r="13" spans="1:7" x14ac:dyDescent="0.45">
      <c r="A13" s="36" t="s">
        <v>42</v>
      </c>
      <c r="B13" s="36"/>
      <c r="C13" s="46">
        <f>'18A'!C14</f>
        <v>0</v>
      </c>
      <c r="D13" s="49"/>
      <c r="E13" s="41"/>
      <c r="F13" s="46"/>
      <c r="G13" s="46"/>
    </row>
    <row r="14" spans="1:7" x14ac:dyDescent="0.45">
      <c r="A14" s="37" t="s">
        <v>43</v>
      </c>
      <c r="B14" s="36" t="s">
        <v>40</v>
      </c>
      <c r="C14" s="46">
        <f>'18A'!C15</f>
        <v>2515.61</v>
      </c>
      <c r="D14" s="49">
        <v>31901603.291859791</v>
      </c>
      <c r="E14" s="41">
        <v>1.663353535602408E-4</v>
      </c>
      <c r="F14" s="46">
        <f t="shared" si="0"/>
        <v>5306.3644626900405</v>
      </c>
      <c r="G14" s="46">
        <f t="shared" si="1"/>
        <v>2790.7544626900403</v>
      </c>
    </row>
    <row r="15" spans="1:7" x14ac:dyDescent="0.45">
      <c r="A15" s="37" t="s">
        <v>44</v>
      </c>
      <c r="B15" s="36" t="s">
        <v>40</v>
      </c>
      <c r="C15" s="46">
        <f>'18A'!C16</f>
        <v>30134.73</v>
      </c>
      <c r="D15" s="49">
        <v>179841743.31536579</v>
      </c>
      <c r="E15" s="41">
        <v>1.663353535602408E-4</v>
      </c>
      <c r="F15" s="46">
        <f t="shared" si="0"/>
        <v>29914.03995925144</v>
      </c>
      <c r="G15" s="46">
        <f t="shared" si="1"/>
        <v>-220.69004074855911</v>
      </c>
    </row>
    <row r="16" spans="1:7" x14ac:dyDescent="0.45">
      <c r="A16" s="37" t="s">
        <v>45</v>
      </c>
      <c r="B16" s="36" t="s">
        <v>40</v>
      </c>
      <c r="C16" s="46">
        <f>'18A'!C17</f>
        <v>24694.48</v>
      </c>
      <c r="D16" s="49">
        <v>123323243.39277442</v>
      </c>
      <c r="E16" s="41">
        <v>1.663353535602408E-4</v>
      </c>
      <c r="F16" s="46">
        <f t="shared" si="0"/>
        <v>20513.015291932763</v>
      </c>
      <c r="G16" s="46">
        <f t="shared" si="1"/>
        <v>-4181.4647080672366</v>
      </c>
    </row>
    <row r="17" spans="1:7" x14ac:dyDescent="0.45">
      <c r="C17" s="50"/>
      <c r="D17" s="49"/>
      <c r="E17" s="38"/>
      <c r="F17" s="46"/>
      <c r="G17" s="46"/>
    </row>
    <row r="18" spans="1:7" ht="14.65" thickBot="1" x14ac:dyDescent="0.5">
      <c r="A18" s="43" t="s">
        <v>33</v>
      </c>
      <c r="B18" s="42"/>
      <c r="C18" s="44">
        <f>SUM(C8:C17)</f>
        <v>505784.64999999997</v>
      </c>
      <c r="D18" s="51">
        <f>SUM(D8:D17)</f>
        <v>2368251750</v>
      </c>
      <c r="E18" s="39"/>
      <c r="F18" s="44">
        <f>SUM(F8:F17)</f>
        <v>393923.99215590896</v>
      </c>
      <c r="G18" s="44">
        <f>SUM(G8:G17)</f>
        <v>-111860.65784409098</v>
      </c>
    </row>
    <row r="19" spans="1:7" ht="14.65" thickTop="1" x14ac:dyDescent="0.45">
      <c r="G19" s="40"/>
    </row>
    <row r="20" spans="1:7" x14ac:dyDescent="0.45">
      <c r="D20" s="40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7"/>
  <sheetViews>
    <sheetView workbookViewId="0">
      <selection activeCell="A4" sqref="A4"/>
    </sheetView>
  </sheetViews>
  <sheetFormatPr defaultRowHeight="14.25" x14ac:dyDescent="0.45"/>
  <cols>
    <col min="1" max="1" width="14.3984375" customWidth="1"/>
    <col min="2" max="2" width="50.59765625" customWidth="1"/>
    <col min="3" max="3" width="3.3984375" customWidth="1"/>
    <col min="4" max="4" width="21.59765625" customWidth="1"/>
  </cols>
  <sheetData>
    <row r="1" spans="1:1" x14ac:dyDescent="0.45">
      <c r="A1" s="20" t="s">
        <v>0</v>
      </c>
    </row>
    <row r="2" spans="1:1" x14ac:dyDescent="0.45">
      <c r="A2" s="20" t="s">
        <v>22</v>
      </c>
    </row>
    <row r="3" spans="1:1" x14ac:dyDescent="0.45">
      <c r="A3" s="20" t="s">
        <v>57</v>
      </c>
    </row>
    <row r="4" spans="1:1" x14ac:dyDescent="0.45">
      <c r="A4" s="22" t="str">
        <f>+'18A'!A5</f>
        <v>September 2021</v>
      </c>
    </row>
    <row r="7" spans="1:1" x14ac:dyDescent="0.45">
      <c r="A7" t="s">
        <v>23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Monthly Cost Tracker AP1</vt:lpstr>
      <vt:lpstr>Monthly Cost Tracker AP2</vt:lpstr>
      <vt:lpstr>Monthly Cost Tracker AP3</vt:lpstr>
      <vt:lpstr>Monthly Cost Tracker AP4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Barkau, Christine M</cp:lastModifiedBy>
  <dcterms:created xsi:type="dcterms:W3CDTF">2019-08-15T19:17:26Z</dcterms:created>
  <dcterms:modified xsi:type="dcterms:W3CDTF">2021-11-12T16:58:39Z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