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0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[6]_pcSlicerSheet5!$A$2:$A$7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0">[9]ACCOUNTING!#REF!</definedName>
    <definedName name="p" localSheetId="1">[9]ACCOUNTING!#REF!</definedName>
    <definedName name="p">[9]ACCOUNTING!#REF!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0">[10]ACCOUNTING!#REF!</definedName>
    <definedName name="q" localSheetId="1">[10]ACCOUNTING!#REF!</definedName>
    <definedName name="q">[10]ACCOUNTING!#REF!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0">[9]ACCOUNTING!#REF!</definedName>
    <definedName name="rr" localSheetId="1">[9]ACCOUNTING!#REF!</definedName>
    <definedName name="rr">[9]ACCOUNTING!#REF!</definedName>
    <definedName name="rrr">[9]Purchase!$A$1:$E$120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0" hidden="1">[9]ACCOUNTING!#REF!</definedName>
    <definedName name="z" localSheetId="1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7" i="4" l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4" i="4"/>
  <c r="C26" i="11"/>
  <c r="C27" i="11" s="1"/>
  <c r="C20" i="11" l="1"/>
  <c r="C30" i="11" l="1"/>
  <c r="C32" i="11" s="1"/>
  <c r="C24" i="4" l="1"/>
  <c r="A4" i="10" l="1"/>
  <c r="A4" i="9"/>
  <c r="A5" i="8"/>
  <c r="A4" i="7"/>
  <c r="A5" i="6"/>
  <c r="C20" i="4" l="1"/>
  <c r="C25" i="4" l="1"/>
  <c r="C28" i="4" s="1"/>
  <c r="C30" i="4" s="1"/>
</calcChain>
</file>

<file path=xl/sharedStrings.xml><?xml version="1.0" encoding="utf-8"?>
<sst xmlns="http://schemas.openxmlformats.org/spreadsheetml/2006/main" count="127" uniqueCount="66">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</sst>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43982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0</v>
      </c>
    </row>
    <row r="7" spans="1:14" x14ac:dyDescent="0.25">
      <c r="A7" s="5" t="s">
        <v>4</v>
      </c>
      <c r="B7" s="6"/>
      <c r="C7" s="53">
        <v>0</v>
      </c>
    </row>
    <row r="8" spans="1:14" x14ac:dyDescent="0.25">
      <c r="A8" s="5" t="s">
        <v>5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A21" s="3"/>
      <c r="B21" s="31"/>
      <c r="C21" s="55"/>
    </row>
    <row r="22" spans="1:3" x14ac:dyDescent="0.25">
      <c r="A22" s="3" t="s">
        <v>38</v>
      </c>
      <c r="B22" s="30"/>
      <c r="C22" s="55">
        <v>-430625.24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>+C24+C25+C22</f>
        <v>-430625.24</v>
      </c>
    </row>
    <row r="27" spans="1:3" ht="15.75" thickBot="1" x14ac:dyDescent="0.3">
      <c r="A27" s="13" t="s">
        <v>18</v>
      </c>
      <c r="B27" s="25"/>
      <c r="C27" s="59">
        <f>C26+C20</f>
        <v>-430625.24</v>
      </c>
    </row>
    <row r="28" spans="1:3" x14ac:dyDescent="0.25">
      <c r="A28" s="3"/>
      <c r="B28" s="4"/>
      <c r="C28" s="4"/>
    </row>
    <row r="29" spans="1:3" x14ac:dyDescent="0.25">
      <c r="A29" s="14" t="s">
        <v>19</v>
      </c>
      <c r="B29" s="15"/>
      <c r="C29" s="15">
        <v>1.0755583333333332E-4</v>
      </c>
    </row>
    <row r="30" spans="1:3" x14ac:dyDescent="0.25">
      <c r="A30" s="16" t="s">
        <v>20</v>
      </c>
      <c r="B30" s="53"/>
      <c r="C30" s="53">
        <f>(C27+B32)*C29</f>
        <v>561.69896331448012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5653019.4691784596</v>
      </c>
      <c r="C32" s="61">
        <f t="shared" ref="C32" si="1">C27+C30+B32</f>
        <v>5222955.9281417737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"/>
  <sheetViews>
    <sheetView zoomScaleNormal="100" workbookViewId="0">
      <pane ySplit="4" topLeftCell="A5" activePane="bottomLeft" state="frozen"/>
      <selection pane="bottomLeft" activeCell="C13" sqref="C13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43982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30511.320000000007</v>
      </c>
    </row>
    <row r="7" spans="1:14" x14ac:dyDescent="0.25">
      <c r="A7" s="5" t="s">
        <v>4</v>
      </c>
      <c r="B7" s="6"/>
      <c r="C7" s="53">
        <v>407.46000000000004</v>
      </c>
    </row>
    <row r="8" spans="1:14" x14ac:dyDescent="0.25">
      <c r="A8" s="5" t="s">
        <v>5</v>
      </c>
      <c r="B8" s="6"/>
      <c r="C8" s="53">
        <v>31788.49000000002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45408.32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169162.5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277278.09000000003</v>
      </c>
    </row>
    <row r="21" spans="1:3" x14ac:dyDescent="0.25">
      <c r="B21" s="10"/>
      <c r="C21" s="56"/>
    </row>
    <row r="22" spans="1:3" x14ac:dyDescent="0.25">
      <c r="A22" s="11" t="s">
        <v>34</v>
      </c>
      <c r="B22" s="12"/>
      <c r="C22" s="57">
        <v>602903.54</v>
      </c>
    </row>
    <row r="23" spans="1:3" x14ac:dyDescent="0.25">
      <c r="A23" s="5" t="s">
        <v>35</v>
      </c>
      <c r="B23" s="24"/>
      <c r="C23" s="57">
        <v>0</v>
      </c>
    </row>
    <row r="24" spans="1:3" x14ac:dyDescent="0.25">
      <c r="A24" s="3" t="s">
        <v>36</v>
      </c>
      <c r="B24" s="6"/>
      <c r="C24" s="58">
        <f t="shared" ref="C24" si="1">+C22+C23</f>
        <v>602903.54</v>
      </c>
    </row>
    <row r="25" spans="1:3" ht="15.75" thickBot="1" x14ac:dyDescent="0.3">
      <c r="A25" s="13" t="s">
        <v>18</v>
      </c>
      <c r="B25" s="25"/>
      <c r="C25" s="59">
        <f t="shared" ref="C25" si="2">-C24+C20</f>
        <v>-325625.45</v>
      </c>
    </row>
    <row r="26" spans="1:3" x14ac:dyDescent="0.25">
      <c r="A26" s="3"/>
      <c r="B26" s="4"/>
      <c r="C26" s="62"/>
    </row>
    <row r="27" spans="1:3" x14ac:dyDescent="0.25">
      <c r="A27" s="14" t="s">
        <v>19</v>
      </c>
      <c r="B27" s="15"/>
      <c r="C27" s="15">
        <f>(0.129067/12)/100</f>
        <v>1.0755583333333332E-4</v>
      </c>
    </row>
    <row r="28" spans="1:3" x14ac:dyDescent="0.25">
      <c r="A28" s="16" t="s">
        <v>20</v>
      </c>
      <c r="B28" s="53"/>
      <c r="C28" s="53">
        <f>(C25+B30)*C27</f>
        <v>178.19018779238456</v>
      </c>
    </row>
    <row r="29" spans="1:3" x14ac:dyDescent="0.25">
      <c r="A29" s="3"/>
      <c r="B29" s="60"/>
      <c r="C29" s="60"/>
    </row>
    <row r="30" spans="1:3" ht="15.75" thickBot="1" x14ac:dyDescent="0.3">
      <c r="A30" s="13" t="s">
        <v>21</v>
      </c>
      <c r="B30" s="61">
        <v>1982348.1238892318</v>
      </c>
      <c r="C30" s="61">
        <f t="shared" ref="C30" si="3">C25+C28+B30</f>
        <v>1656900.8640770242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8" sqref="C8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65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347677.55</v>
      </c>
    </row>
    <row r="10" spans="1:4" x14ac:dyDescent="0.25">
      <c r="A10" s="45" t="s">
        <v>43</v>
      </c>
      <c r="B10" s="36" t="s">
        <v>42</v>
      </c>
      <c r="C10" s="46">
        <v>81793.67</v>
      </c>
      <c r="D10" s="8"/>
    </row>
    <row r="11" spans="1:4" x14ac:dyDescent="0.25">
      <c r="A11" s="45" t="s">
        <v>44</v>
      </c>
      <c r="B11" s="36" t="s">
        <v>42</v>
      </c>
      <c r="C11" s="46">
        <v>213122.64</v>
      </c>
      <c r="D11" s="8"/>
    </row>
    <row r="12" spans="1:4" x14ac:dyDescent="0.25">
      <c r="A12" s="45" t="s">
        <v>45</v>
      </c>
      <c r="B12" s="36" t="s">
        <v>46</v>
      </c>
      <c r="C12" s="46">
        <v>115868.5</v>
      </c>
      <c r="D12" s="8"/>
    </row>
    <row r="13" spans="1:4" x14ac:dyDescent="0.25">
      <c r="A13" s="45" t="s">
        <v>47</v>
      </c>
      <c r="B13" s="36" t="s">
        <v>42</v>
      </c>
      <c r="C13" s="46">
        <f>3497.71+78.3+1726.91</f>
        <v>5302.92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6488.29</v>
      </c>
      <c r="D15" s="32"/>
    </row>
    <row r="16" spans="1:4" x14ac:dyDescent="0.25">
      <c r="A16" s="47" t="s">
        <v>50</v>
      </c>
      <c r="B16" s="36" t="s">
        <v>46</v>
      </c>
      <c r="C16" s="46">
        <v>60578.97</v>
      </c>
      <c r="D16" s="32"/>
    </row>
    <row r="17" spans="1:4" x14ac:dyDescent="0.25">
      <c r="A17" s="47" t="s">
        <v>51</v>
      </c>
      <c r="B17" s="36" t="s">
        <v>46</v>
      </c>
      <c r="C17" s="46">
        <f>50153.29+1176.61</f>
        <v>51329.9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882162.44000000006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May 2020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"/>
  <sheetViews>
    <sheetView workbookViewId="0">
      <selection activeCell="A2" sqref="A2:A3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May 2020</v>
      </c>
    </row>
    <row r="6" spans="1:4" x14ac:dyDescent="0.25">
      <c r="A6" s="18"/>
      <c r="B6" s="17"/>
      <c r="D6" s="8"/>
    </row>
    <row r="7" spans="1:4" x14ac:dyDescent="0.25">
      <c r="A7" t="s">
        <v>53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topLeftCell="A4" workbookViewId="0">
      <selection activeCell="C7" sqref="C7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May 2020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347677.55</v>
      </c>
      <c r="D8" s="49">
        <v>801284166.66666663</v>
      </c>
      <c r="E8" s="41">
        <v>4.4383892792511826E-4</v>
      </c>
      <c r="F8" s="46">
        <f>D8*E8</f>
        <v>355641.1054967051</v>
      </c>
      <c r="G8" s="46">
        <f>F8-C8</f>
        <v>7963.5554967051139</v>
      </c>
    </row>
    <row r="9" spans="1:7" x14ac:dyDescent="0.25">
      <c r="A9" s="36" t="s">
        <v>43</v>
      </c>
      <c r="B9" s="36" t="s">
        <v>42</v>
      </c>
      <c r="C9" s="46">
        <f>'18A'!C10</f>
        <v>81793.67</v>
      </c>
      <c r="D9" s="49">
        <v>256859032.5</v>
      </c>
      <c r="E9" s="41">
        <v>4.4383892792511826E-4</v>
      </c>
      <c r="F9" s="46">
        <f t="shared" ref="F9:F16" si="0">D9*E9</f>
        <v>114004.03761268311</v>
      </c>
      <c r="G9" s="46">
        <f t="shared" ref="G9:G16" si="1">F9-C9</f>
        <v>32210.367612683112</v>
      </c>
    </row>
    <row r="10" spans="1:7" x14ac:dyDescent="0.25">
      <c r="A10" s="36" t="s">
        <v>44</v>
      </c>
      <c r="B10" s="36" t="s">
        <v>42</v>
      </c>
      <c r="C10" s="46">
        <f>'18A'!C11</f>
        <v>213122.64</v>
      </c>
      <c r="D10" s="49">
        <v>643294722.49999988</v>
      </c>
      <c r="E10" s="41">
        <v>4.4383892792511826E-4</v>
      </c>
      <c r="F10" s="46">
        <f t="shared" si="0"/>
        <v>285519.23997428641</v>
      </c>
      <c r="G10" s="46">
        <f t="shared" si="1"/>
        <v>72396.599974286393</v>
      </c>
    </row>
    <row r="11" spans="1:7" x14ac:dyDescent="0.25">
      <c r="A11" s="36" t="s">
        <v>45</v>
      </c>
      <c r="B11" s="36" t="s">
        <v>46</v>
      </c>
      <c r="C11" s="46">
        <f>'18A'!C12</f>
        <v>115868.5</v>
      </c>
      <c r="D11" s="49">
        <v>316374622.5</v>
      </c>
      <c r="E11" s="41">
        <v>4.4383892792511826E-4</v>
      </c>
      <c r="F11" s="46">
        <f t="shared" si="0"/>
        <v>140419.373273114</v>
      </c>
      <c r="G11" s="46">
        <f t="shared" si="1"/>
        <v>24550.873273114004</v>
      </c>
    </row>
    <row r="12" spans="1:7" x14ac:dyDescent="0.25">
      <c r="A12" s="36" t="s">
        <v>55</v>
      </c>
      <c r="B12" s="36" t="s">
        <v>42</v>
      </c>
      <c r="C12" s="46">
        <f>'18A'!C13</f>
        <v>5302.92</v>
      </c>
      <c r="D12" s="49">
        <v>13750330</v>
      </c>
      <c r="E12" s="41">
        <v>4.4383892792511826E-4</v>
      </c>
      <c r="F12" s="46">
        <f t="shared" si="0"/>
        <v>6102.9317258165911</v>
      </c>
      <c r="G12" s="46">
        <f t="shared" si="1"/>
        <v>800.01172581659102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6488.29</v>
      </c>
      <c r="D14" s="49">
        <v>16292027.599007417</v>
      </c>
      <c r="E14" s="41">
        <v>4.4383892792511826E-4</v>
      </c>
      <c r="F14" s="46">
        <f t="shared" si="0"/>
        <v>7231.0360632698903</v>
      </c>
      <c r="G14" s="46">
        <f t="shared" si="1"/>
        <v>742.74606326989033</v>
      </c>
    </row>
    <row r="15" spans="1:7" x14ac:dyDescent="0.25">
      <c r="A15" s="37" t="s">
        <v>50</v>
      </c>
      <c r="B15" s="36" t="s">
        <v>46</v>
      </c>
      <c r="C15" s="46">
        <f>'18A'!C16</f>
        <v>60578.97</v>
      </c>
      <c r="D15" s="49">
        <v>183669166.40678176</v>
      </c>
      <c r="E15" s="41">
        <v>4.4383892792511826E-4</v>
      </c>
      <c r="F15" s="46">
        <f t="shared" si="0"/>
        <v>81519.525910886165</v>
      </c>
      <c r="G15" s="46">
        <f t="shared" si="1"/>
        <v>20940.555910886163</v>
      </c>
    </row>
    <row r="16" spans="1:7" x14ac:dyDescent="0.25">
      <c r="A16" s="37" t="s">
        <v>51</v>
      </c>
      <c r="B16" s="36" t="s">
        <v>46</v>
      </c>
      <c r="C16" s="46">
        <f>'18A'!C17</f>
        <v>51329.9</v>
      </c>
      <c r="D16" s="49">
        <v>133482278.49421082</v>
      </c>
      <c r="E16" s="41">
        <v>4.4383892792511826E-4</v>
      </c>
      <c r="F16" s="46">
        <f t="shared" si="0"/>
        <v>59244.631383872598</v>
      </c>
      <c r="G16" s="46">
        <f t="shared" si="1"/>
        <v>7914.7313838725968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882162.44000000006</v>
      </c>
      <c r="D18" s="51">
        <f>SUM(D8:D17)</f>
        <v>2365006346.6666665</v>
      </c>
      <c r="E18" s="39"/>
      <c r="F18" s="44">
        <f>SUM(F8:F17)</f>
        <v>1049681.8814406339</v>
      </c>
      <c r="G18" s="44">
        <f>SUM(G8:G17)</f>
        <v>167519.44144063388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May 2020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May 2020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AP1</vt:lpstr>
      <vt:lpstr>Monthly Cost Tracker AP2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2020-07-13T15:14:28Z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