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7" i="4" l="1"/>
  <c r="C29" i="11"/>
  <c r="C20" i="5" l="1"/>
  <c r="F8" i="8" l="1"/>
  <c r="F9" i="8" l="1"/>
  <c r="F10" i="8"/>
  <c r="F11" i="8"/>
  <c r="F12" i="8"/>
  <c r="F14" i="8"/>
  <c r="F15" i="8"/>
  <c r="F16" i="8"/>
  <c r="F17" i="8"/>
  <c r="F19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17" i="8"/>
  <c r="G17" i="8" s="1"/>
  <c r="C8" i="8"/>
  <c r="G8" i="8" s="1"/>
  <c r="D19" i="8"/>
  <c r="C12" i="8" l="1"/>
  <c r="G12" i="8" l="1"/>
  <c r="G19" i="8" s="1"/>
  <c r="C19" i="8"/>
  <c r="C4" i="4"/>
  <c r="C26" i="11"/>
  <c r="C27" i="11" s="1"/>
  <c r="C20" i="11" l="1"/>
  <c r="C30" i="11" l="1"/>
  <c r="C32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<sst xmlns="http://schemas.openxmlformats.org/spreadsheetml/2006/main" count="131" uniqueCount="70">
  <si>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</si>
  <si>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</si>
  <si>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</si>
  <si>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</si>
  <si>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</si>
  <si>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</si>
  <si>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</si>
  <si>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</si>
  <si>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</si>
  <si>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</si>
  <si>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</si>
  <si>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</si>
  <si>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</si>
  <si>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</si>
  <si>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</si>
  <si>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</si>
  <si>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</si>
  <si>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</si>
  <si>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</si>
  <si>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</si>
  <si>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</si>
  <si>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</si>
  <si>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</si>
  <si>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</si>
  <si>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</si>
  <si>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</si>
  <si>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</si>
  <si>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</si>
  <si>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</si>
  <si>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</si>
  <si>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</si>
  <si>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</si>
  <si>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</si>
  <si>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</si>
  <si>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</si>
  <si>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</si>
  <si>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</si>
  <si>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</si>
  <si>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</si>
  <si>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</si>
  <si>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</si>
  <si>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</si>
  <si>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</si>
  <si>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</si>
  <si>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</si>
  <si>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</si>
  <si>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</si>
  <si>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</si>
  <si>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</si>
  <si>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</si>
  <si>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</si>
  <si>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</si>
  <si>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r>
      <t>12m</t>
    </r>
    <r>
      <rPr>
        <vertAlign val="superscript"/>
        <sz val="9"/>
        <color rgb="FFFF0000"/>
        <rFont val="Arial"/>
        <family val="2"/>
      </rPr>
      <t xml:space="preserve"> </t>
    </r>
  </si>
  <si>
    <t>Transmission</t>
  </si>
  <si>
    <t>Sales Revenues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</si>
  <si>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</si>
  <si>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</si>
  <si>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</si>
  <si>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</si>
  <si>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12m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</si>
  <si>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</si>
  <si>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</si>
  <si>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</si>
  <si>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</si>
  <si>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</si>
  <si>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</si>
  <si>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</si>
  <si>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March 2020</t>
  </si>
  <si>
    <t>Report 18(E)</t>
  </si>
  <si>
    <t>Report 18(F)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</si>
</sst>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vertAlign val="superscript"/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2"/>
    </xf>
    <xf numFmtId="3" fontId="9" fillId="0" borderId="0" xfId="0" applyNumberFormat="1" applyFont="1" applyFill="1" applyBorder="1" applyAlignment="1"/>
    <xf numFmtId="42" fontId="9" fillId="0" borderId="4" xfId="0" applyNumberFormat="1" applyFont="1" applyFill="1" applyBorder="1" applyAlignment="1"/>
    <xf numFmtId="42" fontId="0" fillId="0" borderId="0" xfId="0" applyNumberFormat="1"/>
    <xf numFmtId="167" fontId="9" fillId="0" borderId="0" xfId="1" applyNumberFormat="1" applyFont="1" applyFill="1" applyBorder="1" applyAlignment="1"/>
    <xf numFmtId="0" fontId="0" fillId="0" borderId="4" xfId="0" applyBorder="1"/>
    <xf numFmtId="0" fontId="10" fillId="0" borderId="4" xfId="0" applyFont="1" applyFill="1" applyBorder="1"/>
    <xf numFmtId="168" fontId="9" fillId="0" borderId="4" xfId="1" applyNumberFormat="1" applyFont="1" applyFill="1" applyBorder="1" applyAlignment="1"/>
    <xf numFmtId="0" fontId="9" fillId="0" borderId="0" xfId="6" applyFont="1" applyFill="1" applyBorder="1" applyAlignment="1">
      <alignment horizontal="left"/>
    </xf>
    <xf numFmtId="168" fontId="9" fillId="0" borderId="0" xfId="1" applyNumberFormat="1" applyFont="1" applyFill="1" applyBorder="1" applyAlignment="1"/>
    <xf numFmtId="0" fontId="9" fillId="0" borderId="0" xfId="6" applyFont="1" applyFill="1" applyBorder="1" applyAlignment="1">
      <alignment horizontal="left" indent="2"/>
    </xf>
    <xf numFmtId="0" fontId="10" fillId="3" borderId="5" xfId="6" applyFont="1" applyFill="1" applyBorder="1" applyAlignment="1">
      <alignment horizontal="center" wrapText="1"/>
    </xf>
    <xf numFmtId="169" fontId="9" fillId="0" borderId="0" xfId="5" applyNumberFormat="1" applyFont="1" applyFill="1" applyBorder="1" applyAlignment="1"/>
    <xf numFmtId="168" fontId="0" fillId="0" borderId="0" xfId="1" applyNumberFormat="1" applyFont="1" applyFill="1"/>
    <xf numFmtId="169" fontId="9" fillId="0" borderId="4" xfId="5" applyNumberFormat="1" applyFont="1" applyFill="1" applyBorder="1" applyAlignment="1"/>
    <xf numFmtId="0" fontId="10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C4" sqref="C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43921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0</v>
      </c>
    </row>
    <row r="7" spans="1:14" x14ac:dyDescent="0.25">
      <c r="A7" s="5" t="s">
        <v>4</v>
      </c>
      <c r="B7" s="6"/>
      <c r="C7" s="53">
        <v>0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-542503.06000000006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-542503.06000000006</v>
      </c>
    </row>
    <row r="27" spans="1:3" ht="15.75" thickBot="1" x14ac:dyDescent="0.3">
      <c r="A27" s="13" t="s">
        <v>18</v>
      </c>
      <c r="B27" s="25"/>
      <c r="C27" s="59">
        <f>C26+C20</f>
        <v>-542503.06000000006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(1.888592/12)/100</f>
        <v>1.5738266666666667E-3</v>
      </c>
    </row>
    <row r="30" spans="1:3" x14ac:dyDescent="0.25">
      <c r="A30" s="16" t="s">
        <v>20</v>
      </c>
      <c r="B30" s="53"/>
      <c r="C30" s="53">
        <f>(C27+B32)*C29</f>
        <v>9610.729607901334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6649102.8600000003</v>
      </c>
      <c r="C32" s="61">
        <f t="shared" ref="C32" si="1">C27+C30+B32</f>
        <v>6116210.5296079013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17" activePane="bottomLeft" state="frozen"/>
      <selection pane="bottomLeft" activeCell="D25" sqref="D2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43921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-4240.54</v>
      </c>
    </row>
    <row r="7" spans="1:14" x14ac:dyDescent="0.25">
      <c r="A7" s="5" t="s">
        <v>4</v>
      </c>
      <c r="B7" s="6"/>
      <c r="C7" s="53">
        <v>1632.79</v>
      </c>
    </row>
    <row r="8" spans="1:14" x14ac:dyDescent="0.25">
      <c r="A8" s="5" t="s">
        <v>5</v>
      </c>
      <c r="B8" s="6"/>
      <c r="C8" s="53">
        <v>14281.57</v>
      </c>
    </row>
    <row r="9" spans="1:14" x14ac:dyDescent="0.25">
      <c r="A9" s="5" t="s">
        <v>6</v>
      </c>
      <c r="B9" s="6"/>
      <c r="C9" s="53"/>
    </row>
    <row r="10" spans="1:14" x14ac:dyDescent="0.25">
      <c r="A10" s="5" t="s">
        <v>7</v>
      </c>
      <c r="B10" s="6"/>
      <c r="C10" s="53">
        <v>47958.73</v>
      </c>
    </row>
    <row r="11" spans="1:14" x14ac:dyDescent="0.25">
      <c r="A11" s="5" t="s">
        <v>8</v>
      </c>
      <c r="B11" s="6"/>
      <c r="C11" s="53"/>
    </row>
    <row r="12" spans="1:14" x14ac:dyDescent="0.25">
      <c r="A12" s="5" t="s">
        <v>9</v>
      </c>
      <c r="B12" s="6"/>
      <c r="C12" s="53"/>
    </row>
    <row r="13" spans="1:14" x14ac:dyDescent="0.25">
      <c r="A13" s="5" t="s">
        <v>10</v>
      </c>
      <c r="B13" s="7"/>
      <c r="C13" s="50">
        <v>167360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226992.55</v>
      </c>
    </row>
    <row r="21" spans="1:3" x14ac:dyDescent="0.25">
      <c r="B21" s="10"/>
      <c r="C21" s="56"/>
    </row>
    <row r="22" spans="1:3" x14ac:dyDescent="0.25">
      <c r="A22" s="11" t="s">
        <v>34</v>
      </c>
      <c r="B22" s="12"/>
      <c r="C22" s="57">
        <v>602903.54</v>
      </c>
    </row>
    <row r="23" spans="1:3" x14ac:dyDescent="0.25">
      <c r="A23" s="5" t="s">
        <v>35</v>
      </c>
      <c r="B23" s="24"/>
      <c r="C23" s="57">
        <v>0</v>
      </c>
    </row>
    <row r="24" spans="1:3" x14ac:dyDescent="0.25">
      <c r="A24" s="3" t="s">
        <v>36</v>
      </c>
      <c r="B24" s="6"/>
      <c r="C24" s="58">
        <f t="shared" ref="C24" si="1">+C22+C23</f>
        <v>602903.54</v>
      </c>
    </row>
    <row r="25" spans="1:3" ht="15.75" thickBot="1" x14ac:dyDescent="0.3">
      <c r="A25" s="13" t="s">
        <v>18</v>
      </c>
      <c r="B25" s="25"/>
      <c r="C25" s="59">
        <f t="shared" ref="C25" si="2">-C24+C20</f>
        <v>-375910.99000000005</v>
      </c>
    </row>
    <row r="26" spans="1:3" x14ac:dyDescent="0.25">
      <c r="A26" s="3"/>
      <c r="B26" s="4"/>
      <c r="C26" s="62"/>
    </row>
    <row r="27" spans="1:3" x14ac:dyDescent="0.25">
      <c r="A27" s="14" t="s">
        <v>19</v>
      </c>
      <c r="B27" s="15"/>
      <c r="C27" s="15">
        <f>(1.888592/12)/100</f>
        <v>1.5738266666666667E-3</v>
      </c>
    </row>
    <row r="28" spans="1:3" x14ac:dyDescent="0.25">
      <c r="A28" s="16" t="s">
        <v>20</v>
      </c>
      <c r="B28" s="53"/>
      <c r="C28" s="53">
        <f>(C25+B30)*C27</f>
        <v>3519.9749400489331</v>
      </c>
    </row>
    <row r="29" spans="1:3" x14ac:dyDescent="0.25">
      <c r="A29" s="3"/>
      <c r="B29" s="60"/>
      <c r="C29" s="60"/>
    </row>
    <row r="30" spans="1:3" ht="15.75" thickBot="1" x14ac:dyDescent="0.3">
      <c r="A30" s="13" t="s">
        <v>21</v>
      </c>
      <c r="B30" s="61">
        <v>2612481.9</v>
      </c>
      <c r="C30" s="61">
        <f t="shared" ref="C30" si="3">C25+C28+B30</f>
        <v>2240090.8849400487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8"/>
  <sheetViews>
    <sheetView topLeftCell="A4" zoomScaleNormal="100" workbookViewId="0">
      <selection activeCell="A25" sqref="A25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63</v>
      </c>
    </row>
    <row r="4" spans="1:4" x14ac:dyDescent="0.25">
      <c r="A4" s="20" t="s">
        <v>22</v>
      </c>
    </row>
    <row r="5" spans="1:4" x14ac:dyDescent="0.25">
      <c r="A5" s="21" t="s">
        <v>67</v>
      </c>
    </row>
    <row r="7" spans="1:4" ht="15.75" thickBot="1" x14ac:dyDescent="0.3">
      <c r="A7" s="19"/>
      <c r="D7" s="8"/>
    </row>
    <row r="8" spans="1:4" x14ac:dyDescent="0.25">
      <c r="A8" s="52" t="s">
        <v>55</v>
      </c>
      <c r="B8" s="52" t="s">
        <v>40</v>
      </c>
      <c r="C8" s="52" t="s">
        <v>54</v>
      </c>
      <c r="D8" s="8"/>
    </row>
    <row r="9" spans="1:4" x14ac:dyDescent="0.25">
      <c r="A9" s="45" t="s">
        <v>41</v>
      </c>
      <c r="B9" s="36" t="s">
        <v>42</v>
      </c>
      <c r="C9" s="46">
        <v>491562.03</v>
      </c>
    </row>
    <row r="10" spans="1:4" x14ac:dyDescent="0.25">
      <c r="A10" s="45" t="s">
        <v>43</v>
      </c>
      <c r="B10" s="36" t="s">
        <v>42</v>
      </c>
      <c r="C10" s="46">
        <v>116836.43</v>
      </c>
      <c r="D10" s="8"/>
    </row>
    <row r="11" spans="1:4" x14ac:dyDescent="0.25">
      <c r="A11" s="45" t="s">
        <v>44</v>
      </c>
      <c r="B11" s="36" t="s">
        <v>42</v>
      </c>
      <c r="C11" s="46">
        <v>262199.52</v>
      </c>
      <c r="D11" s="8"/>
    </row>
    <row r="12" spans="1:4" x14ac:dyDescent="0.25">
      <c r="A12" s="45" t="s">
        <v>45</v>
      </c>
      <c r="B12" s="36" t="s">
        <v>46</v>
      </c>
      <c r="C12" s="46">
        <v>122579.05</v>
      </c>
      <c r="D12" s="8"/>
    </row>
    <row r="13" spans="1:4" x14ac:dyDescent="0.25">
      <c r="A13" s="45" t="s">
        <v>47</v>
      </c>
      <c r="B13" s="36" t="s">
        <v>42</v>
      </c>
      <c r="C13" s="46">
        <f>4186.24+96.32+2165.09</f>
        <v>6447.65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6950.31</v>
      </c>
      <c r="D15" s="32"/>
    </row>
    <row r="16" spans="1:4" x14ac:dyDescent="0.25">
      <c r="A16" s="47" t="s">
        <v>50</v>
      </c>
      <c r="B16" s="36" t="s">
        <v>46</v>
      </c>
      <c r="C16" s="46">
        <v>62116.94</v>
      </c>
      <c r="D16" s="32"/>
    </row>
    <row r="17" spans="1:4" x14ac:dyDescent="0.25">
      <c r="A17" s="47" t="s">
        <v>51</v>
      </c>
      <c r="B17" s="36" t="s">
        <v>46</v>
      </c>
      <c r="C17" s="46">
        <f>2554.21+40104.94</f>
        <v>42659.15</v>
      </c>
      <c r="D17" s="32"/>
    </row>
    <row r="18" spans="1:4" x14ac:dyDescent="0.25">
      <c r="A18" s="36" t="s">
        <v>52</v>
      </c>
      <c r="B18" s="36" t="s">
        <v>53</v>
      </c>
      <c r="C18" s="46"/>
      <c r="D18" s="32"/>
    </row>
    <row r="19" spans="1:4" x14ac:dyDescent="0.25">
      <c r="D19" s="32"/>
    </row>
    <row r="20" spans="1:4" ht="15.75" thickBot="1" x14ac:dyDescent="0.3">
      <c r="A20" s="43" t="s">
        <v>39</v>
      </c>
      <c r="B20" s="42"/>
      <c r="C20" s="44">
        <f>SUM(C9:C19)</f>
        <v>1111351.08</v>
      </c>
      <c r="D20" s="32"/>
    </row>
    <row r="21" spans="1:4" ht="15.75" thickTop="1" x14ac:dyDescent="0.25">
      <c r="D21" s="32"/>
    </row>
    <row r="22" spans="1:4" x14ac:dyDescent="0.25">
      <c r="D22" s="32"/>
    </row>
    <row r="23" spans="1:4" x14ac:dyDescent="0.25">
      <c r="D23" s="32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4"/>
      <c r="B27" s="35"/>
      <c r="C27" s="35"/>
    </row>
    <row r="28" spans="1:4" x14ac:dyDescent="0.25">
      <c r="A28" s="33"/>
      <c r="B28" s="33"/>
      <c r="C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A47" s="33"/>
      <c r="B47" s="33"/>
    </row>
    <row r="48" spans="1:2" x14ac:dyDescent="0.25">
      <c r="B48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65</v>
      </c>
    </row>
    <row r="3" spans="1:4" x14ac:dyDescent="0.25">
      <c r="A3" s="20" t="s">
        <v>63</v>
      </c>
    </row>
    <row r="4" spans="1:4" x14ac:dyDescent="0.25">
      <c r="A4" s="20" t="s">
        <v>23</v>
      </c>
    </row>
    <row r="5" spans="1:4" x14ac:dyDescent="0.25">
      <c r="A5" s="22" t="str">
        <f>+'18A'!A5</f>
        <v>March 2020</v>
      </c>
    </row>
    <row r="7" spans="1:4" x14ac:dyDescent="0.25">
      <c r="A7" s="18" t="s">
        <v>66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>
      <selection activeCell="A2" sqref="A2:A3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64</v>
      </c>
    </row>
    <row r="4" spans="1:4" x14ac:dyDescent="0.25">
      <c r="A4" s="22" t="str">
        <f>+'18A'!A5</f>
        <v>March 2020</v>
      </c>
    </row>
    <row r="6" spans="1:4" x14ac:dyDescent="0.25">
      <c r="A6" s="18"/>
      <c r="B6" s="17"/>
      <c r="D6" s="8"/>
    </row>
    <row r="7" spans="1:4" x14ac:dyDescent="0.25">
      <c r="A7" t="s">
        <v>56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topLeftCell="A4" workbookViewId="0">
      <selection activeCell="A22" sqref="A22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63</v>
      </c>
    </row>
    <row r="4" spans="1:7" x14ac:dyDescent="0.25">
      <c r="A4" s="20" t="s">
        <v>24</v>
      </c>
    </row>
    <row r="5" spans="1:7" x14ac:dyDescent="0.25">
      <c r="A5" s="22" t="str">
        <f>+'18A'!A5</f>
        <v>March 2020</v>
      </c>
    </row>
    <row r="6" spans="1:7" ht="15.75" thickBot="1" x14ac:dyDescent="0.3"/>
    <row r="7" spans="1:7" ht="42.75" customHeight="1" x14ac:dyDescent="0.25">
      <c r="A7" s="48" t="s">
        <v>55</v>
      </c>
      <c r="B7" s="48" t="s">
        <v>40</v>
      </c>
      <c r="C7" s="48" t="s">
        <v>25</v>
      </c>
      <c r="D7" s="48" t="s">
        <v>62</v>
      </c>
      <c r="E7" s="48" t="s">
        <v>60</v>
      </c>
      <c r="F7" s="48" t="s">
        <v>61</v>
      </c>
      <c r="G7" s="48" t="s">
        <v>57</v>
      </c>
    </row>
    <row r="8" spans="1:7" x14ac:dyDescent="0.25">
      <c r="A8" s="36" t="s">
        <v>41</v>
      </c>
      <c r="B8" s="36" t="s">
        <v>42</v>
      </c>
      <c r="C8" s="46">
        <f>'18A'!C9</f>
        <v>491562.03</v>
      </c>
      <c r="D8" s="49">
        <v>1030759166.6666666</v>
      </c>
      <c r="E8" s="41">
        <v>4.4383892792511826E-4</v>
      </c>
      <c r="F8" s="46">
        <f>D8*E8</f>
        <v>457491.04348232161</v>
      </c>
      <c r="G8" s="46">
        <f>F8-C8</f>
        <v>-34070.986517678422</v>
      </c>
    </row>
    <row r="9" spans="1:7" x14ac:dyDescent="0.25">
      <c r="A9" s="36" t="s">
        <v>43</v>
      </c>
      <c r="B9" s="36" t="s">
        <v>42</v>
      </c>
      <c r="C9" s="46">
        <f>'18A'!C10</f>
        <v>116836.43</v>
      </c>
      <c r="D9" s="49">
        <v>268188932.5</v>
      </c>
      <c r="E9" s="41">
        <v>4.4383892792511826E-4</v>
      </c>
      <c r="F9" s="46">
        <f t="shared" ref="F9:F17" si="0">D9*E9</f>
        <v>119032.6882821819</v>
      </c>
      <c r="G9" s="46">
        <f t="shared" ref="G9:G17" si="1">F9-C9</f>
        <v>2196.2582821819087</v>
      </c>
    </row>
    <row r="10" spans="1:7" x14ac:dyDescent="0.25">
      <c r="A10" s="36" t="s">
        <v>44</v>
      </c>
      <c r="B10" s="36" t="s">
        <v>42</v>
      </c>
      <c r="C10" s="46">
        <f>'18A'!C11</f>
        <v>262199.52</v>
      </c>
      <c r="D10" s="49">
        <v>622546502.5</v>
      </c>
      <c r="E10" s="41">
        <v>4.4383892792511826E-4</v>
      </c>
      <c r="F10" s="46">
        <f t="shared" si="0"/>
        <v>276310.37225313194</v>
      </c>
      <c r="G10" s="46">
        <f t="shared" si="1"/>
        <v>14110.852253131918</v>
      </c>
    </row>
    <row r="11" spans="1:7" x14ac:dyDescent="0.25">
      <c r="A11" s="36" t="s">
        <v>45</v>
      </c>
      <c r="B11" s="36" t="s">
        <v>46</v>
      </c>
      <c r="C11" s="46">
        <f>'18A'!C12</f>
        <v>122579.05</v>
      </c>
      <c r="D11" s="49">
        <v>296854552.5</v>
      </c>
      <c r="E11" s="41">
        <v>4.4383892792511826E-4</v>
      </c>
      <c r="F11" s="46">
        <f t="shared" si="0"/>
        <v>131755.60633129074</v>
      </c>
      <c r="G11" s="46">
        <f t="shared" si="1"/>
        <v>9176.5563312907325</v>
      </c>
    </row>
    <row r="12" spans="1:7" x14ac:dyDescent="0.25">
      <c r="A12" s="36" t="s">
        <v>58</v>
      </c>
      <c r="B12" s="36" t="s">
        <v>42</v>
      </c>
      <c r="C12" s="46">
        <f>'18A'!C13</f>
        <v>6447.65</v>
      </c>
      <c r="D12" s="49">
        <v>16733610</v>
      </c>
      <c r="E12" s="41">
        <v>4.4383892792511826E-4</v>
      </c>
      <c r="F12" s="46">
        <f t="shared" si="0"/>
        <v>7427.0275227170378</v>
      </c>
      <c r="G12" s="46">
        <f t="shared" si="1"/>
        <v>979.37752271703812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6950.31</v>
      </c>
      <c r="D14" s="49">
        <v>14888599.64070539</v>
      </c>
      <c r="E14" s="41">
        <v>4.4383892792511826E-4</v>
      </c>
      <c r="F14" s="46">
        <f t="shared" si="0"/>
        <v>6608.140102836981</v>
      </c>
      <c r="G14" s="46">
        <f t="shared" si="1"/>
        <v>-342.16989716301941</v>
      </c>
    </row>
    <row r="15" spans="1:7" x14ac:dyDescent="0.25">
      <c r="A15" s="37" t="s">
        <v>50</v>
      </c>
      <c r="B15" s="36" t="s">
        <v>46</v>
      </c>
      <c r="C15" s="46">
        <f>'18A'!C16</f>
        <v>62116.94</v>
      </c>
      <c r="D15" s="49">
        <v>167847535.75664651</v>
      </c>
      <c r="E15" s="41">
        <v>4.4383892792511826E-4</v>
      </c>
      <c r="F15" s="46">
        <f t="shared" si="0"/>
        <v>74497.270325102945</v>
      </c>
      <c r="G15" s="46">
        <f t="shared" si="1"/>
        <v>12380.330325102943</v>
      </c>
    </row>
    <row r="16" spans="1:7" x14ac:dyDescent="0.25">
      <c r="A16" s="37" t="s">
        <v>51</v>
      </c>
      <c r="B16" s="36" t="s">
        <v>46</v>
      </c>
      <c r="C16" s="46">
        <f>'18A'!C17</f>
        <v>42659.15</v>
      </c>
      <c r="D16" s="49">
        <v>121983847.10264809</v>
      </c>
      <c r="E16" s="41">
        <v>4.4383892792511826E-4</v>
      </c>
      <c r="F16" s="46">
        <f t="shared" si="0"/>
        <v>54141.179922220872</v>
      </c>
      <c r="G16" s="46">
        <f t="shared" si="1"/>
        <v>11482.029922220871</v>
      </c>
    </row>
    <row r="17" spans="1:7" x14ac:dyDescent="0.25">
      <c r="A17" s="36" t="s">
        <v>59</v>
      </c>
      <c r="B17" s="36" t="s">
        <v>53</v>
      </c>
      <c r="C17" s="46">
        <f>'18A'!C18</f>
        <v>0</v>
      </c>
      <c r="D17" s="49">
        <v>0</v>
      </c>
      <c r="E17" s="41">
        <v>4.4383892792511826E-4</v>
      </c>
      <c r="F17" s="46">
        <f t="shared" si="0"/>
        <v>0</v>
      </c>
      <c r="G17" s="46">
        <f t="shared" si="1"/>
        <v>0</v>
      </c>
    </row>
    <row r="18" spans="1:7" x14ac:dyDescent="0.25">
      <c r="C18" s="50"/>
      <c r="D18" s="49"/>
      <c r="E18" s="38"/>
      <c r="F18" s="46"/>
      <c r="G18" s="46"/>
    </row>
    <row r="19" spans="1:7" ht="15.75" thickBot="1" x14ac:dyDescent="0.3">
      <c r="A19" s="43" t="s">
        <v>39</v>
      </c>
      <c r="B19" s="42"/>
      <c r="C19" s="44">
        <f>SUM(C8:C18)</f>
        <v>1111351.08</v>
      </c>
      <c r="D19" s="51">
        <f>SUM(D8:D18)</f>
        <v>2539802746.666667</v>
      </c>
      <c r="E19" s="39"/>
      <c r="F19" s="44">
        <f>SUM(F8:F18)</f>
        <v>1127263.328221804</v>
      </c>
      <c r="G19" s="44">
        <f>SUM(G8:G18)</f>
        <v>15912.248221803969</v>
      </c>
    </row>
    <row r="20" spans="1:7" ht="15.75" thickTop="1" x14ac:dyDescent="0.25">
      <c r="G20" s="40"/>
    </row>
    <row r="21" spans="1:7" x14ac:dyDescent="0.25">
      <c r="D21" s="4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68</v>
      </c>
    </row>
    <row r="4" spans="1:1" x14ac:dyDescent="0.25">
      <c r="A4" s="22" t="str">
        <f>+'18A'!A5</f>
        <v>March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69</v>
      </c>
    </row>
    <row r="4" spans="1:1" x14ac:dyDescent="0.25">
      <c r="A4" s="22" t="str">
        <f>+'18A'!A5</f>
        <v>March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2020-05-11T16:45:23Z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