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O:\MPSC Cases\RESRAM Monthly FIling\2020\02 FEB Report\"/>
    </mc:Choice>
  </mc:AlternateContent>
  <bookViews>
    <workbookView xWindow="0" yWindow="0" windowWidth="28800" windowHeight="11700"/>
  </bookViews>
  <sheets>
    <sheet name="Monthly Cost Tracker AP1" sheetId="11" r:id="rId1"/>
    <sheet name="Monthly Cost Tracker AP2" sheetId="4" r:id="rId2"/>
    <sheet name="18A" sheetId="5" r:id="rId3"/>
    <sheet name="18B" sheetId="6" r:id="rId4"/>
    <sheet name="18C" sheetId="7" r:id="rId5"/>
    <sheet name="18D" sheetId="8" r:id="rId6"/>
    <sheet name="18E" sheetId="9" r:id="rId7"/>
    <sheet name="18F" sheetId="10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</externalReferences>
  <definedNames>
    <definedName name="__MISO_Hrly_Spec_Gross_Purchases_01" hidden="1">[1]pcQueryData!$A$3</definedName>
    <definedName name="__MISO_Hrly_Spec_Gross_Sales_01" hidden="1">[1]pcQueryData!$A$4</definedName>
    <definedName name="__ORIG_COST_TRAN_MW_AVG_ORG_PURCH_PRICE_for_01" hidden="1">[2]pcQueryData!$A$5</definedName>
    <definedName name="__ORIG_COST_TRAN_MW_AVG_ORG_PURCH_PRICE_for_02" hidden="1">[3]pcQueryData!$A$3</definedName>
    <definedName name="__ORIG_COST_TRAN_MW_AVG_ORG_PURCH_PRICE_for_MISO_01" hidden="1">[4]pcQueryData!$A$5</definedName>
    <definedName name="__REVENUE_TRAN_MW_AVG_ORG_SALES_PRICE_for_April_02" hidden="1">[3]pcQueryData!$A$4</definedName>
    <definedName name="__REVENUE_TRAN_MW_AVG_ORG_SALES_PRICE_for_MISO_01" hidden="1">[4]pcQueryData!$A$6</definedName>
    <definedName name="_Key1" localSheetId="2" hidden="1">#REF!</definedName>
    <definedName name="_Key1" localSheetId="3" hidden="1">#REF!</definedName>
    <definedName name="_Key1" localSheetId="4" hidden="1">#REF!</definedName>
    <definedName name="_Key1" localSheetId="5" hidden="1">#REF!</definedName>
    <definedName name="_Key1" localSheetId="6" hidden="1">#REF!</definedName>
    <definedName name="_Key1" localSheetId="7" hidden="1">#REF!</definedName>
    <definedName name="_Key1" localSheetId="0" hidden="1">#REF!</definedName>
    <definedName name="_Key1" localSheetId="1" hidden="1">#REF!</definedName>
    <definedName name="_Key1" hidden="1">#REF!</definedName>
    <definedName name="_Order1" hidden="1">255</definedName>
    <definedName name="_ORIG_COST_TRAN_MW_AVG_ORG_PURCH_PRICE_for_MISO_00" hidden="1">[5]pcQueryData!$A$3</definedName>
    <definedName name="_pcSlicerSheet_Slicer1" localSheetId="2" hidden="1">#REF!</definedName>
    <definedName name="_pcSlicerSheet_Slicer1" localSheetId="3" hidden="1">#REF!</definedName>
    <definedName name="_pcSlicerSheet_Slicer1" localSheetId="4" hidden="1">#REF!</definedName>
    <definedName name="_pcSlicerSheet_Slicer1" localSheetId="5" hidden="1">#REF!</definedName>
    <definedName name="_pcSlicerSheet_Slicer1" localSheetId="6" hidden="1">#REF!</definedName>
    <definedName name="_pcSlicerSheet_Slicer1" localSheetId="7" hidden="1">#REF!</definedName>
    <definedName name="_pcSlicerSheet_Slicer1" localSheetId="0" hidden="1">#REF!</definedName>
    <definedName name="_pcSlicerSheet_Slicer1" localSheetId="1" hidden="1">#REF!</definedName>
    <definedName name="_pcSlicerSheet_Slicer1" hidden="1">#REF!</definedName>
    <definedName name="_pcSlicerSheet1_Slicer1" localSheetId="2" hidden="1">#REF!</definedName>
    <definedName name="_pcSlicerSheet1_Slicer1" localSheetId="3" hidden="1">#REF!</definedName>
    <definedName name="_pcSlicerSheet1_Slicer1" localSheetId="4" hidden="1">#REF!</definedName>
    <definedName name="_pcSlicerSheet1_Slicer1" localSheetId="5" hidden="1">#REF!</definedName>
    <definedName name="_pcSlicerSheet1_Slicer1" localSheetId="6" hidden="1">#REF!</definedName>
    <definedName name="_pcSlicerSheet1_Slicer1" localSheetId="7" hidden="1">#REF!</definedName>
    <definedName name="_pcSlicerSheet1_Slicer1" localSheetId="0" hidden="1">#REF!</definedName>
    <definedName name="_pcSlicerSheet1_Slicer1" localSheetId="1" hidden="1">#REF!</definedName>
    <definedName name="_pcSlicerSheet1_Slicer1" hidden="1">#REF!</definedName>
    <definedName name="_pcSlicerSheet2_Slicer1" hidden="1">[4]_pcSlicerSheet2!$A$2:$A$7</definedName>
    <definedName name="_pcSlicerSheet3_Slicer1" hidden="1">[4]_pcSlicerSheet3!$A$2:$A$7</definedName>
    <definedName name="_pcSlicerSheet4_Slicer1" hidden="1">[6]_pcSlicerSheet4!$A$2:$A$7</definedName>
    <definedName name="_pcSlicerSheet5_Slicer1" hidden="1">[6]_pcSlicerSheet5!$A$2:$A$7</definedName>
    <definedName name="_pcSlicerSheet6_Slicer1" hidden="1">[7]_pcSlicerSheet6!$A$2:$A$23</definedName>
    <definedName name="_pcSlicerSheet7_Slicer1" hidden="1">[7]_pcSlicerSheet7!$A$2:$A$23</definedName>
    <definedName name="_pcSlicerSheet8_Slicer1" hidden="1">[8]_pcSlicerSheet8!$A$2:$A$26</definedName>
    <definedName name="_pcSlicerSheet9_Slicer1" hidden="1">[8]_pcSlicerSheet9!$A$2:$A$26</definedName>
    <definedName name="_pg1" localSheetId="2">#REF!</definedName>
    <definedName name="_pg1" localSheetId="3">#REF!</definedName>
    <definedName name="_pg1" localSheetId="4">#REF!</definedName>
    <definedName name="_pg1" localSheetId="5">#REF!</definedName>
    <definedName name="_pg1" localSheetId="6">#REF!</definedName>
    <definedName name="_pg1" localSheetId="7">#REF!</definedName>
    <definedName name="_pg1" localSheetId="0">#REF!</definedName>
    <definedName name="_pg1" localSheetId="1">#REF!</definedName>
    <definedName name="_pg1">#REF!</definedName>
    <definedName name="_PG2" localSheetId="2">#REF!</definedName>
    <definedName name="_PG2" localSheetId="3">#REF!</definedName>
    <definedName name="_PG2" localSheetId="4">#REF!</definedName>
    <definedName name="_PG2" localSheetId="5">#REF!</definedName>
    <definedName name="_PG2" localSheetId="6">#REF!</definedName>
    <definedName name="_PG2" localSheetId="7">#REF!</definedName>
    <definedName name="_PG2" localSheetId="0">#REF!</definedName>
    <definedName name="_PG2" localSheetId="1">#REF!</definedName>
    <definedName name="_PG2">#REF!</definedName>
    <definedName name="_REVENUE_TRAN_MW_AVG_ORG_SALES_PRICE_for_April_00" hidden="1">[2]pcQueryData!$A$6</definedName>
    <definedName name="_REVENUE_TRAN_MW_AVG_ORG_SALES_PRICE_for_MISO_00" hidden="1">[5]pcQueryData!$A$4</definedName>
    <definedName name="_Sort" localSheetId="2" hidden="1">#REF!</definedName>
    <definedName name="_Sort" localSheetId="3" hidden="1">#REF!</definedName>
    <definedName name="_Sort" localSheetId="4" hidden="1">#REF!</definedName>
    <definedName name="_Sort" localSheetId="5" hidden="1">#REF!</definedName>
    <definedName name="_Sort" localSheetId="6" hidden="1">#REF!</definedName>
    <definedName name="_Sort" localSheetId="7" hidden="1">#REF!</definedName>
    <definedName name="_Sort" localSheetId="0" hidden="1">#REF!</definedName>
    <definedName name="_Sort" localSheetId="1" hidden="1">#REF!</definedName>
    <definedName name="_Sort" hidden="1">#REF!</definedName>
    <definedName name="a" localSheetId="2" hidden="1">#REF!</definedName>
    <definedName name="a" localSheetId="3" hidden="1">#REF!</definedName>
    <definedName name="a" localSheetId="4" hidden="1">#REF!</definedName>
    <definedName name="a" localSheetId="5" hidden="1">#REF!</definedName>
    <definedName name="a" localSheetId="6" hidden="1">#REF!</definedName>
    <definedName name="a" localSheetId="7" hidden="1">#REF!</definedName>
    <definedName name="a" localSheetId="0" hidden="1">#REF!</definedName>
    <definedName name="a" localSheetId="1" hidden="1">#REF!</definedName>
    <definedName name="a" hidden="1">#REF!</definedName>
    <definedName name="cosales" localSheetId="2">#REF!</definedName>
    <definedName name="cosales" localSheetId="3">#REF!</definedName>
    <definedName name="cosales" localSheetId="4">#REF!</definedName>
    <definedName name="cosales" localSheetId="5">#REF!</definedName>
    <definedName name="cosales" localSheetId="6">#REF!</definedName>
    <definedName name="cosales" localSheetId="7">#REF!</definedName>
    <definedName name="cosales" localSheetId="0">#REF!</definedName>
    <definedName name="cosales" localSheetId="1">#REF!</definedName>
    <definedName name="cosales">#REF!</definedName>
    <definedName name="d" hidden="1">[6]_pcSlicerSheet5!$A$2:$A$7</definedName>
    <definedName name="p" localSheetId="2">[9]ACCOUNTING!#REF!</definedName>
    <definedName name="p" localSheetId="3">[9]ACCOUNTING!#REF!</definedName>
    <definedName name="p" localSheetId="4">[9]ACCOUNTING!#REF!</definedName>
    <definedName name="p" localSheetId="5">[9]ACCOUNTING!#REF!</definedName>
    <definedName name="p" localSheetId="6">[9]ACCOUNTING!#REF!</definedName>
    <definedName name="p" localSheetId="7">[9]ACCOUNTING!#REF!</definedName>
    <definedName name="p" localSheetId="0">[9]ACCOUNTING!#REF!</definedName>
    <definedName name="p" localSheetId="1">[9]ACCOUNTING!#REF!</definedName>
    <definedName name="p">[9]ACCOUNTING!#REF!</definedName>
    <definedName name="POOL" localSheetId="2">#REF!</definedName>
    <definedName name="POOL" localSheetId="3">#REF!</definedName>
    <definedName name="POOL" localSheetId="4">#REF!</definedName>
    <definedName name="POOL" localSheetId="5">#REF!</definedName>
    <definedName name="POOL" localSheetId="6">#REF!</definedName>
    <definedName name="POOL" localSheetId="7">#REF!</definedName>
    <definedName name="POOL" localSheetId="0">#REF!</definedName>
    <definedName name="POOL" localSheetId="1">#REF!</definedName>
    <definedName name="POOL">#REF!</definedName>
    <definedName name="PUR" localSheetId="2">#REF!</definedName>
    <definedName name="PUR" localSheetId="3">#REF!</definedName>
    <definedName name="PUR" localSheetId="4">#REF!</definedName>
    <definedName name="PUR" localSheetId="5">#REF!</definedName>
    <definedName name="PUR" localSheetId="6">#REF!</definedName>
    <definedName name="PUR" localSheetId="7">#REF!</definedName>
    <definedName name="PUR" localSheetId="0">#REF!</definedName>
    <definedName name="PUR" localSheetId="1">#REF!</definedName>
    <definedName name="PUR">#REF!</definedName>
    <definedName name="q" localSheetId="2">[10]ACCOUNTING!#REF!</definedName>
    <definedName name="q" localSheetId="3">[10]ACCOUNTING!#REF!</definedName>
    <definedName name="q" localSheetId="4">[10]ACCOUNTING!#REF!</definedName>
    <definedName name="q" localSheetId="5">[10]ACCOUNTING!#REF!</definedName>
    <definedName name="q" localSheetId="6">[10]ACCOUNTING!#REF!</definedName>
    <definedName name="q" localSheetId="7">[10]ACCOUNTING!#REF!</definedName>
    <definedName name="q" localSheetId="0">[10]ACCOUNTING!#REF!</definedName>
    <definedName name="q" localSheetId="1">[10]ACCOUNTING!#REF!</definedName>
    <definedName name="q">[10]ACCOUNTING!#REF!</definedName>
    <definedName name="rr" localSheetId="2">[9]ACCOUNTING!#REF!</definedName>
    <definedName name="rr" localSheetId="3">[9]ACCOUNTING!#REF!</definedName>
    <definedName name="rr" localSheetId="4">[9]ACCOUNTING!#REF!</definedName>
    <definedName name="rr" localSheetId="5">[9]ACCOUNTING!#REF!</definedName>
    <definedName name="rr" localSheetId="6">[9]ACCOUNTING!#REF!</definedName>
    <definedName name="rr" localSheetId="7">[9]ACCOUNTING!#REF!</definedName>
    <definedName name="rr" localSheetId="0">[9]ACCOUNTING!#REF!</definedName>
    <definedName name="rr" localSheetId="1">[9]ACCOUNTING!#REF!</definedName>
    <definedName name="rr">[9]ACCOUNTING!#REF!</definedName>
    <definedName name="rrr">[9]Purchase!$A$1:$E$120</definedName>
    <definedName name="SALES" localSheetId="2">#REF!</definedName>
    <definedName name="SALES" localSheetId="3">#REF!</definedName>
    <definedName name="SALES" localSheetId="4">#REF!</definedName>
    <definedName name="SALES" localSheetId="5">#REF!</definedName>
    <definedName name="SALES" localSheetId="6">#REF!</definedName>
    <definedName name="SALES" localSheetId="7">#REF!</definedName>
    <definedName name="SALES" localSheetId="0">#REF!</definedName>
    <definedName name="SALES" localSheetId="1">#REF!</definedName>
    <definedName name="SALES">#REF!</definedName>
    <definedName name="SPA" localSheetId="2">#REF!</definedName>
    <definedName name="SPA" localSheetId="3">#REF!</definedName>
    <definedName name="SPA" localSheetId="4">#REF!</definedName>
    <definedName name="SPA" localSheetId="5">#REF!</definedName>
    <definedName name="SPA" localSheetId="6">#REF!</definedName>
    <definedName name="SPA" localSheetId="7">#REF!</definedName>
    <definedName name="SPA" localSheetId="0">#REF!</definedName>
    <definedName name="SPA" localSheetId="1">#REF!</definedName>
    <definedName name="SPA">#REF!</definedName>
    <definedName name="UL" localSheetId="2">#REF!</definedName>
    <definedName name="UL" localSheetId="3">#REF!</definedName>
    <definedName name="UL" localSheetId="4">#REF!</definedName>
    <definedName name="UL" localSheetId="5">#REF!</definedName>
    <definedName name="UL" localSheetId="6">#REF!</definedName>
    <definedName name="UL" localSheetId="7">#REF!</definedName>
    <definedName name="UL" localSheetId="0">#REF!</definedName>
    <definedName name="UL" localSheetId="1">#REF!</definedName>
    <definedName name="UL">#REF!</definedName>
    <definedName name="ULOAD">#N/A</definedName>
    <definedName name="upload" localSheetId="2">#REF!</definedName>
    <definedName name="upload" localSheetId="3">#REF!</definedName>
    <definedName name="upload" localSheetId="4">#REF!</definedName>
    <definedName name="upload" localSheetId="5">#REF!</definedName>
    <definedName name="upload" localSheetId="6">#REF!</definedName>
    <definedName name="upload" localSheetId="7">#REF!</definedName>
    <definedName name="upload" localSheetId="0">#REF!</definedName>
    <definedName name="upload" localSheetId="1">#REF!</definedName>
    <definedName name="upload">#REF!</definedName>
    <definedName name="z" localSheetId="2" hidden="1">[9]ACCOUNTING!#REF!</definedName>
    <definedName name="z" localSheetId="3" hidden="1">[9]ACCOUNTING!#REF!</definedName>
    <definedName name="z" localSheetId="4" hidden="1">[9]ACCOUNTING!#REF!</definedName>
    <definedName name="z" localSheetId="5" hidden="1">[9]ACCOUNTING!#REF!</definedName>
    <definedName name="z" localSheetId="6" hidden="1">[9]ACCOUNTING!#REF!</definedName>
    <definedName name="z" localSheetId="7" hidden="1">[9]ACCOUNTING!#REF!</definedName>
    <definedName name="z" localSheetId="0" hidden="1">[9]ACCOUNTING!#REF!</definedName>
    <definedName name="z" localSheetId="1" hidden="1">[9]ACCOUNTING!#REF!</definedName>
    <definedName name="z" hidden="1">[9]ACCOUNTING!#REF!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5" l="1"/>
  <c r="C20" i="5"/>
  <c r="D16" i="8" l="1"/>
  <c r="D15" i="8"/>
  <c r="D14" i="8"/>
  <c r="F8" i="8"/>
  <c r="F9" i="8" l="1"/>
  <c r="F10" i="8"/>
  <c r="F11" i="8"/>
  <c r="F12" i="8"/>
  <c r="F14" i="8"/>
  <c r="F15" i="8"/>
  <c r="F16" i="8"/>
  <c r="F17" i="8"/>
  <c r="F19" i="8" l="1"/>
  <c r="C9" i="8" l="1"/>
  <c r="G9" i="8" s="1"/>
  <c r="C10" i="8"/>
  <c r="G10" i="8" s="1"/>
  <c r="C11" i="8"/>
  <c r="G11" i="8" s="1"/>
  <c r="C14" i="8"/>
  <c r="G14" i="8" s="1"/>
  <c r="C15" i="8"/>
  <c r="G15" i="8" s="1"/>
  <c r="C16" i="8"/>
  <c r="G16" i="8" s="1"/>
  <c r="C17" i="8"/>
  <c r="G17" i="8" s="1"/>
  <c r="C8" i="8"/>
  <c r="G8" i="8" s="1"/>
  <c r="D19" i="8"/>
  <c r="C13" i="5" l="1"/>
  <c r="C12" i="8" s="1"/>
  <c r="G12" i="8" l="1"/>
  <c r="G19" i="8" s="1"/>
  <c r="C19" i="8"/>
  <c r="C27" i="4"/>
  <c r="C4" i="4"/>
  <c r="C27" i="11"/>
  <c r="C29" i="11"/>
  <c r="C26" i="11"/>
  <c r="C20" i="11" l="1"/>
  <c r="C30" i="11" l="1"/>
  <c r="C32" i="11" s="1"/>
  <c r="C24" i="4" l="1"/>
  <c r="A4" i="10" l="1"/>
  <c r="A4" i="9"/>
  <c r="A5" i="8"/>
  <c r="A4" i="7"/>
  <c r="A5" i="6"/>
  <c r="C20" i="4" l="1"/>
  <c r="C25" i="4" l="1"/>
  <c r="C28" i="4" s="1"/>
  <c r="C30" i="4" s="1"/>
</calcChain>
</file>

<file path=xl/sharedStrings.xml><?xml version="1.0" encoding="utf-8"?>
<sst xmlns="http://schemas.openxmlformats.org/spreadsheetml/2006/main" count="131" uniqueCount="70">
  <si>
    <t>Ameren Missouri</t>
  </si>
  <si>
    <t>RESRAM Monthly Accounting</t>
  </si>
  <si>
    <t>Accumulation Period 1</t>
  </si>
  <si>
    <t>557BLH - Wind REC Costs</t>
  </si>
  <si>
    <t>557CSR - Solar REC Costs</t>
  </si>
  <si>
    <t>5570BM - Landfill-Gas REC Costs</t>
  </si>
  <si>
    <t>547004 - Landfill-Gas Fuel Costs</t>
  </si>
  <si>
    <t>557H20 - Hydro REC Costs</t>
  </si>
  <si>
    <t>557PSR - Non Customer Solar REC Costs</t>
  </si>
  <si>
    <t>557SRP - Solar Rebate Processing Costs</t>
  </si>
  <si>
    <t>908SR2 - Rider SR Solar Rebates</t>
  </si>
  <si>
    <t>409 - 411 - Production Tax Credit Benefit</t>
  </si>
  <si>
    <t>447 &amp; 555 - Net OSSR/Purchased Power portion (5%)</t>
  </si>
  <si>
    <t>Return on Plant Assets</t>
  </si>
  <si>
    <t>Depreciation Expense</t>
  </si>
  <si>
    <t>Operations and Maintenance Expense</t>
  </si>
  <si>
    <t>Property Taxes</t>
  </si>
  <si>
    <t>ARC Total</t>
  </si>
  <si>
    <t>Monthly Under/(Over) - RCR-ARC</t>
  </si>
  <si>
    <t>Interest %</t>
  </si>
  <si>
    <t>Interest Revenue (Expense)</t>
  </si>
  <si>
    <t>ROUR - Under/(Over) with Interest</t>
  </si>
  <si>
    <t>Report 18(A)</t>
  </si>
  <si>
    <t>Report 18(B)</t>
  </si>
  <si>
    <t>Report 18(D)</t>
  </si>
  <si>
    <t>Billed RESRAM Revenues</t>
  </si>
  <si>
    <t>Difference Between Total Billed and Projected Revenues</t>
  </si>
  <si>
    <t>Significant Factors Affecting Revenues</t>
  </si>
  <si>
    <t>Additional Information As Ordered by the Commission</t>
  </si>
  <si>
    <t>There is no additional information ordered by the Commission needing to be provided.</t>
  </si>
  <si>
    <t>Information Omitted Already Provided Elsewhere</t>
  </si>
  <si>
    <t>There is no information required that is provided elsewhere.</t>
  </si>
  <si>
    <t>Prior Month</t>
  </si>
  <si>
    <t>Actual RES Costs (ARC)</t>
  </si>
  <si>
    <t>RESRAM Base Amount (RBA)</t>
  </si>
  <si>
    <t>Monthly Base Amount (MBA)</t>
  </si>
  <si>
    <t>RCR (RES Costs Recovered)</t>
  </si>
  <si>
    <t>Accumulation Period 2</t>
  </si>
  <si>
    <t>ROUR Amortization</t>
  </si>
  <si>
    <t>February 2020</t>
  </si>
  <si>
    <t>Total</t>
  </si>
  <si>
    <t>Voltage</t>
  </si>
  <si>
    <t>1m</t>
  </si>
  <si>
    <t>Secondary</t>
  </si>
  <si>
    <t>2m</t>
  </si>
  <si>
    <t>3m</t>
  </si>
  <si>
    <t>4m</t>
  </si>
  <si>
    <t>Primary</t>
  </si>
  <si>
    <t>Street Lighting - 5m &amp; 6m</t>
  </si>
  <si>
    <t>11m</t>
  </si>
  <si>
    <t>11m-Transmission</t>
  </si>
  <si>
    <t>11m-High Voltage</t>
  </si>
  <si>
    <t>11m-Low Voltage</t>
  </si>
  <si>
    <t>Transmission</t>
  </si>
  <si>
    <t>Rate Class</t>
  </si>
  <si>
    <t>There were no significant factors affecting RESRAM billed revenues during this period.</t>
  </si>
  <si>
    <t>Difference between Billed and Projected</t>
  </si>
  <si>
    <t xml:space="preserve">Street Lighting - 5m &amp; 6m </t>
  </si>
  <si>
    <t>12m</t>
  </si>
  <si>
    <t>Allocated by Rate Class &amp; Voltage Level</t>
  </si>
  <si>
    <t>Report 18(C)</t>
  </si>
  <si>
    <t>Billed Base Rate Allowance Revenues</t>
  </si>
  <si>
    <t>As there are no RESRAM-related revenues currently included in base rates (i.e. Factor MBA), this amount is zero.</t>
  </si>
  <si>
    <t>Revenues</t>
  </si>
  <si>
    <r>
      <t>12m</t>
    </r>
    <r>
      <rPr>
        <vertAlign val="superscript"/>
        <sz val="8"/>
        <color rgb="FFFF0000"/>
        <rFont val="Arial"/>
        <family val="2"/>
      </rPr>
      <t xml:space="preserve"> </t>
    </r>
  </si>
  <si>
    <t>Projected RESRAM kWh</t>
  </si>
  <si>
    <t>Projected RESRAM Revenues</t>
  </si>
  <si>
    <t>RESRAM Rate</t>
  </si>
  <si>
    <t>Report 18(F)</t>
  </si>
  <si>
    <t>Report 18(E)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</si>
</sst>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\-yy;@"/>
    <numFmt numFmtId="165" formatCode="0.0000%"/>
    <numFmt numFmtId="166" formatCode="[$-409]mmmm\ yyyy;@"/>
    <numFmt numFmtId="167" formatCode="_(&quot;$&quot;* #,##0.00000_);_(&quot;$&quot;* \(#,##0.00000\);_(&quot;$&quot;* &quot;-&quot;??_);_(@_)"/>
    <numFmt numFmtId="168" formatCode="_(&quot;$&quot;* #,##0_);_(&quot;$&quot;* \(#,##0\);_(&quot;$&quot;* &quot;-&quot;??_);_(@_)"/>
    <numFmt numFmtId="169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rgb="FF0000FF"/>
      <name val="Arial"/>
      <family val="2"/>
    </font>
    <font>
      <sz val="8"/>
      <name val="Arial"/>
      <family val="2"/>
    </font>
    <font>
      <vertAlign val="superscript"/>
      <sz val="8"/>
      <color rgb="FFFF0000"/>
      <name val="Arial"/>
      <family val="2"/>
    </font>
    <font>
      <b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</cellStyleXfs>
  <cellXfs count="55">
    <xf numFmtId="0" fontId="0" fillId="0" borderId="0" xfId="0"/>
    <xf numFmtId="0" fontId="3" fillId="0" borderId="0" xfId="3" applyFont="1" applyAlignment="1">
      <alignment horizontal="center" wrapText="1"/>
    </xf>
    <xf numFmtId="164" fontId="3" fillId="0" borderId="0" xfId="3" quotePrefix="1" applyNumberFormat="1" applyFont="1" applyAlignment="1">
      <alignment horizontal="center"/>
    </xf>
    <xf numFmtId="0" fontId="3" fillId="0" borderId="0" xfId="3" applyFont="1" applyAlignment="1">
      <alignment wrapText="1"/>
    </xf>
    <xf numFmtId="43" fontId="1" fillId="0" borderId="0" xfId="4" applyFont="1"/>
    <xf numFmtId="0" fontId="0" fillId="0" borderId="0" xfId="0" applyAlignment="1">
      <alignment horizontal="left" indent="2"/>
    </xf>
    <xf numFmtId="44" fontId="0" fillId="0" borderId="0" xfId="1" applyFont="1"/>
    <xf numFmtId="44" fontId="0" fillId="0" borderId="0" xfId="1" applyFont="1" applyFill="1"/>
    <xf numFmtId="43" fontId="0" fillId="0" borderId="0" xfId="0" applyNumberFormat="1"/>
    <xf numFmtId="44" fontId="1" fillId="0" borderId="1" xfId="1" applyBorder="1"/>
    <xf numFmtId="43" fontId="1" fillId="0" borderId="0" xfId="4" quotePrefix="1" applyFont="1"/>
    <xf numFmtId="0" fontId="0" fillId="0" borderId="0" xfId="0" applyFill="1" applyAlignment="1">
      <alignment horizontal="left" indent="2"/>
    </xf>
    <xf numFmtId="43" fontId="1" fillId="0" borderId="0" xfId="4" quotePrefix="1" applyFont="1" applyFill="1"/>
    <xf numFmtId="0" fontId="3" fillId="2" borderId="1" xfId="3" applyFont="1" applyFill="1" applyBorder="1" applyAlignment="1">
      <alignment wrapText="1"/>
    </xf>
    <xf numFmtId="0" fontId="3" fillId="0" borderId="2" xfId="3" applyFont="1" applyBorder="1" applyAlignment="1">
      <alignment horizontal="left" wrapText="1" indent="2"/>
    </xf>
    <xf numFmtId="165" fontId="0" fillId="0" borderId="3" xfId="2" applyNumberFormat="1" applyFont="1" applyFill="1" applyBorder="1"/>
    <xf numFmtId="0" fontId="3" fillId="0" borderId="0" xfId="3" applyFont="1" applyAlignment="1">
      <alignment horizontal="left" wrapText="1" indent="2"/>
    </xf>
    <xf numFmtId="44" fontId="0" fillId="2" borderId="1" xfId="1" applyFont="1" applyFill="1" applyBorder="1"/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/>
    <xf numFmtId="166" fontId="7" fillId="0" borderId="0" xfId="0" quotePrefix="1" applyNumberFormat="1" applyFont="1" applyFill="1" applyAlignment="1">
      <alignment horizontal="left"/>
    </xf>
    <xf numFmtId="166" fontId="6" fillId="0" borderId="0" xfId="0" quotePrefix="1" applyNumberFormat="1" applyFont="1" applyFill="1" applyAlignment="1">
      <alignment horizontal="left"/>
    </xf>
    <xf numFmtId="0" fontId="0" fillId="0" borderId="0" xfId="0" applyAlignment="1"/>
    <xf numFmtId="44" fontId="4" fillId="0" borderId="0" xfId="1" applyFont="1"/>
    <xf numFmtId="44" fontId="1" fillId="2" borderId="1" xfId="1" applyFont="1" applyFill="1" applyBorder="1"/>
    <xf numFmtId="43" fontId="1" fillId="0" borderId="0" xfId="4" applyFont="1" applyBorder="1"/>
    <xf numFmtId="0" fontId="3" fillId="0" borderId="0" xfId="3" applyFont="1" applyBorder="1" applyAlignment="1">
      <alignment wrapText="1"/>
    </xf>
    <xf numFmtId="0" fontId="4" fillId="0" borderId="0" xfId="3" applyFont="1" applyBorder="1"/>
    <xf numFmtId="0" fontId="0" fillId="0" borderId="0" xfId="0" applyBorder="1"/>
    <xf numFmtId="44" fontId="1" fillId="0" borderId="0" xfId="1" quotePrefix="1" applyFont="1" applyFill="1" applyBorder="1"/>
    <xf numFmtId="44" fontId="0" fillId="0" borderId="0" xfId="1" applyFont="1" applyBorder="1"/>
    <xf numFmtId="44" fontId="1" fillId="0" borderId="0" xfId="1" applyBorder="1"/>
    <xf numFmtId="43" fontId="0" fillId="0" borderId="0" xfId="5" applyFont="1"/>
    <xf numFmtId="0" fontId="0" fillId="0" borderId="0" xfId="0" applyFill="1"/>
    <xf numFmtId="0" fontId="0" fillId="0" borderId="0" xfId="0" applyFill="1" applyAlignment="1">
      <alignment horizontal="left"/>
    </xf>
    <xf numFmtId="43" fontId="0" fillId="0" borderId="0" xfId="0" applyNumberFormat="1" applyFill="1"/>
    <xf numFmtId="0" fontId="8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 indent="2"/>
    </xf>
    <xf numFmtId="3" fontId="8" fillId="0" borderId="0" xfId="0" applyNumberFormat="1" applyFont="1" applyFill="1" applyBorder="1" applyAlignment="1"/>
    <xf numFmtId="42" fontId="8" fillId="0" borderId="4" xfId="0" applyNumberFormat="1" applyFont="1" applyFill="1" applyBorder="1" applyAlignment="1"/>
    <xf numFmtId="42" fontId="0" fillId="0" borderId="0" xfId="0" applyNumberFormat="1"/>
    <xf numFmtId="167" fontId="8" fillId="0" borderId="0" xfId="1" applyNumberFormat="1" applyFont="1" applyFill="1" applyBorder="1" applyAlignment="1"/>
    <xf numFmtId="0" fontId="0" fillId="0" borderId="4" xfId="0" applyBorder="1"/>
    <xf numFmtId="169" fontId="8" fillId="0" borderId="0" xfId="5" applyNumberFormat="1" applyFont="1" applyFill="1" applyBorder="1" applyAlignment="1"/>
    <xf numFmtId="169" fontId="8" fillId="0" borderId="4" xfId="5" applyNumberFormat="1" applyFont="1" applyFill="1" applyBorder="1" applyAlignment="1"/>
    <xf numFmtId="168" fontId="8" fillId="0" borderId="0" xfId="1" applyNumberFormat="1" applyFont="1" applyFill="1" applyBorder="1" applyAlignment="1"/>
    <xf numFmtId="168" fontId="0" fillId="0" borderId="0" xfId="1" applyNumberFormat="1" applyFont="1" applyFill="1"/>
    <xf numFmtId="168" fontId="8" fillId="0" borderId="4" xfId="1" applyNumberFormat="1" applyFont="1" applyFill="1" applyBorder="1" applyAlignment="1"/>
    <xf numFmtId="0" fontId="8" fillId="0" borderId="0" xfId="6" applyFont="1" applyFill="1" applyBorder="1" applyAlignment="1">
      <alignment horizontal="left"/>
    </xf>
    <xf numFmtId="0" fontId="8" fillId="0" borderId="0" xfId="6" applyFont="1" applyFill="1" applyBorder="1" applyAlignment="1">
      <alignment horizontal="left" indent="2"/>
    </xf>
    <xf numFmtId="0" fontId="10" fillId="0" borderId="4" xfId="0" applyFont="1" applyFill="1" applyBorder="1"/>
    <xf numFmtId="0" fontId="10" fillId="3" borderId="5" xfId="6" applyFont="1" applyFill="1" applyBorder="1" applyAlignment="1">
      <alignment horizontal="center"/>
    </xf>
    <xf numFmtId="0" fontId="10" fillId="3" borderId="5" xfId="6" applyFont="1" applyFill="1" applyBorder="1" applyAlignment="1">
      <alignment horizontal="center" wrapText="1"/>
    </xf>
  </cellXfs>
  <cellStyles count="7">
    <cellStyle name="Comma" xfId="5" builtinId="3"/>
    <cellStyle name="Comma 3" xfId="4"/>
    <cellStyle name="Currency" xfId="1" builtinId="4"/>
    <cellStyle name="Normal" xfId="0" builtinId="0"/>
    <cellStyle name="Normal 2" xfId="6"/>
    <cellStyle name="Normal 3" xfId="3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10" Type="http://schemas.openxmlformats.org/officeDocument/2006/relationships/externalLink" Target="externalLinks/externalLink2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39319\Local%20Settings\Temporary%20Internet%20Files\OLK35\AEM%20MISO%20Netting%20-%20November%202008%20(2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OUTP\981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50246\Local%20Settings\Temporary%20Internet%20Files\OLK654\AEM%20MISO%20Netting%20-%20March%20200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39319\Local%20Settings\Temporary%20Internet%20Files\OLK35\Supporting%20Calculations\AMAT%20report%20of%20AEM%20MISO%20Netting%20-%20January%20200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50246\Local%20Settings\Temporary%20Internet%20Files\OLK654\AEM%20MISO%20Netting%20-%20February%20200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39319\Local%20Settings\Temporary%20Internet%20Files\OLK35\AEM%20MISO%20Netting%20-%20April%202008%20rev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50246\Local%20Settings\Temporary%20Internet%20Files\OLK654\AEM%20MISO%20Netting%20-%20February%202008%20(3)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39319\Local%20Settings\Temporary%20Internet%20Files\OLK35\AEM%20MISO%20Netting%20-%20September%202008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39319\Local%20Settings\Temporary%20Internet%20Files\OLK35\AEM%20MISO%20Netting%20-%20June%202009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OUTP\98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BookData"/>
      <sheetName val="pcQueryData"/>
      <sheetName val="_pcSlicerSheet"/>
      <sheetName val="_pcHiddenSheet5"/>
      <sheetName val="_pcSlicerSheet1"/>
      <sheetName val="_pcHiddenSheet10"/>
      <sheetName val="MISO Speculative Netting"/>
      <sheetName val="_pcSlicerSheet2"/>
      <sheetName val="_pcHiddenSheet11"/>
      <sheetName val="_pcSlicerSheet3"/>
      <sheetName val="_pcHiddenSheet12"/>
      <sheetName val="MISO Hedge Netting"/>
    </sheetNames>
    <sheetDataSet>
      <sheetData sheetId="0" refreshError="1"/>
      <sheetData sheetId="1">
        <row r="3">
          <cell r="A3" t="str">
            <v>__MISO_Hrly_Spec_Gross_Purchases_01</v>
          </cell>
        </row>
        <row r="4">
          <cell r="A4" t="str">
            <v>__MISO_Hrly_Spec_Gross_Sales_01</v>
          </cell>
        </row>
      </sheetData>
      <sheetData sheetId="2"/>
      <sheetData sheetId="3" refreshError="1"/>
      <sheetData sheetId="4"/>
      <sheetData sheetId="5" refreshError="1"/>
      <sheetData sheetId="6" refreshError="1"/>
      <sheetData sheetId="7"/>
      <sheetData sheetId="8" refreshError="1"/>
      <sheetData sheetId="9"/>
      <sheetData sheetId="10" refreshError="1"/>
      <sheetData sheetId="1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urchase"/>
      <sheetName val="sale"/>
      <sheetName val="CIPS"/>
      <sheetName val="UE"/>
      <sheetName val="eei"/>
      <sheetName val="kcp&amp;l-col"/>
      <sheetName val="Sheet1"/>
      <sheetName val="ACCOUNTING"/>
      <sheetName val="Output"/>
      <sheetName val="pool"/>
      <sheetName val="spa"/>
      <sheetName val="PURCHASES"/>
      <sheetName val="SALES"/>
      <sheetName val="carls"/>
      <sheetName val="CILC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BookData"/>
      <sheetName val="pcQueryData"/>
      <sheetName val="_pcHiddenSheet6"/>
      <sheetName val="_pcHiddenSheet7"/>
      <sheetName val="MISO Speculative Netting"/>
      <sheetName val="_pcHiddenSheet4"/>
      <sheetName val="_pcHiddenSheet5"/>
    </sheetNames>
    <sheetDataSet>
      <sheetData sheetId="0"/>
      <sheetData sheetId="1" refreshError="1">
        <row r="5">
          <cell r="A5" t="str">
            <v>__ORIG_COST_TRAN_MW_AVG_ORG_PURCH_PRICE_for_01</v>
          </cell>
        </row>
        <row r="6">
          <cell r="A6" t="str">
            <v>_REVENUE_TRAN_MW_AVG_ORG_SALES_PRICE_for_April_00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BookData"/>
      <sheetName val="pcQueryData"/>
      <sheetName val="_pcHiddenSheet6"/>
      <sheetName val="_pcHiddenSheet7"/>
      <sheetName val="MISO Speculative Netting"/>
      <sheetName val="_pcHiddenSheet4"/>
      <sheetName val="_pcHiddenSheet5"/>
    </sheetNames>
    <sheetDataSet>
      <sheetData sheetId="0" refreshError="1"/>
      <sheetData sheetId="1" refreshError="1">
        <row r="3">
          <cell r="A3" t="str">
            <v>__ORIG_COST_TRAN_MW_AVG_ORG_PURCH_PRICE_for_02</v>
          </cell>
        </row>
        <row r="4">
          <cell r="A4" t="str">
            <v>__REVENUE_TRAN_MW_AVG_ORG_SALES_PRICE_for_April_02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BookData"/>
      <sheetName val="pcQueryData"/>
      <sheetName val="_pcSlicerSheet2"/>
      <sheetName val="_pcHiddenSheet5"/>
      <sheetName val="_pcSlicerSheet3"/>
      <sheetName val="_pcHiddenSheet8"/>
      <sheetName val="_pcSlicerSheet4"/>
      <sheetName val="_pcHiddenSheet6"/>
      <sheetName val="_pcSlicerSheet5"/>
      <sheetName val="_pcHiddenSheet7"/>
      <sheetName val="MISO Hedge Netting"/>
    </sheetNames>
    <sheetDataSet>
      <sheetData sheetId="0" refreshError="1"/>
      <sheetData sheetId="1" refreshError="1">
        <row r="5">
          <cell r="A5" t="str">
            <v>__ORIG_COST_TRAN_MW_AVG_ORG_PURCH_PRICE_for_MISO_01</v>
          </cell>
        </row>
        <row r="6">
          <cell r="A6" t="str">
            <v>__REVENUE_TRAN_MW_AVG_ORG_SALES_PRICE_for_MISO_01</v>
          </cell>
        </row>
      </sheetData>
      <sheetData sheetId="2" refreshError="1">
        <row r="2">
          <cell r="A2" t="str">
            <v>January</v>
          </cell>
        </row>
        <row r="3">
          <cell r="A3" t="str">
            <v>February</v>
          </cell>
        </row>
        <row r="4">
          <cell r="A4" t="str">
            <v>March</v>
          </cell>
        </row>
        <row r="5">
          <cell r="A5" t="str">
            <v>January</v>
          </cell>
        </row>
        <row r="6">
          <cell r="A6" t="str">
            <v>February</v>
          </cell>
        </row>
        <row r="7">
          <cell r="A7" t="str">
            <v>March</v>
          </cell>
        </row>
      </sheetData>
      <sheetData sheetId="3" refreshError="1"/>
      <sheetData sheetId="4" refreshError="1">
        <row r="2">
          <cell r="A2" t="str">
            <v>January</v>
          </cell>
        </row>
        <row r="3">
          <cell r="A3" t="str">
            <v>February</v>
          </cell>
        </row>
        <row r="4">
          <cell r="A4" t="str">
            <v>March</v>
          </cell>
        </row>
        <row r="5">
          <cell r="A5" t="str">
            <v>January</v>
          </cell>
        </row>
        <row r="6">
          <cell r="A6" t="str">
            <v>February</v>
          </cell>
        </row>
        <row r="7">
          <cell r="A7" t="str">
            <v>March</v>
          </cell>
        </row>
      </sheetData>
      <sheetData sheetId="5" refreshError="1"/>
      <sheetData sheetId="6"/>
      <sheetData sheetId="7" refreshError="1"/>
      <sheetData sheetId="8"/>
      <sheetData sheetId="9" refreshError="1"/>
      <sheetData sheetId="1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BookData"/>
      <sheetName val="pcQueryData"/>
      <sheetName val="_pcSlicerSheet2"/>
      <sheetName val="_pcHiddenSheet10"/>
      <sheetName val="_pcSlicerSheet4"/>
      <sheetName val="_pcHiddenSheet12"/>
      <sheetName val="MISO Spec Netting"/>
      <sheetName val="MISO Hedge Netting"/>
      <sheetName val="_pcSlicerSheet"/>
      <sheetName val="_pcHiddenSheet8"/>
      <sheetName val="_pcSlicerSheet1"/>
      <sheetName val="_pcHiddenSheet9"/>
    </sheetNames>
    <sheetDataSet>
      <sheetData sheetId="0"/>
      <sheetData sheetId="1" refreshError="1">
        <row r="3">
          <cell r="A3" t="str">
            <v>_ORIG_COST_TRAN_MW_AVG_ORG_PURCH_PRICE_for_MISO_00</v>
          </cell>
        </row>
        <row r="4">
          <cell r="A4" t="str">
            <v>_REVENUE_TRAN_MW_AVG_ORG_SALES_PRICE_for_MISO_00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BookData"/>
      <sheetName val="pcQueryData"/>
      <sheetName val="_pcSlicerSheet2"/>
      <sheetName val="_pcHiddenSheet5"/>
      <sheetName val="_pcSlicerSheet3"/>
      <sheetName val="_pcHiddenSheet8"/>
      <sheetName val="MISO Speculative Netting"/>
      <sheetName val="_pcSlicerSheet4"/>
      <sheetName val="_pcHiddenSheet6"/>
      <sheetName val="_pcSlicerSheet5"/>
      <sheetName val="_pcHiddenSheet7"/>
      <sheetName val="MISO Hedge Netting"/>
    </sheetNames>
    <sheetDataSet>
      <sheetData sheetId="0" refreshError="1"/>
      <sheetData sheetId="1"/>
      <sheetData sheetId="2"/>
      <sheetData sheetId="3" refreshError="1"/>
      <sheetData sheetId="4"/>
      <sheetData sheetId="5" refreshError="1"/>
      <sheetData sheetId="6" refreshError="1"/>
      <sheetData sheetId="7" refreshError="1">
        <row r="2">
          <cell r="A2" t="str">
            <v>January</v>
          </cell>
        </row>
        <row r="3">
          <cell r="A3" t="str">
            <v>February</v>
          </cell>
        </row>
        <row r="4">
          <cell r="A4" t="str">
            <v>March</v>
          </cell>
        </row>
        <row r="5">
          <cell r="A5" t="str">
            <v>January</v>
          </cell>
        </row>
        <row r="6">
          <cell r="A6" t="str">
            <v>February</v>
          </cell>
        </row>
        <row r="7">
          <cell r="A7" t="str">
            <v>March</v>
          </cell>
        </row>
      </sheetData>
      <sheetData sheetId="8" refreshError="1"/>
      <sheetData sheetId="9" refreshError="1">
        <row r="2">
          <cell r="A2" t="str">
            <v>January</v>
          </cell>
        </row>
        <row r="3">
          <cell r="A3" t="str">
            <v>February</v>
          </cell>
        </row>
        <row r="4">
          <cell r="A4" t="str">
            <v>March</v>
          </cell>
        </row>
        <row r="5">
          <cell r="A5" t="str">
            <v>January</v>
          </cell>
        </row>
        <row r="6">
          <cell r="A6" t="str">
            <v>February</v>
          </cell>
        </row>
        <row r="7">
          <cell r="A7" t="str">
            <v>March</v>
          </cell>
        </row>
      </sheetData>
      <sheetData sheetId="10" refreshError="1"/>
      <sheetData sheetId="1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BookData"/>
      <sheetName val="pcQueryData"/>
      <sheetName val="_pcSlicerSheet6"/>
      <sheetName val="_pcHiddenSheet8"/>
      <sheetName val="_pcSlicerSheet7"/>
      <sheetName val="_pcHiddenSheet9"/>
      <sheetName val="MISO Speculative Netting"/>
      <sheetName val="_pcSlicerSheet4"/>
      <sheetName val="_pcHiddenSheet6"/>
      <sheetName val="_pcSlicerSheet5"/>
      <sheetName val="_pcHiddenSheet7"/>
      <sheetName val="MISO Hedge Netting"/>
    </sheetNames>
    <sheetDataSet>
      <sheetData sheetId="0" refreshError="1"/>
      <sheetData sheetId="1"/>
      <sheetData sheetId="2">
        <row r="2">
          <cell r="A2" t="str">
            <v>January</v>
          </cell>
        </row>
        <row r="3">
          <cell r="A3" t="str">
            <v>February</v>
          </cell>
        </row>
        <row r="4">
          <cell r="A4" t="str">
            <v>March</v>
          </cell>
        </row>
        <row r="5">
          <cell r="A5" t="str">
            <v>January</v>
          </cell>
        </row>
        <row r="6">
          <cell r="A6" t="str">
            <v>February</v>
          </cell>
        </row>
        <row r="7">
          <cell r="A7" t="str">
            <v>March</v>
          </cell>
        </row>
        <row r="8">
          <cell r="A8" t="str">
            <v>April</v>
          </cell>
        </row>
        <row r="9">
          <cell r="A9" t="str">
            <v>May</v>
          </cell>
        </row>
        <row r="10">
          <cell r="A10" t="str">
            <v>June</v>
          </cell>
        </row>
        <row r="11">
          <cell r="A11" t="str">
            <v>April</v>
          </cell>
        </row>
        <row r="12">
          <cell r="A12" t="str">
            <v>May</v>
          </cell>
        </row>
        <row r="13">
          <cell r="A13" t="str">
            <v>June</v>
          </cell>
        </row>
        <row r="14">
          <cell r="A14" t="str">
            <v>July</v>
          </cell>
        </row>
        <row r="15">
          <cell r="A15" t="str">
            <v>August</v>
          </cell>
        </row>
        <row r="16">
          <cell r="A16" t="str">
            <v>September</v>
          </cell>
        </row>
        <row r="17">
          <cell r="A17" t="str">
            <v>July</v>
          </cell>
        </row>
        <row r="18">
          <cell r="A18" t="str">
            <v>August</v>
          </cell>
        </row>
        <row r="19">
          <cell r="A19" t="str">
            <v>September</v>
          </cell>
        </row>
        <row r="20">
          <cell r="A20" t="str">
            <v>October</v>
          </cell>
        </row>
        <row r="21">
          <cell r="A21" t="str">
            <v>November</v>
          </cell>
        </row>
        <row r="22">
          <cell r="A22" t="str">
            <v>December</v>
          </cell>
        </row>
        <row r="23">
          <cell r="A23" t="str">
            <v>October</v>
          </cell>
        </row>
      </sheetData>
      <sheetData sheetId="3" refreshError="1"/>
      <sheetData sheetId="4">
        <row r="2">
          <cell r="A2" t="str">
            <v>January</v>
          </cell>
        </row>
        <row r="3">
          <cell r="A3" t="str">
            <v>February</v>
          </cell>
        </row>
        <row r="4">
          <cell r="A4" t="str">
            <v>March</v>
          </cell>
        </row>
        <row r="5">
          <cell r="A5" t="str">
            <v>January</v>
          </cell>
        </row>
        <row r="6">
          <cell r="A6" t="str">
            <v>February</v>
          </cell>
        </row>
        <row r="7">
          <cell r="A7" t="str">
            <v>March</v>
          </cell>
        </row>
        <row r="8">
          <cell r="A8" t="str">
            <v>April</v>
          </cell>
        </row>
        <row r="9">
          <cell r="A9" t="str">
            <v>May</v>
          </cell>
        </row>
        <row r="10">
          <cell r="A10" t="str">
            <v>June</v>
          </cell>
        </row>
        <row r="11">
          <cell r="A11" t="str">
            <v>April</v>
          </cell>
        </row>
        <row r="12">
          <cell r="A12" t="str">
            <v>May</v>
          </cell>
        </row>
        <row r="13">
          <cell r="A13" t="str">
            <v>June</v>
          </cell>
        </row>
        <row r="14">
          <cell r="A14" t="str">
            <v>July</v>
          </cell>
        </row>
        <row r="15">
          <cell r="A15" t="str">
            <v>August</v>
          </cell>
        </row>
        <row r="16">
          <cell r="A16" t="str">
            <v>September</v>
          </cell>
        </row>
        <row r="17">
          <cell r="A17" t="str">
            <v>July</v>
          </cell>
        </row>
        <row r="18">
          <cell r="A18" t="str">
            <v>August</v>
          </cell>
        </row>
        <row r="19">
          <cell r="A19" t="str">
            <v>September</v>
          </cell>
        </row>
        <row r="20">
          <cell r="A20" t="str">
            <v>October</v>
          </cell>
        </row>
        <row r="21">
          <cell r="A21" t="str">
            <v>November</v>
          </cell>
        </row>
        <row r="22">
          <cell r="A22" t="str">
            <v>December</v>
          </cell>
        </row>
        <row r="23">
          <cell r="A23" t="str">
            <v>October</v>
          </cell>
        </row>
      </sheetData>
      <sheetData sheetId="5" refreshError="1"/>
      <sheetData sheetId="6" refreshError="1"/>
      <sheetData sheetId="7"/>
      <sheetData sheetId="8" refreshError="1"/>
      <sheetData sheetId="9"/>
      <sheetData sheetId="10" refreshError="1"/>
      <sheetData sheetId="1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BookData"/>
      <sheetName val="pcQueryData"/>
      <sheetName val="_pcSlicerSheet8"/>
      <sheetName val="_pcHiddenSheet13"/>
      <sheetName val="_pcSlicerSheet9"/>
      <sheetName val="_pcHiddenSheet14"/>
      <sheetName val="MISO Spec Netting"/>
      <sheetName val="_pcSlicerSheet10"/>
      <sheetName val="_pcHiddenSheet15"/>
      <sheetName val="_pcSlicerSheet11"/>
      <sheetName val="_pcHiddenSheet16"/>
      <sheetName val="MISO Hedge Netting"/>
    </sheetNames>
    <sheetDataSet>
      <sheetData sheetId="0"/>
      <sheetData sheetId="1"/>
      <sheetData sheetId="2">
        <row r="2">
          <cell r="A2" t="str">
            <v>January</v>
          </cell>
        </row>
        <row r="3">
          <cell r="A3" t="str">
            <v>February</v>
          </cell>
        </row>
        <row r="4">
          <cell r="A4" t="str">
            <v>March</v>
          </cell>
        </row>
        <row r="5">
          <cell r="A5" t="str">
            <v>January</v>
          </cell>
        </row>
        <row r="6">
          <cell r="A6" t="str">
            <v>February</v>
          </cell>
        </row>
        <row r="7">
          <cell r="A7" t="str">
            <v>March</v>
          </cell>
        </row>
        <row r="8">
          <cell r="A8" t="str">
            <v>January</v>
          </cell>
        </row>
        <row r="9">
          <cell r="A9" t="str">
            <v>February</v>
          </cell>
        </row>
        <row r="10">
          <cell r="A10" t="str">
            <v>March</v>
          </cell>
        </row>
        <row r="11">
          <cell r="A11" t="str">
            <v>April</v>
          </cell>
        </row>
        <row r="12">
          <cell r="A12" t="str">
            <v>May</v>
          </cell>
        </row>
        <row r="13">
          <cell r="A13" t="str">
            <v>June</v>
          </cell>
        </row>
        <row r="14">
          <cell r="A14" t="str">
            <v>April</v>
          </cell>
        </row>
        <row r="15">
          <cell r="A15" t="str">
            <v>May</v>
          </cell>
        </row>
        <row r="16">
          <cell r="A16" t="str">
            <v>June</v>
          </cell>
        </row>
        <row r="17">
          <cell r="A17" t="str">
            <v>April</v>
          </cell>
        </row>
        <row r="18">
          <cell r="A18" t="str">
            <v>May</v>
          </cell>
        </row>
        <row r="19">
          <cell r="A19" t="str">
            <v>June</v>
          </cell>
        </row>
        <row r="20">
          <cell r="A20" t="str">
            <v>July</v>
          </cell>
        </row>
        <row r="21">
          <cell r="A21" t="str">
            <v>August</v>
          </cell>
        </row>
        <row r="22">
          <cell r="A22" t="str">
            <v>September</v>
          </cell>
        </row>
        <row r="23">
          <cell r="A23" t="str">
            <v>July</v>
          </cell>
        </row>
        <row r="24">
          <cell r="A24" t="str">
            <v>August</v>
          </cell>
        </row>
        <row r="25">
          <cell r="A25" t="str">
            <v>September</v>
          </cell>
        </row>
        <row r="26">
          <cell r="A26" t="str">
            <v>July</v>
          </cell>
        </row>
      </sheetData>
      <sheetData sheetId="3"/>
      <sheetData sheetId="4">
        <row r="2">
          <cell r="A2" t="str">
            <v>January</v>
          </cell>
        </row>
        <row r="3">
          <cell r="A3" t="str">
            <v>February</v>
          </cell>
        </row>
        <row r="4">
          <cell r="A4" t="str">
            <v>March</v>
          </cell>
        </row>
        <row r="5">
          <cell r="A5" t="str">
            <v>January</v>
          </cell>
        </row>
        <row r="6">
          <cell r="A6" t="str">
            <v>February</v>
          </cell>
        </row>
        <row r="7">
          <cell r="A7" t="str">
            <v>March</v>
          </cell>
        </row>
        <row r="8">
          <cell r="A8" t="str">
            <v>January</v>
          </cell>
        </row>
        <row r="9">
          <cell r="A9" t="str">
            <v>February</v>
          </cell>
        </row>
        <row r="10">
          <cell r="A10" t="str">
            <v>March</v>
          </cell>
        </row>
        <row r="11">
          <cell r="A11" t="str">
            <v>April</v>
          </cell>
        </row>
        <row r="12">
          <cell r="A12" t="str">
            <v>May</v>
          </cell>
        </row>
        <row r="13">
          <cell r="A13" t="str">
            <v>June</v>
          </cell>
        </row>
        <row r="14">
          <cell r="A14" t="str">
            <v>April</v>
          </cell>
        </row>
        <row r="15">
          <cell r="A15" t="str">
            <v>May</v>
          </cell>
        </row>
        <row r="16">
          <cell r="A16" t="str">
            <v>June</v>
          </cell>
        </row>
        <row r="17">
          <cell r="A17" t="str">
            <v>April</v>
          </cell>
        </row>
        <row r="18">
          <cell r="A18" t="str">
            <v>May</v>
          </cell>
        </row>
        <row r="19">
          <cell r="A19" t="str">
            <v>June</v>
          </cell>
        </row>
        <row r="20">
          <cell r="A20" t="str">
            <v>July</v>
          </cell>
        </row>
        <row r="21">
          <cell r="A21" t="str">
            <v>August</v>
          </cell>
        </row>
        <row r="22">
          <cell r="A22" t="str">
            <v>September</v>
          </cell>
        </row>
        <row r="23">
          <cell r="A23" t="str">
            <v>July</v>
          </cell>
        </row>
        <row r="24">
          <cell r="A24" t="str">
            <v>August</v>
          </cell>
        </row>
        <row r="25">
          <cell r="A25" t="str">
            <v>September</v>
          </cell>
        </row>
        <row r="26">
          <cell r="A26" t="str">
            <v>July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LE"/>
      <sheetName val="CIPS"/>
      <sheetName val="UE"/>
      <sheetName val="eei"/>
      <sheetName val="Purchase"/>
      <sheetName val="pool"/>
      <sheetName val="kcp&amp;l-col"/>
      <sheetName val="spa"/>
      <sheetName val="Sheet1"/>
      <sheetName val="ACCOUNTING"/>
      <sheetName val="OUTPUT"/>
      <sheetName val="PURCHASES"/>
      <sheetName val="SALES"/>
      <sheetName val="carls"/>
      <sheetName val="CILCO"/>
    </sheetNames>
    <sheetDataSet>
      <sheetData sheetId="0"/>
      <sheetData sheetId="1" refreshError="1"/>
      <sheetData sheetId="2" refreshError="1"/>
      <sheetData sheetId="3"/>
      <sheetData sheetId="4" refreshError="1">
        <row r="1">
          <cell r="A1">
            <v>36039</v>
          </cell>
          <cell r="B1" t="str">
            <v>AMEREN SERVICES</v>
          </cell>
        </row>
        <row r="2">
          <cell r="A2" t="str">
            <v>Interchange Power Received</v>
          </cell>
        </row>
        <row r="4">
          <cell r="C4" t="str">
            <v>Total</v>
          </cell>
          <cell r="D4" t="str">
            <v>Energy</v>
          </cell>
        </row>
        <row r="5">
          <cell r="C5" t="str">
            <v>Purchased</v>
          </cell>
          <cell r="D5" t="str">
            <v>Cost</v>
          </cell>
        </row>
        <row r="6">
          <cell r="A6" t="str">
            <v>Supplier</v>
          </cell>
          <cell r="B6" t="str">
            <v>KWH</v>
          </cell>
          <cell r="C6" t="str">
            <v>Cost $</v>
          </cell>
          <cell r="D6" t="str">
            <v xml:space="preserve"> $</v>
          </cell>
        </row>
        <row r="7">
          <cell r="A7" t="str">
            <v>Purchased Power</v>
          </cell>
        </row>
        <row r="8">
          <cell r="A8" t="str">
            <v>Arkansas Power &amp; Light</v>
          </cell>
        </row>
        <row r="9">
          <cell r="A9" t="str">
            <v>Associated Elec Coop</v>
          </cell>
        </row>
        <row r="10">
          <cell r="A10" t="str">
            <v xml:space="preserve">Browning-Ferris </v>
          </cell>
        </row>
        <row r="11">
          <cell r="A11" t="str">
            <v>Cips Co-Gen contracts</v>
          </cell>
        </row>
        <row r="12">
          <cell r="A12" t="str">
            <v>Electric Energy ,Inc.</v>
          </cell>
          <cell r="B12">
            <v>79154000</v>
          </cell>
          <cell r="C12">
            <v>1675176.96</v>
          </cell>
          <cell r="D12">
            <v>727972.75</v>
          </cell>
        </row>
        <row r="13">
          <cell r="A13" t="str">
            <v xml:space="preserve">   EEI TRANSFERRED</v>
          </cell>
          <cell r="B13">
            <v>-79154000</v>
          </cell>
          <cell r="C13">
            <v>-1675176.96</v>
          </cell>
          <cell r="D13">
            <v>-727972.75</v>
          </cell>
        </row>
        <row r="14">
          <cell r="A14" t="str">
            <v>Hercules - (Aqualon)</v>
          </cell>
        </row>
        <row r="15">
          <cell r="A15" t="str">
            <v>Illinois Power</v>
          </cell>
        </row>
        <row r="16">
          <cell r="A16" t="str">
            <v>Sikeston</v>
          </cell>
        </row>
        <row r="17">
          <cell r="A17" t="str">
            <v xml:space="preserve">Waste Management </v>
          </cell>
        </row>
        <row r="18">
          <cell r="A18" t="str">
            <v>Total Purchases</v>
          </cell>
          <cell r="B18">
            <v>0</v>
          </cell>
          <cell r="C18">
            <v>0</v>
          </cell>
          <cell r="D18">
            <v>0</v>
          </cell>
        </row>
        <row r="19">
          <cell r="A19" t="str">
            <v xml:space="preserve">   EEI TRANSFERRED</v>
          </cell>
          <cell r="B19">
            <v>0</v>
          </cell>
          <cell r="C19">
            <v>0</v>
          </cell>
          <cell r="D19">
            <v>0</v>
          </cell>
        </row>
        <row r="20">
          <cell r="A20" t="str">
            <v xml:space="preserve">   Purchase of Joppa From CIPS</v>
          </cell>
        </row>
        <row r="21">
          <cell r="A21" t="str">
            <v>Hercules - (Aqualon)</v>
          </cell>
        </row>
        <row r="22">
          <cell r="A22" t="str">
            <v xml:space="preserve">           Interchange Purchases From-</v>
          </cell>
        </row>
        <row r="23">
          <cell r="A23" t="str">
            <v>ALABAMA ELE. COOP.</v>
          </cell>
          <cell r="B23">
            <v>0</v>
          </cell>
          <cell r="C23">
            <v>0</v>
          </cell>
          <cell r="D23">
            <v>0</v>
          </cell>
        </row>
        <row r="24">
          <cell r="A24" t="str">
            <v>AMER ELE PWR</v>
          </cell>
          <cell r="B24">
            <v>42237000</v>
          </cell>
          <cell r="C24">
            <v>1292862.5</v>
          </cell>
          <cell r="D24">
            <v>1292862.5</v>
          </cell>
        </row>
        <row r="25">
          <cell r="A25" t="str">
            <v>AQUILA POWER</v>
          </cell>
          <cell r="B25">
            <v>6068000</v>
          </cell>
          <cell r="C25">
            <v>138700</v>
          </cell>
          <cell r="D25">
            <v>138700</v>
          </cell>
        </row>
        <row r="26">
          <cell r="A26" t="str">
            <v>ARKANSAS ELECTRIC COOP.</v>
          </cell>
          <cell r="B26">
            <v>4510000</v>
          </cell>
          <cell r="C26">
            <v>123060</v>
          </cell>
          <cell r="D26">
            <v>123060</v>
          </cell>
        </row>
        <row r="27">
          <cell r="A27" t="str">
            <v>ASSO. ELEC COOP</v>
          </cell>
          <cell r="B27">
            <v>2975500</v>
          </cell>
          <cell r="C27">
            <v>88989</v>
          </cell>
          <cell r="D27">
            <v>88989</v>
          </cell>
        </row>
        <row r="28">
          <cell r="A28" t="str">
            <v>BYNG Public Wks.</v>
          </cell>
          <cell r="B28">
            <v>0</v>
          </cell>
          <cell r="C28">
            <v>0</v>
          </cell>
          <cell r="D28">
            <v>0</v>
          </cell>
        </row>
        <row r="29">
          <cell r="A29" t="str">
            <v>Carolina Power &amp; Light</v>
          </cell>
          <cell r="B29">
            <v>0</v>
          </cell>
          <cell r="C29">
            <v>0</v>
          </cell>
          <cell r="D29">
            <v>0</v>
          </cell>
        </row>
        <row r="30">
          <cell r="A30" t="str">
            <v>VITOL GAS/ELE</v>
          </cell>
          <cell r="B30">
            <v>200000</v>
          </cell>
          <cell r="C30">
            <v>9650</v>
          </cell>
          <cell r="D30">
            <v>9650</v>
          </cell>
        </row>
        <row r="31">
          <cell r="A31" t="str">
            <v>CEN LOUISIANA ELE. CO.</v>
          </cell>
          <cell r="B31">
            <v>2951000</v>
          </cell>
          <cell r="C31">
            <v>109962.5</v>
          </cell>
          <cell r="D31">
            <v>109962.5</v>
          </cell>
        </row>
        <row r="32">
          <cell r="A32" t="str">
            <v>CENTRAL  S.W.</v>
          </cell>
          <cell r="B32">
            <v>10500000</v>
          </cell>
          <cell r="C32">
            <v>364425</v>
          </cell>
          <cell r="D32">
            <v>364425</v>
          </cell>
        </row>
        <row r="33">
          <cell r="A33" t="str">
            <v>CINERGY</v>
          </cell>
          <cell r="B33">
            <v>3264000</v>
          </cell>
          <cell r="C33">
            <v>94690</v>
          </cell>
          <cell r="D33">
            <v>94690</v>
          </cell>
        </row>
        <row r="34">
          <cell r="A34" t="str">
            <v>CIPS</v>
          </cell>
          <cell r="B34">
            <v>0</v>
          </cell>
          <cell r="C34">
            <v>0</v>
          </cell>
          <cell r="D34">
            <v>0</v>
          </cell>
        </row>
        <row r="35">
          <cell r="A35" t="str">
            <v>CITY OF SIKESTON</v>
          </cell>
          <cell r="B35">
            <v>240000</v>
          </cell>
          <cell r="C35">
            <v>4800</v>
          </cell>
          <cell r="D35">
            <v>4800</v>
          </cell>
        </row>
        <row r="36">
          <cell r="A36" t="str">
            <v>COASTEL ELE. SER.</v>
          </cell>
          <cell r="B36">
            <v>0</v>
          </cell>
          <cell r="C36">
            <v>0</v>
          </cell>
          <cell r="D36">
            <v>0</v>
          </cell>
        </row>
        <row r="37">
          <cell r="A37" t="str">
            <v>COMMONWEALTH EDISON</v>
          </cell>
          <cell r="B37">
            <v>22115000</v>
          </cell>
          <cell r="C37">
            <v>723320.51</v>
          </cell>
          <cell r="D37">
            <v>715820.51</v>
          </cell>
        </row>
        <row r="38">
          <cell r="A38" t="str">
            <v>CORAL POWER</v>
          </cell>
          <cell r="B38">
            <v>750000</v>
          </cell>
          <cell r="C38">
            <v>25800</v>
          </cell>
          <cell r="D38">
            <v>25800</v>
          </cell>
        </row>
        <row r="39">
          <cell r="A39" t="str">
            <v>DELHI ENERGY</v>
          </cell>
          <cell r="B39">
            <v>0</v>
          </cell>
          <cell r="C39">
            <v>0</v>
          </cell>
          <cell r="D39">
            <v>0</v>
          </cell>
        </row>
        <row r="40">
          <cell r="A40" t="str">
            <v>DUKE POWER</v>
          </cell>
          <cell r="B40">
            <v>0</v>
          </cell>
          <cell r="C40">
            <v>0</v>
          </cell>
          <cell r="D40">
            <v>0</v>
          </cell>
        </row>
        <row r="41">
          <cell r="A41" t="str">
            <v>DUKE/LOUIS DREYFUS</v>
          </cell>
          <cell r="B41">
            <v>1700000</v>
          </cell>
          <cell r="C41">
            <v>52600</v>
          </cell>
          <cell r="D41">
            <v>52600</v>
          </cell>
        </row>
        <row r="42">
          <cell r="A42" t="str">
            <v>Electric Clearinghouse Inc</v>
          </cell>
          <cell r="B42">
            <v>34400000</v>
          </cell>
          <cell r="C42">
            <v>971800</v>
          </cell>
          <cell r="D42">
            <v>971800</v>
          </cell>
        </row>
        <row r="43">
          <cell r="A43" t="str">
            <v xml:space="preserve">ENGAGE ENERGY US </v>
          </cell>
          <cell r="B43">
            <v>0</v>
          </cell>
          <cell r="C43">
            <v>0</v>
          </cell>
          <cell r="D43">
            <v>0</v>
          </cell>
        </row>
        <row r="44">
          <cell r="A44" t="str">
            <v>Enron Power Mrktng</v>
          </cell>
          <cell r="B44">
            <v>37196000</v>
          </cell>
          <cell r="C44">
            <v>1091250</v>
          </cell>
          <cell r="D44">
            <v>1091250</v>
          </cell>
        </row>
        <row r="45">
          <cell r="A45" t="str">
            <v>ENTERGY PWR MRKTNG</v>
          </cell>
          <cell r="B45">
            <v>6540000</v>
          </cell>
          <cell r="C45">
            <v>188000</v>
          </cell>
          <cell r="D45">
            <v>188000</v>
          </cell>
        </row>
        <row r="46">
          <cell r="A46" t="str">
            <v>ENTERGY SER</v>
          </cell>
          <cell r="B46">
            <v>11350000</v>
          </cell>
          <cell r="C46">
            <v>416625</v>
          </cell>
          <cell r="D46">
            <v>386625</v>
          </cell>
        </row>
        <row r="47">
          <cell r="A47" t="str">
            <v>ENTERGY/ARKANSAS</v>
          </cell>
          <cell r="B47">
            <v>115200000</v>
          </cell>
          <cell r="C47">
            <v>3043705.76</v>
          </cell>
          <cell r="D47">
            <v>1239930.7199999997</v>
          </cell>
        </row>
        <row r="48">
          <cell r="A48" t="str">
            <v>FEDERAL ENERGY</v>
          </cell>
          <cell r="B48">
            <v>0</v>
          </cell>
          <cell r="C48">
            <v>0</v>
          </cell>
          <cell r="D48">
            <v>0</v>
          </cell>
        </row>
        <row r="49">
          <cell r="A49" t="str">
            <v xml:space="preserve">GRAND RIV DAM </v>
          </cell>
          <cell r="B49">
            <v>100000</v>
          </cell>
          <cell r="C49">
            <v>4000</v>
          </cell>
          <cell r="D49">
            <v>4000</v>
          </cell>
        </row>
        <row r="50">
          <cell r="A50" t="str">
            <v>HEARTLAND ENERGY</v>
          </cell>
          <cell r="B50">
            <v>0</v>
          </cell>
          <cell r="C50">
            <v>0</v>
          </cell>
          <cell r="D50">
            <v>0</v>
          </cell>
        </row>
        <row r="51">
          <cell r="A51" t="str">
            <v>IES UTILITIES</v>
          </cell>
          <cell r="B51">
            <v>0</v>
          </cell>
          <cell r="C51">
            <v>0</v>
          </cell>
          <cell r="D51">
            <v>0</v>
          </cell>
        </row>
        <row r="52">
          <cell r="A52" t="str">
            <v>ILLINOIS PWR</v>
          </cell>
          <cell r="B52">
            <v>0</v>
          </cell>
          <cell r="C52">
            <v>0</v>
          </cell>
          <cell r="D52">
            <v>0</v>
          </cell>
        </row>
        <row r="53">
          <cell r="A53" t="str">
            <v>INDUSTRIAL ENERGY APPLICTNS.</v>
          </cell>
          <cell r="B53">
            <v>0</v>
          </cell>
          <cell r="C53">
            <v>0</v>
          </cell>
          <cell r="D53">
            <v>0</v>
          </cell>
        </row>
        <row r="54">
          <cell r="A54" t="str">
            <v>INTERSTATE PWR CO</v>
          </cell>
          <cell r="B54">
            <v>0</v>
          </cell>
          <cell r="C54">
            <v>0</v>
          </cell>
          <cell r="D54">
            <v>0</v>
          </cell>
        </row>
        <row r="55">
          <cell r="A55" t="str">
            <v>Jonesboro Water &amp; Lgt</v>
          </cell>
          <cell r="B55">
            <v>0</v>
          </cell>
          <cell r="C55">
            <v>0</v>
          </cell>
          <cell r="D55">
            <v>0</v>
          </cell>
        </row>
        <row r="56">
          <cell r="A56" t="str">
            <v>K N MARKETING</v>
          </cell>
          <cell r="B56">
            <v>0</v>
          </cell>
          <cell r="C56">
            <v>0</v>
          </cell>
          <cell r="D56">
            <v>0</v>
          </cell>
        </row>
        <row r="57">
          <cell r="A57" t="str">
            <v>KC PWR  LIGHT</v>
          </cell>
          <cell r="B57">
            <v>200000</v>
          </cell>
          <cell r="C57">
            <v>2400</v>
          </cell>
          <cell r="D57">
            <v>2400</v>
          </cell>
        </row>
        <row r="58">
          <cell r="A58" t="str">
            <v>KENTUCKY UTIL</v>
          </cell>
          <cell r="B58">
            <v>0</v>
          </cell>
          <cell r="C58">
            <v>0</v>
          </cell>
          <cell r="D58">
            <v>0</v>
          </cell>
        </row>
        <row r="59">
          <cell r="A59" t="str">
            <v>Koch Power Services</v>
          </cell>
          <cell r="B59">
            <v>2100000</v>
          </cell>
          <cell r="C59">
            <v>64350</v>
          </cell>
          <cell r="D59">
            <v>64350</v>
          </cell>
        </row>
        <row r="60">
          <cell r="A60" t="str">
            <v>L G &amp; E ENERGY MARKETING</v>
          </cell>
          <cell r="B60">
            <v>3118000</v>
          </cell>
          <cell r="C60">
            <v>100600</v>
          </cell>
          <cell r="D60">
            <v>100600</v>
          </cell>
        </row>
        <row r="61">
          <cell r="A61" t="str">
            <v>Mid-America Energy Corp</v>
          </cell>
          <cell r="B61">
            <v>102145000</v>
          </cell>
          <cell r="C61">
            <v>1850359</v>
          </cell>
          <cell r="D61">
            <v>1401859</v>
          </cell>
        </row>
        <row r="62">
          <cell r="A62" t="str">
            <v>MINNESOTA POWER</v>
          </cell>
          <cell r="B62">
            <v>800000</v>
          </cell>
          <cell r="C62">
            <v>18400</v>
          </cell>
          <cell r="D62">
            <v>18400</v>
          </cell>
        </row>
        <row r="63">
          <cell r="A63" t="str">
            <v>MO PUB. SER. CO</v>
          </cell>
          <cell r="B63">
            <v>1100000</v>
          </cell>
          <cell r="C63">
            <v>46900</v>
          </cell>
          <cell r="D63">
            <v>46900</v>
          </cell>
        </row>
        <row r="64">
          <cell r="A64" t="str">
            <v>MORGAN STAN CAP GR</v>
          </cell>
          <cell r="B64">
            <v>800000</v>
          </cell>
          <cell r="C64">
            <v>18600</v>
          </cell>
          <cell r="D64">
            <v>18600</v>
          </cell>
        </row>
        <row r="65">
          <cell r="A65" t="str">
            <v>NorAm Energy Services</v>
          </cell>
          <cell r="B65">
            <v>23828000</v>
          </cell>
          <cell r="C65">
            <v>780125</v>
          </cell>
          <cell r="D65">
            <v>780125</v>
          </cell>
        </row>
        <row r="66">
          <cell r="A66" t="str">
            <v>NRTH STATES PWR</v>
          </cell>
          <cell r="B66">
            <v>7306000</v>
          </cell>
          <cell r="C66">
            <v>246955.5</v>
          </cell>
          <cell r="D66">
            <v>246955.5</v>
          </cell>
        </row>
        <row r="67">
          <cell r="A67" t="str">
            <v>PACIFCORP PWR</v>
          </cell>
          <cell r="B67">
            <v>50000</v>
          </cell>
          <cell r="C67">
            <v>1100</v>
          </cell>
          <cell r="D67">
            <v>1100</v>
          </cell>
        </row>
        <row r="68">
          <cell r="A68" t="str">
            <v>PAN ENERGY</v>
          </cell>
          <cell r="B68">
            <v>0</v>
          </cell>
          <cell r="C68">
            <v>0</v>
          </cell>
          <cell r="D68">
            <v>0</v>
          </cell>
        </row>
        <row r="69">
          <cell r="A69" t="str">
            <v>PECO ENERGY</v>
          </cell>
          <cell r="B69">
            <v>41595000</v>
          </cell>
          <cell r="C69">
            <v>1126561.45</v>
          </cell>
          <cell r="D69">
            <v>1102561.45</v>
          </cell>
        </row>
        <row r="70">
          <cell r="A70" t="str">
            <v>PWR  CO  OF AMER</v>
          </cell>
          <cell r="B70">
            <v>0</v>
          </cell>
          <cell r="C70">
            <v>0</v>
          </cell>
          <cell r="D70">
            <v>0</v>
          </cell>
        </row>
        <row r="71">
          <cell r="A71" t="str">
            <v>RAINBOW</v>
          </cell>
          <cell r="B71">
            <v>200000</v>
          </cell>
          <cell r="C71">
            <v>9800</v>
          </cell>
          <cell r="D71">
            <v>9800</v>
          </cell>
        </row>
        <row r="72">
          <cell r="A72" t="str">
            <v>S. MINN. MUN. PWR</v>
          </cell>
          <cell r="B72">
            <v>0</v>
          </cell>
          <cell r="C72">
            <v>0</v>
          </cell>
          <cell r="D72">
            <v>0</v>
          </cell>
        </row>
        <row r="73">
          <cell r="A73" t="str">
            <v>SO PUB SER CO</v>
          </cell>
          <cell r="B73">
            <v>0</v>
          </cell>
          <cell r="C73">
            <v>0</v>
          </cell>
          <cell r="D73">
            <v>0</v>
          </cell>
        </row>
        <row r="74">
          <cell r="A74" t="str">
            <v xml:space="preserve">Sonat Power </v>
          </cell>
          <cell r="B74">
            <v>7222000</v>
          </cell>
          <cell r="C74">
            <v>231738</v>
          </cell>
          <cell r="D74">
            <v>231738</v>
          </cell>
        </row>
        <row r="75">
          <cell r="A75" t="str">
            <v>SOUTHERN ENERGY TRDNG</v>
          </cell>
          <cell r="B75">
            <v>100000</v>
          </cell>
          <cell r="C75">
            <v>31100</v>
          </cell>
          <cell r="D75">
            <v>31100</v>
          </cell>
        </row>
        <row r="76">
          <cell r="A76" t="str">
            <v>St. Joe</v>
          </cell>
          <cell r="B76">
            <v>190000</v>
          </cell>
          <cell r="C76">
            <v>10992.5</v>
          </cell>
          <cell r="D76">
            <v>10992.5</v>
          </cell>
        </row>
        <row r="77">
          <cell r="A77" t="str">
            <v>SW PWR ADMINISTRA.</v>
          </cell>
          <cell r="B77">
            <v>0</v>
          </cell>
          <cell r="C77">
            <v>0</v>
          </cell>
          <cell r="D77">
            <v>0</v>
          </cell>
        </row>
        <row r="78">
          <cell r="A78" t="str">
            <v>TENASKA PWR SER</v>
          </cell>
          <cell r="B78">
            <v>2092000</v>
          </cell>
          <cell r="C78">
            <v>86330</v>
          </cell>
          <cell r="D78">
            <v>86330</v>
          </cell>
        </row>
        <row r="79">
          <cell r="A79" t="str">
            <v>TENN VAL AUTH</v>
          </cell>
          <cell r="B79">
            <v>9100000</v>
          </cell>
          <cell r="C79">
            <v>203720</v>
          </cell>
          <cell r="D79">
            <v>203720</v>
          </cell>
        </row>
        <row r="80">
          <cell r="A80" t="str">
            <v>VIRGINIA ELE. POWER</v>
          </cell>
          <cell r="B80">
            <v>30634000</v>
          </cell>
          <cell r="C80">
            <v>974513</v>
          </cell>
          <cell r="D80">
            <v>974513</v>
          </cell>
        </row>
        <row r="81">
          <cell r="A81" t="str">
            <v>WESTERN AREA PWR ADMIN</v>
          </cell>
          <cell r="B81">
            <v>1738000</v>
          </cell>
          <cell r="C81">
            <v>41127.5</v>
          </cell>
          <cell r="D81">
            <v>41127.5</v>
          </cell>
        </row>
        <row r="82">
          <cell r="A82" t="str">
            <v>Western Power Ser.Inc.</v>
          </cell>
          <cell r="B82">
            <v>0</v>
          </cell>
          <cell r="C82">
            <v>0</v>
          </cell>
          <cell r="D82">
            <v>0</v>
          </cell>
          <cell r="E82">
            <v>0</v>
          </cell>
        </row>
        <row r="83">
          <cell r="A83" t="str">
            <v>WESTERN RESOUR</v>
          </cell>
          <cell r="B83">
            <v>600000</v>
          </cell>
          <cell r="C83">
            <v>26850</v>
          </cell>
          <cell r="D83">
            <v>26850</v>
          </cell>
        </row>
        <row r="84">
          <cell r="A84" t="str">
            <v>WILLIAMS ENG SER</v>
          </cell>
          <cell r="B84">
            <v>3168000</v>
          </cell>
          <cell r="C84">
            <v>86600</v>
          </cell>
          <cell r="D84">
            <v>86600</v>
          </cell>
        </row>
        <row r="85">
          <cell r="A85" t="str">
            <v xml:space="preserve">WISCONSIN ELEC. POWER </v>
          </cell>
          <cell r="B85">
            <v>1700000</v>
          </cell>
          <cell r="C85">
            <v>78150</v>
          </cell>
          <cell r="D85">
            <v>78150</v>
          </cell>
        </row>
        <row r="86">
          <cell r="A86" t="str">
            <v>S. ILL. PW COO</v>
          </cell>
          <cell r="B86">
            <v>1910000</v>
          </cell>
          <cell r="C86">
            <v>50830</v>
          </cell>
          <cell r="D86">
            <v>50830</v>
          </cell>
        </row>
        <row r="87">
          <cell r="A87" t="str">
            <v>N INDIANA PSC</v>
          </cell>
          <cell r="B87">
            <v>2160000</v>
          </cell>
          <cell r="C87">
            <v>66745</v>
          </cell>
          <cell r="D87">
            <v>66745</v>
          </cell>
        </row>
        <row r="88">
          <cell r="A88" t="str">
            <v>CITIZENS POW.</v>
          </cell>
          <cell r="B88">
            <v>18744000</v>
          </cell>
          <cell r="C88">
            <v>560400</v>
          </cell>
          <cell r="D88">
            <v>560400</v>
          </cell>
        </row>
        <row r="89">
          <cell r="A89" t="str">
            <v>CITY WA. LT PC</v>
          </cell>
          <cell r="B89">
            <v>370000</v>
          </cell>
          <cell r="C89">
            <v>14770</v>
          </cell>
          <cell r="D89">
            <v>14770</v>
          </cell>
        </row>
        <row r="90">
          <cell r="A90" t="str">
            <v>CEN ILL LGT CO</v>
          </cell>
          <cell r="B90">
            <v>150000</v>
          </cell>
          <cell r="C90">
            <v>7050</v>
          </cell>
          <cell r="D90">
            <v>7050</v>
          </cell>
        </row>
        <row r="91">
          <cell r="A91" t="str">
            <v xml:space="preserve">NESI POWER </v>
          </cell>
          <cell r="B91">
            <v>0</v>
          </cell>
          <cell r="C91">
            <v>0</v>
          </cell>
          <cell r="D91">
            <v>0</v>
          </cell>
        </row>
        <row r="92">
          <cell r="A92" t="str">
            <v>CARGILL/ALL</v>
          </cell>
          <cell r="B92">
            <v>0</v>
          </cell>
          <cell r="C92">
            <v>0</v>
          </cell>
          <cell r="D92">
            <v>0</v>
          </cell>
        </row>
        <row r="93">
          <cell r="A93" t="str">
            <v>SEMPRA EN</v>
          </cell>
          <cell r="B93">
            <v>0</v>
          </cell>
          <cell r="C93">
            <v>0</v>
          </cell>
          <cell r="D93">
            <v>0</v>
          </cell>
        </row>
        <row r="94">
          <cell r="A94" t="str">
            <v>OGE ENER.</v>
          </cell>
          <cell r="B94">
            <v>750000</v>
          </cell>
          <cell r="C94">
            <v>32375</v>
          </cell>
          <cell r="D94">
            <v>32375</v>
          </cell>
        </row>
        <row r="95">
          <cell r="A95" t="str">
            <v>SO CO SER.</v>
          </cell>
          <cell r="B95">
            <v>0</v>
          </cell>
          <cell r="C95">
            <v>0</v>
          </cell>
          <cell r="D95">
            <v>0</v>
          </cell>
        </row>
        <row r="96">
          <cell r="A96" t="str">
            <v>AVISTA</v>
          </cell>
          <cell r="B96">
            <v>826000</v>
          </cell>
          <cell r="C96">
            <v>30000</v>
          </cell>
          <cell r="D96">
            <v>30000</v>
          </cell>
        </row>
        <row r="97">
          <cell r="A97" t="str">
            <v>OGE ELEC.</v>
          </cell>
          <cell r="B97">
            <v>400000</v>
          </cell>
          <cell r="C97">
            <v>17550</v>
          </cell>
          <cell r="D97">
            <v>17550</v>
          </cell>
        </row>
        <row r="98">
          <cell r="A98" t="str">
            <v>WABASH VAL</v>
          </cell>
          <cell r="B98">
            <v>0</v>
          </cell>
          <cell r="C98">
            <v>0</v>
          </cell>
          <cell r="D98">
            <v>0</v>
          </cell>
        </row>
        <row r="99">
          <cell r="A99" t="str">
            <v>AMOCO EN. TR.</v>
          </cell>
          <cell r="B99">
            <v>0</v>
          </cell>
          <cell r="C99">
            <v>0</v>
          </cell>
          <cell r="D99">
            <v>0</v>
          </cell>
        </row>
        <row r="100">
          <cell r="A100" t="str">
            <v>DAYTON PW &amp; L</v>
          </cell>
          <cell r="B100">
            <v>100000</v>
          </cell>
          <cell r="C100">
            <v>2897.5</v>
          </cell>
          <cell r="D100">
            <v>2897.5</v>
          </cell>
        </row>
        <row r="101">
          <cell r="A101" t="str">
            <v>LOUISVILLE G/E</v>
          </cell>
          <cell r="B101">
            <v>1625000</v>
          </cell>
          <cell r="C101">
            <v>41600</v>
          </cell>
          <cell r="D101">
            <v>41600</v>
          </cell>
        </row>
        <row r="102">
          <cell r="A102" t="str">
            <v xml:space="preserve">CONSTELLATION </v>
          </cell>
          <cell r="B102">
            <v>1900000</v>
          </cell>
          <cell r="C102">
            <v>70500</v>
          </cell>
          <cell r="D102">
            <v>70500</v>
          </cell>
        </row>
        <row r="103">
          <cell r="A103" t="str">
            <v>ALLIANT SERVICES</v>
          </cell>
          <cell r="B103">
            <v>2388000</v>
          </cell>
          <cell r="C103">
            <v>117175</v>
          </cell>
          <cell r="D103">
            <v>117175</v>
          </cell>
        </row>
        <row r="104">
          <cell r="A104" t="str">
            <v>SOYLAND</v>
          </cell>
          <cell r="B104">
            <v>0</v>
          </cell>
          <cell r="C104">
            <v>0</v>
          </cell>
          <cell r="D104">
            <v>0</v>
          </cell>
        </row>
        <row r="105">
          <cell r="A105" t="str">
            <v>THE ENERGY AUTHORITY</v>
          </cell>
          <cell r="B105">
            <v>0</v>
          </cell>
          <cell r="C105">
            <v>0</v>
          </cell>
          <cell r="D105">
            <v>0</v>
          </cell>
        </row>
        <row r="106">
          <cell r="A106" t="str">
            <v>NP ENERGY</v>
          </cell>
          <cell r="B106">
            <v>0</v>
          </cell>
          <cell r="C106">
            <v>0</v>
          </cell>
          <cell r="D106">
            <v>0</v>
          </cell>
        </row>
        <row r="107">
          <cell r="A107" t="str">
            <v>EL PASO</v>
          </cell>
          <cell r="B107">
            <v>0</v>
          </cell>
          <cell r="C107">
            <v>0</v>
          </cell>
          <cell r="D107">
            <v>0</v>
          </cell>
        </row>
        <row r="108">
          <cell r="A108" t="str">
            <v>IMEA</v>
          </cell>
          <cell r="B108">
            <v>0</v>
          </cell>
          <cell r="C108">
            <v>0</v>
          </cell>
          <cell r="D108">
            <v>0</v>
          </cell>
        </row>
        <row r="109">
          <cell r="A109" t="str">
            <v>WEST PLAINS EN</v>
          </cell>
          <cell r="B109">
            <v>0</v>
          </cell>
          <cell r="C109">
            <v>0</v>
          </cell>
          <cell r="D109">
            <v>0</v>
          </cell>
        </row>
        <row r="110">
          <cell r="A110" t="str">
            <v>OKLAHOMA MUNI</v>
          </cell>
          <cell r="B110">
            <v>1920000</v>
          </cell>
          <cell r="C110">
            <v>57120</v>
          </cell>
          <cell r="D110">
            <v>57120</v>
          </cell>
        </row>
        <row r="111">
          <cell r="A111" t="str">
            <v>PENNSYLVANIA PW &amp; LT</v>
          </cell>
          <cell r="B111">
            <v>1280000</v>
          </cell>
          <cell r="C111">
            <v>45264</v>
          </cell>
          <cell r="D111">
            <v>45264</v>
          </cell>
        </row>
        <row r="112">
          <cell r="A112" t="str">
            <v>OMAHA PUB PW.</v>
          </cell>
          <cell r="B112">
            <v>0</v>
          </cell>
          <cell r="C112">
            <v>0</v>
          </cell>
          <cell r="D112">
            <v>0</v>
          </cell>
        </row>
        <row r="113">
          <cell r="A113" t="str">
            <v>FLORIDA PW &amp; LT</v>
          </cell>
          <cell r="B113">
            <v>0</v>
          </cell>
          <cell r="C113">
            <v>0</v>
          </cell>
          <cell r="D113">
            <v>0</v>
          </cell>
        </row>
        <row r="114">
          <cell r="A114" t="str">
            <v>COLUMBIA PW MKT</v>
          </cell>
          <cell r="B114">
            <v>0</v>
          </cell>
          <cell r="C114">
            <v>0</v>
          </cell>
          <cell r="D114">
            <v>0</v>
          </cell>
        </row>
        <row r="115">
          <cell r="A115" t="str">
            <v>OMAHA PUB PW.</v>
          </cell>
          <cell r="B115">
            <v>0</v>
          </cell>
          <cell r="C115">
            <v>0</v>
          </cell>
          <cell r="D115">
            <v>0</v>
          </cell>
        </row>
        <row r="116">
          <cell r="A116" t="str">
            <v>CIPS    (Cips - UE purchase agreement)</v>
          </cell>
          <cell r="B116">
            <v>0</v>
          </cell>
          <cell r="C116">
            <v>0</v>
          </cell>
          <cell r="D116">
            <v>0</v>
          </cell>
        </row>
        <row r="117">
          <cell r="A117" t="str">
            <v>CIP SYSTEM ENERGY TRANSFER</v>
          </cell>
          <cell r="B117">
            <v>0</v>
          </cell>
          <cell r="C117">
            <v>0</v>
          </cell>
          <cell r="D117">
            <v>0</v>
          </cell>
        </row>
        <row r="118">
          <cell r="A118" t="str">
            <v>UEC SYSTEM ENERGY TRANSFER</v>
          </cell>
          <cell r="B118">
            <v>0</v>
          </cell>
          <cell r="C118">
            <v>0</v>
          </cell>
          <cell r="D118">
            <v>0</v>
          </cell>
        </row>
        <row r="119">
          <cell r="A119" t="str">
            <v xml:space="preserve"> TOTAL RECEIVED</v>
          </cell>
          <cell r="B119">
            <v>576605500</v>
          </cell>
          <cell r="C119">
            <v>15895788.719999999</v>
          </cell>
          <cell r="D119">
            <v>13582013.68</v>
          </cell>
        </row>
        <row r="120">
          <cell r="A120" t="str">
            <v xml:space="preserve">TRANSFERRED </v>
          </cell>
          <cell r="B120">
            <v>-576605500</v>
          </cell>
          <cell r="C120">
            <v>-15895788.719999999</v>
          </cell>
          <cell r="D120">
            <v>-13582013.68</v>
          </cell>
        </row>
      </sheetData>
      <sheetData sheetId="5"/>
      <sheetData sheetId="6" refreshError="1"/>
      <sheetData sheetId="7" refreshError="1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N32"/>
  <sheetViews>
    <sheetView tabSelected="1" zoomScaleNormal="100" workbookViewId="0">
      <pane ySplit="4" topLeftCell="A5" activePane="bottomLeft" state="frozen"/>
      <selection pane="bottomLeft" activeCell="A33" sqref="A33"/>
    </sheetView>
  </sheetViews>
  <sheetFormatPr defaultColWidth="13.42578125" defaultRowHeight="15" x14ac:dyDescent="0.25"/>
  <cols>
    <col min="1" max="1" width="49.28515625" customWidth="1"/>
    <col min="2" max="3" width="21.140625" customWidth="1"/>
    <col min="4" max="11" width="17.28515625" customWidth="1"/>
    <col min="12" max="12" width="18" bestFit="1" customWidth="1"/>
  </cols>
  <sheetData>
    <row r="1" spans="1:14" x14ac:dyDescent="0.25">
      <c r="A1" t="s">
        <v>0</v>
      </c>
    </row>
    <row r="2" spans="1:14" x14ac:dyDescent="0.25">
      <c r="A2" t="s">
        <v>1</v>
      </c>
    </row>
    <row r="3" spans="1:14" x14ac:dyDescent="0.25">
      <c r="A3" t="s">
        <v>2</v>
      </c>
    </row>
    <row r="4" spans="1:14" x14ac:dyDescent="0.25">
      <c r="A4" s="1"/>
      <c r="B4" s="2" t="s">
        <v>32</v>
      </c>
      <c r="C4" s="2">
        <v>43890</v>
      </c>
    </row>
    <row r="5" spans="1:14" s="30" customFormat="1" x14ac:dyDescent="0.25">
      <c r="A5" s="28" t="s">
        <v>33</v>
      </c>
      <c r="B5" s="29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</row>
    <row r="6" spans="1:14" x14ac:dyDescent="0.25">
      <c r="A6" s="5" t="s">
        <v>3</v>
      </c>
      <c r="B6" s="6"/>
      <c r="C6" s="6">
        <v>0</v>
      </c>
    </row>
    <row r="7" spans="1:14" x14ac:dyDescent="0.25">
      <c r="A7" s="5" t="s">
        <v>4</v>
      </c>
      <c r="B7" s="6"/>
      <c r="C7" s="6">
        <v>0</v>
      </c>
    </row>
    <row r="8" spans="1:14" x14ac:dyDescent="0.25">
      <c r="A8" s="5" t="s">
        <v>5</v>
      </c>
      <c r="B8" s="6"/>
      <c r="C8" s="6">
        <v>0</v>
      </c>
    </row>
    <row r="9" spans="1:14" x14ac:dyDescent="0.25">
      <c r="A9" s="5" t="s">
        <v>6</v>
      </c>
      <c r="B9" s="6"/>
      <c r="C9" s="6">
        <v>0</v>
      </c>
    </row>
    <row r="10" spans="1:14" x14ac:dyDescent="0.25">
      <c r="A10" s="5" t="s">
        <v>7</v>
      </c>
      <c r="B10" s="6"/>
      <c r="C10" s="6">
        <v>0</v>
      </c>
    </row>
    <row r="11" spans="1:14" x14ac:dyDescent="0.25">
      <c r="A11" s="5" t="s">
        <v>8</v>
      </c>
      <c r="B11" s="6"/>
      <c r="C11" s="6">
        <v>0</v>
      </c>
    </row>
    <row r="12" spans="1:14" x14ac:dyDescent="0.25">
      <c r="A12" s="5" t="s">
        <v>9</v>
      </c>
      <c r="B12" s="6"/>
      <c r="C12" s="6">
        <v>0</v>
      </c>
    </row>
    <row r="13" spans="1:14" x14ac:dyDescent="0.25">
      <c r="A13" s="5" t="s">
        <v>10</v>
      </c>
      <c r="B13" s="7"/>
      <c r="C13" s="7">
        <v>0</v>
      </c>
    </row>
    <row r="14" spans="1:14" x14ac:dyDescent="0.25">
      <c r="A14" s="5" t="s">
        <v>11</v>
      </c>
      <c r="B14" s="6"/>
      <c r="C14" s="6">
        <v>0</v>
      </c>
    </row>
    <row r="15" spans="1:14" x14ac:dyDescent="0.25">
      <c r="A15" s="5" t="s">
        <v>12</v>
      </c>
      <c r="B15" s="6"/>
      <c r="C15" s="6">
        <v>0</v>
      </c>
    </row>
    <row r="16" spans="1:14" x14ac:dyDescent="0.25">
      <c r="A16" s="5" t="s">
        <v>13</v>
      </c>
      <c r="B16" s="6"/>
      <c r="C16" s="6">
        <v>0</v>
      </c>
    </row>
    <row r="17" spans="1:3" x14ac:dyDescent="0.25">
      <c r="A17" s="5" t="s">
        <v>14</v>
      </c>
      <c r="B17" s="6"/>
      <c r="C17" s="6">
        <v>0</v>
      </c>
    </row>
    <row r="18" spans="1:3" x14ac:dyDescent="0.25">
      <c r="A18" s="5" t="s">
        <v>15</v>
      </c>
      <c r="B18" s="6"/>
      <c r="C18" s="6">
        <v>0</v>
      </c>
    </row>
    <row r="19" spans="1:3" x14ac:dyDescent="0.25">
      <c r="A19" s="5" t="s">
        <v>16</v>
      </c>
      <c r="B19" s="6"/>
      <c r="C19" s="6">
        <v>0</v>
      </c>
    </row>
    <row r="20" spans="1:3" ht="15.75" thickBot="1" x14ac:dyDescent="0.3">
      <c r="A20" s="3" t="s">
        <v>17</v>
      </c>
      <c r="B20" s="9"/>
      <c r="C20" s="9">
        <f t="shared" ref="C20" si="0">SUM(C6:C15)</f>
        <v>0</v>
      </c>
    </row>
    <row r="21" spans="1:3" x14ac:dyDescent="0.25">
      <c r="A21" s="3"/>
      <c r="B21" s="33"/>
      <c r="C21" s="33"/>
    </row>
    <row r="22" spans="1:3" x14ac:dyDescent="0.25">
      <c r="A22" s="3" t="s">
        <v>38</v>
      </c>
      <c r="B22" s="33"/>
      <c r="C22" s="33">
        <v>-241928.96389358316</v>
      </c>
    </row>
    <row r="23" spans="1:3" x14ac:dyDescent="0.25">
      <c r="B23" s="10"/>
      <c r="C23" s="10"/>
    </row>
    <row r="24" spans="1:3" x14ac:dyDescent="0.25">
      <c r="A24" s="11" t="s">
        <v>34</v>
      </c>
      <c r="B24" s="12"/>
      <c r="C24" s="31">
        <v>0</v>
      </c>
    </row>
    <row r="25" spans="1:3" x14ac:dyDescent="0.25">
      <c r="A25" s="5" t="s">
        <v>35</v>
      </c>
      <c r="B25" s="25"/>
      <c r="C25" s="31">
        <v>0</v>
      </c>
    </row>
    <row r="26" spans="1:3" x14ac:dyDescent="0.25">
      <c r="A26" s="3" t="s">
        <v>36</v>
      </c>
      <c r="B26" s="6"/>
      <c r="C26" s="32">
        <f>+C24+C25+C22</f>
        <v>-241928.96389358316</v>
      </c>
    </row>
    <row r="27" spans="1:3" ht="15.75" thickBot="1" x14ac:dyDescent="0.3">
      <c r="A27" s="13" t="s">
        <v>18</v>
      </c>
      <c r="B27" s="26"/>
      <c r="C27" s="26">
        <f>C26+C20</f>
        <v>-241928.96389358316</v>
      </c>
    </row>
    <row r="28" spans="1:3" x14ac:dyDescent="0.25">
      <c r="A28" s="3"/>
      <c r="B28" s="4"/>
      <c r="C28" s="4"/>
    </row>
    <row r="29" spans="1:3" x14ac:dyDescent="0.25">
      <c r="A29" s="14" t="s">
        <v>19</v>
      </c>
      <c r="B29" s="15"/>
      <c r="C29" s="15">
        <f>(1.803583/12)/100</f>
        <v>1.5029858333333332E-3</v>
      </c>
    </row>
    <row r="30" spans="1:3" x14ac:dyDescent="0.25">
      <c r="A30" s="16" t="s">
        <v>20</v>
      </c>
      <c r="B30" s="6"/>
      <c r="C30" s="6">
        <f>(C27+B32)*C29</f>
        <v>9978.5098529662318</v>
      </c>
    </row>
    <row r="31" spans="1:3" x14ac:dyDescent="0.25">
      <c r="A31" s="3"/>
    </row>
    <row r="32" spans="1:3" ht="15.75" thickBot="1" x14ac:dyDescent="0.3">
      <c r="A32" s="13" t="s">
        <v>21</v>
      </c>
      <c r="B32" s="17">
        <v>6881053.3200000003</v>
      </c>
      <c r="C32" s="17">
        <f t="shared" ref="C32" si="1">C27+C30+B32</f>
        <v>6649102.8659593835</v>
      </c>
    </row>
  </sheetData>
  <pageMargins left="0.7" right="0.7" top="0.75" bottom="0.75" header="0.3" footer="0.3"/>
  <pageSetup scale="4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30"/>
  <sheetViews>
    <sheetView zoomScaleNormal="100" workbookViewId="0">
      <pane ySplit="4" topLeftCell="A5" activePane="bottomLeft" state="frozen"/>
      <selection pane="bottomLeft" activeCell="C31" sqref="C31"/>
    </sheetView>
  </sheetViews>
  <sheetFormatPr defaultColWidth="13.42578125" defaultRowHeight="15" x14ac:dyDescent="0.25"/>
  <cols>
    <col min="1" max="1" width="49.28515625" customWidth="1"/>
    <col min="2" max="3" width="21.140625" customWidth="1"/>
    <col min="4" max="11" width="17.28515625" customWidth="1"/>
    <col min="12" max="12" width="18" bestFit="1" customWidth="1"/>
  </cols>
  <sheetData>
    <row r="1" spans="1:14" x14ac:dyDescent="0.25">
      <c r="A1" t="s">
        <v>0</v>
      </c>
    </row>
    <row r="2" spans="1:14" x14ac:dyDescent="0.25">
      <c r="A2" t="s">
        <v>1</v>
      </c>
    </row>
    <row r="3" spans="1:14" x14ac:dyDescent="0.25">
      <c r="A3" t="s">
        <v>37</v>
      </c>
    </row>
    <row r="4" spans="1:14" x14ac:dyDescent="0.25">
      <c r="A4" s="1"/>
      <c r="B4" s="2" t="s">
        <v>32</v>
      </c>
      <c r="C4" s="2">
        <f>'Monthly Cost Tracker AP1'!C4</f>
        <v>43890</v>
      </c>
    </row>
    <row r="5" spans="1:14" s="30" customFormat="1" x14ac:dyDescent="0.25">
      <c r="A5" s="28" t="s">
        <v>33</v>
      </c>
      <c r="B5" s="29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</row>
    <row r="6" spans="1:14" x14ac:dyDescent="0.25">
      <c r="A6" s="5" t="s">
        <v>3</v>
      </c>
      <c r="B6" s="6"/>
      <c r="C6" s="6">
        <v>53303.72</v>
      </c>
    </row>
    <row r="7" spans="1:14" x14ac:dyDescent="0.25">
      <c r="A7" s="5" t="s">
        <v>4</v>
      </c>
      <c r="B7" s="6"/>
      <c r="C7" s="6">
        <v>500</v>
      </c>
    </row>
    <row r="8" spans="1:14" x14ac:dyDescent="0.25">
      <c r="A8" s="5" t="s">
        <v>5</v>
      </c>
      <c r="B8" s="6"/>
      <c r="C8" s="6">
        <v>100078.85</v>
      </c>
    </row>
    <row r="9" spans="1:14" x14ac:dyDescent="0.25">
      <c r="A9" s="5" t="s">
        <v>6</v>
      </c>
      <c r="B9" s="6"/>
      <c r="C9" s="6"/>
    </row>
    <row r="10" spans="1:14" x14ac:dyDescent="0.25">
      <c r="A10" s="5" t="s">
        <v>7</v>
      </c>
      <c r="B10" s="6"/>
      <c r="C10" s="6">
        <v>53303.72</v>
      </c>
    </row>
    <row r="11" spans="1:14" x14ac:dyDescent="0.25">
      <c r="A11" s="5" t="s">
        <v>8</v>
      </c>
      <c r="B11" s="6"/>
      <c r="C11" s="6"/>
    </row>
    <row r="12" spans="1:14" x14ac:dyDescent="0.25">
      <c r="A12" s="5" t="s">
        <v>9</v>
      </c>
      <c r="B12" s="6"/>
      <c r="C12" s="6"/>
    </row>
    <row r="13" spans="1:14" x14ac:dyDescent="0.25">
      <c r="A13" s="5" t="s">
        <v>10</v>
      </c>
      <c r="B13" s="7"/>
      <c r="C13" s="7">
        <v>244072.5</v>
      </c>
    </row>
    <row r="14" spans="1:14" x14ac:dyDescent="0.25">
      <c r="A14" s="5" t="s">
        <v>11</v>
      </c>
      <c r="B14" s="6"/>
      <c r="C14" s="6">
        <v>0</v>
      </c>
    </row>
    <row r="15" spans="1:14" x14ac:dyDescent="0.25">
      <c r="A15" s="5" t="s">
        <v>12</v>
      </c>
      <c r="B15" s="6"/>
      <c r="C15" s="6">
        <v>0</v>
      </c>
    </row>
    <row r="16" spans="1:14" x14ac:dyDescent="0.25">
      <c r="A16" s="5" t="s">
        <v>13</v>
      </c>
      <c r="B16" s="6"/>
      <c r="C16" s="6">
        <v>0</v>
      </c>
    </row>
    <row r="17" spans="1:3" x14ac:dyDescent="0.25">
      <c r="A17" s="5" t="s">
        <v>14</v>
      </c>
      <c r="B17" s="6"/>
      <c r="C17" s="6">
        <v>0</v>
      </c>
    </row>
    <row r="18" spans="1:3" x14ac:dyDescent="0.25">
      <c r="A18" s="5" t="s">
        <v>15</v>
      </c>
      <c r="B18" s="6"/>
      <c r="C18" s="6">
        <v>0</v>
      </c>
    </row>
    <row r="19" spans="1:3" x14ac:dyDescent="0.25">
      <c r="A19" s="5" t="s">
        <v>16</v>
      </c>
      <c r="B19" s="6"/>
      <c r="C19" s="6">
        <v>0</v>
      </c>
    </row>
    <row r="20" spans="1:3" ht="15.75" thickBot="1" x14ac:dyDescent="0.3">
      <c r="A20" s="3" t="s">
        <v>17</v>
      </c>
      <c r="B20" s="9"/>
      <c r="C20" s="9">
        <f t="shared" ref="C20" si="0">SUM(C6:C15)</f>
        <v>451258.79000000004</v>
      </c>
    </row>
    <row r="21" spans="1:3" x14ac:dyDescent="0.25">
      <c r="B21" s="10"/>
      <c r="C21" s="10"/>
    </row>
    <row r="22" spans="1:3" x14ac:dyDescent="0.25">
      <c r="A22" s="11" t="s">
        <v>34</v>
      </c>
      <c r="B22" s="12"/>
      <c r="C22" s="31">
        <v>602903.54</v>
      </c>
    </row>
    <row r="23" spans="1:3" x14ac:dyDescent="0.25">
      <c r="A23" s="5" t="s">
        <v>35</v>
      </c>
      <c r="B23" s="25"/>
      <c r="C23" s="31">
        <v>0</v>
      </c>
    </row>
    <row r="24" spans="1:3" x14ac:dyDescent="0.25">
      <c r="A24" s="3" t="s">
        <v>36</v>
      </c>
      <c r="B24" s="6"/>
      <c r="C24" s="32">
        <f t="shared" ref="C24" si="1">+C22+C23</f>
        <v>602903.54</v>
      </c>
    </row>
    <row r="25" spans="1:3" ht="15.75" thickBot="1" x14ac:dyDescent="0.3">
      <c r="A25" s="13" t="s">
        <v>18</v>
      </c>
      <c r="B25" s="26"/>
      <c r="C25" s="26">
        <f t="shared" ref="C25" si="2">-C24+C20</f>
        <v>-151644.75</v>
      </c>
    </row>
    <row r="26" spans="1:3" x14ac:dyDescent="0.25">
      <c r="A26" s="3"/>
      <c r="B26" s="4"/>
      <c r="C26" s="4"/>
    </row>
    <row r="27" spans="1:3" x14ac:dyDescent="0.25">
      <c r="A27" s="14" t="s">
        <v>19</v>
      </c>
      <c r="B27" s="15"/>
      <c r="C27" s="15">
        <f>(1.803583/12)/100</f>
        <v>1.5029858333333332E-3</v>
      </c>
    </row>
    <row r="28" spans="1:3" x14ac:dyDescent="0.25">
      <c r="A28" s="16" t="s">
        <v>20</v>
      </c>
      <c r="B28" s="6"/>
      <c r="C28" s="6">
        <f>(C25+B30)*C27</f>
        <v>3920.6306341920081</v>
      </c>
    </row>
    <row r="29" spans="1:3" x14ac:dyDescent="0.25">
      <c r="A29" s="3"/>
    </row>
    <row r="30" spans="1:3" ht="15.75" thickBot="1" x14ac:dyDescent="0.3">
      <c r="A30" s="13" t="s">
        <v>21</v>
      </c>
      <c r="B30" s="17">
        <v>2760206.02</v>
      </c>
      <c r="C30" s="17">
        <f t="shared" ref="C30" si="3">C25+C28+B30</f>
        <v>2612481.9006341919</v>
      </c>
    </row>
  </sheetData>
  <pageMargins left="0.7" right="0.7" top="0.75" bottom="0.75" header="0.3" footer="0.3"/>
  <pageSetup scale="4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D48"/>
  <sheetViews>
    <sheetView zoomScaleNormal="100" workbookViewId="0">
      <selection activeCell="D17" sqref="D17"/>
    </sheetView>
  </sheetViews>
  <sheetFormatPr defaultRowHeight="15" x14ac:dyDescent="0.25"/>
  <cols>
    <col min="1" max="1" width="32" customWidth="1"/>
    <col min="2" max="2" width="16.28515625" customWidth="1"/>
    <col min="3" max="3" width="15.140625" customWidth="1"/>
    <col min="4" max="4" width="21.5703125" customWidth="1"/>
    <col min="5" max="5" width="12.28515625" bestFit="1" customWidth="1"/>
    <col min="6" max="6" width="14" bestFit="1" customWidth="1"/>
    <col min="7" max="7" width="16" customWidth="1"/>
    <col min="8" max="9" width="14" bestFit="1" customWidth="1"/>
    <col min="10" max="10" width="12.28515625" bestFit="1" customWidth="1"/>
  </cols>
  <sheetData>
    <row r="1" spans="1:4" x14ac:dyDescent="0.25">
      <c r="A1" s="21" t="s">
        <v>0</v>
      </c>
    </row>
    <row r="2" spans="1:4" x14ac:dyDescent="0.25">
      <c r="A2" s="21" t="s">
        <v>25</v>
      </c>
    </row>
    <row r="3" spans="1:4" x14ac:dyDescent="0.25">
      <c r="A3" s="21" t="s">
        <v>59</v>
      </c>
    </row>
    <row r="4" spans="1:4" x14ac:dyDescent="0.25">
      <c r="A4" s="21" t="s">
        <v>22</v>
      </c>
    </row>
    <row r="5" spans="1:4" x14ac:dyDescent="0.25">
      <c r="A5" s="22" t="s">
        <v>39</v>
      </c>
    </row>
    <row r="7" spans="1:4" ht="15.75" thickBot="1" x14ac:dyDescent="0.3">
      <c r="A7" s="20"/>
      <c r="D7" s="8"/>
    </row>
    <row r="8" spans="1:4" x14ac:dyDescent="0.25">
      <c r="A8" s="53" t="s">
        <v>54</v>
      </c>
      <c r="B8" s="53" t="s">
        <v>41</v>
      </c>
      <c r="C8" s="53" t="s">
        <v>63</v>
      </c>
      <c r="D8" s="8"/>
    </row>
    <row r="9" spans="1:4" x14ac:dyDescent="0.25">
      <c r="A9" s="50" t="s">
        <v>42</v>
      </c>
      <c r="B9" s="38" t="s">
        <v>43</v>
      </c>
      <c r="C9" s="47">
        <v>253004.82</v>
      </c>
    </row>
    <row r="10" spans="1:4" x14ac:dyDescent="0.25">
      <c r="A10" s="50" t="s">
        <v>44</v>
      </c>
      <c r="B10" s="38" t="s">
        <v>43</v>
      </c>
      <c r="C10" s="47">
        <v>55897.88</v>
      </c>
      <c r="D10" s="8"/>
    </row>
    <row r="11" spans="1:4" x14ac:dyDescent="0.25">
      <c r="A11" s="50" t="s">
        <v>45</v>
      </c>
      <c r="B11" s="38" t="s">
        <v>43</v>
      </c>
      <c r="C11" s="47">
        <v>114866.98</v>
      </c>
      <c r="D11" s="8"/>
    </row>
    <row r="12" spans="1:4" x14ac:dyDescent="0.25">
      <c r="A12" s="50" t="s">
        <v>46</v>
      </c>
      <c r="B12" s="38" t="s">
        <v>47</v>
      </c>
      <c r="C12" s="47">
        <v>50146.720000000001</v>
      </c>
      <c r="D12" s="8"/>
    </row>
    <row r="13" spans="1:4" x14ac:dyDescent="0.25">
      <c r="A13" s="50" t="s">
        <v>48</v>
      </c>
      <c r="B13" s="38" t="s">
        <v>43</v>
      </c>
      <c r="C13" s="47">
        <f>1331.05+45.09+823.19</f>
        <v>2199.33</v>
      </c>
      <c r="D13" s="34"/>
    </row>
    <row r="14" spans="1:4" x14ac:dyDescent="0.25">
      <c r="A14" s="50" t="s">
        <v>49</v>
      </c>
      <c r="B14" s="38"/>
      <c r="C14" s="47"/>
      <c r="D14" s="34"/>
    </row>
    <row r="15" spans="1:4" x14ac:dyDescent="0.25">
      <c r="A15" s="51" t="s">
        <v>50</v>
      </c>
      <c r="B15" s="38" t="s">
        <v>47</v>
      </c>
      <c r="C15" s="47">
        <v>3101.57</v>
      </c>
      <c r="D15" s="34"/>
    </row>
    <row r="16" spans="1:4" x14ac:dyDescent="0.25">
      <c r="A16" s="51" t="s">
        <v>51</v>
      </c>
      <c r="B16" s="38" t="s">
        <v>47</v>
      </c>
      <c r="C16" s="47">
        <v>7432.44</v>
      </c>
      <c r="D16" s="34"/>
    </row>
    <row r="17" spans="1:4" x14ac:dyDescent="0.25">
      <c r="A17" s="51" t="s">
        <v>52</v>
      </c>
      <c r="B17" s="38" t="s">
        <v>47</v>
      </c>
      <c r="C17" s="47">
        <f>7839.42+1117.29</f>
        <v>8956.7099999999991</v>
      </c>
      <c r="D17" s="34"/>
    </row>
    <row r="18" spans="1:4" x14ac:dyDescent="0.25">
      <c r="A18" s="38" t="s">
        <v>64</v>
      </c>
      <c r="B18" s="38" t="s">
        <v>53</v>
      </c>
      <c r="C18" s="47"/>
      <c r="D18" s="34"/>
    </row>
    <row r="19" spans="1:4" x14ac:dyDescent="0.25">
      <c r="D19" s="34"/>
    </row>
    <row r="20" spans="1:4" ht="15.75" thickBot="1" x14ac:dyDescent="0.3">
      <c r="A20" s="52" t="s">
        <v>40</v>
      </c>
      <c r="B20" s="44"/>
      <c r="C20" s="49">
        <f>SUM(C9:C19)</f>
        <v>495606.45000000007</v>
      </c>
      <c r="D20" s="34"/>
    </row>
    <row r="21" spans="1:4" ht="15.75" thickTop="1" x14ac:dyDescent="0.25">
      <c r="D21" s="34"/>
    </row>
    <row r="22" spans="1:4" x14ac:dyDescent="0.25">
      <c r="D22" s="34"/>
    </row>
    <row r="23" spans="1:4" x14ac:dyDescent="0.25">
      <c r="D23" s="34"/>
    </row>
    <row r="24" spans="1:4" x14ac:dyDescent="0.25">
      <c r="A24" s="36"/>
      <c r="B24" s="37"/>
      <c r="C24" s="37"/>
    </row>
    <row r="25" spans="1:4" x14ac:dyDescent="0.25">
      <c r="A25" s="36"/>
      <c r="B25" s="37"/>
      <c r="C25" s="37"/>
    </row>
    <row r="26" spans="1:4" x14ac:dyDescent="0.25">
      <c r="A26" s="36"/>
      <c r="B26" s="37"/>
      <c r="C26" s="37"/>
    </row>
    <row r="27" spans="1:4" x14ac:dyDescent="0.25">
      <c r="A27" s="36"/>
      <c r="B27" s="37"/>
      <c r="C27" s="37"/>
    </row>
    <row r="28" spans="1:4" x14ac:dyDescent="0.25">
      <c r="A28" s="35"/>
      <c r="B28" s="35"/>
      <c r="C28" s="35"/>
    </row>
    <row r="29" spans="1:4" x14ac:dyDescent="0.25">
      <c r="A29" s="35"/>
      <c r="B29" s="35"/>
    </row>
    <row r="30" spans="1:4" x14ac:dyDescent="0.25">
      <c r="A30" s="35"/>
      <c r="B30" s="35"/>
    </row>
    <row r="31" spans="1:4" x14ac:dyDescent="0.25">
      <c r="A31" s="35"/>
      <c r="B31" s="35"/>
    </row>
    <row r="32" spans="1:4" x14ac:dyDescent="0.25">
      <c r="A32" s="35"/>
      <c r="B32" s="35"/>
    </row>
    <row r="33" spans="1:2" x14ac:dyDescent="0.25">
      <c r="A33" s="35"/>
      <c r="B33" s="35"/>
    </row>
    <row r="34" spans="1:2" x14ac:dyDescent="0.25">
      <c r="A34" s="35"/>
      <c r="B34" s="35"/>
    </row>
    <row r="35" spans="1:2" x14ac:dyDescent="0.25">
      <c r="A35" s="35"/>
      <c r="B35" s="35"/>
    </row>
    <row r="36" spans="1:2" x14ac:dyDescent="0.25">
      <c r="A36" s="35"/>
      <c r="B36" s="35"/>
    </row>
    <row r="37" spans="1:2" x14ac:dyDescent="0.25">
      <c r="A37" s="35"/>
      <c r="B37" s="35"/>
    </row>
    <row r="38" spans="1:2" x14ac:dyDescent="0.25">
      <c r="A38" s="35"/>
      <c r="B38" s="35"/>
    </row>
    <row r="39" spans="1:2" x14ac:dyDescent="0.25">
      <c r="A39" s="35"/>
      <c r="B39" s="35"/>
    </row>
    <row r="40" spans="1:2" x14ac:dyDescent="0.25">
      <c r="A40" s="35"/>
      <c r="B40" s="35"/>
    </row>
    <row r="41" spans="1:2" x14ac:dyDescent="0.25">
      <c r="A41" s="35"/>
      <c r="B41" s="35"/>
    </row>
    <row r="42" spans="1:2" x14ac:dyDescent="0.25">
      <c r="A42" s="35"/>
      <c r="B42" s="35"/>
    </row>
    <row r="43" spans="1:2" x14ac:dyDescent="0.25">
      <c r="A43" s="35"/>
      <c r="B43" s="35"/>
    </row>
    <row r="44" spans="1:2" x14ac:dyDescent="0.25">
      <c r="A44" s="35"/>
      <c r="B44" s="35"/>
    </row>
    <row r="45" spans="1:2" x14ac:dyDescent="0.25">
      <c r="A45" s="35"/>
      <c r="B45" s="35"/>
    </row>
    <row r="46" spans="1:2" x14ac:dyDescent="0.25">
      <c r="A46" s="35"/>
      <c r="B46" s="35"/>
    </row>
    <row r="47" spans="1:2" x14ac:dyDescent="0.25">
      <c r="A47" s="35"/>
      <c r="B47" s="35"/>
    </row>
    <row r="48" spans="1:2" x14ac:dyDescent="0.25">
      <c r="B48" s="35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D8"/>
  <sheetViews>
    <sheetView workbookViewId="0">
      <selection activeCell="A7" sqref="A7"/>
    </sheetView>
  </sheetViews>
  <sheetFormatPr defaultRowHeight="15" x14ac:dyDescent="0.25"/>
  <cols>
    <col min="1" max="1" width="14" customWidth="1"/>
    <col min="2" max="2" width="50.5703125" customWidth="1"/>
    <col min="3" max="3" width="3.42578125" customWidth="1"/>
    <col min="4" max="4" width="21.5703125" customWidth="1"/>
  </cols>
  <sheetData>
    <row r="1" spans="1:4" x14ac:dyDescent="0.25">
      <c r="A1" s="21" t="s">
        <v>0</v>
      </c>
    </row>
    <row r="2" spans="1:4" x14ac:dyDescent="0.25">
      <c r="A2" s="21" t="s">
        <v>61</v>
      </c>
    </row>
    <row r="3" spans="1:4" x14ac:dyDescent="0.25">
      <c r="A3" s="21" t="s">
        <v>59</v>
      </c>
    </row>
    <row r="4" spans="1:4" x14ac:dyDescent="0.25">
      <c r="A4" s="21" t="s">
        <v>23</v>
      </c>
    </row>
    <row r="5" spans="1:4" x14ac:dyDescent="0.25">
      <c r="A5" s="23" t="str">
        <f>+'18A'!A5</f>
        <v>February 2020</v>
      </c>
    </row>
    <row r="7" spans="1:4" x14ac:dyDescent="0.25">
      <c r="A7" s="19" t="s">
        <v>62</v>
      </c>
      <c r="B7" s="18"/>
      <c r="D7" s="8"/>
    </row>
    <row r="8" spans="1:4" x14ac:dyDescent="0.25">
      <c r="A8" s="24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D7"/>
  <sheetViews>
    <sheetView workbookViewId="0">
      <selection activeCell="A7" sqref="A7"/>
    </sheetView>
  </sheetViews>
  <sheetFormatPr defaultRowHeight="15" x14ac:dyDescent="0.25"/>
  <cols>
    <col min="1" max="1" width="14.42578125" customWidth="1"/>
    <col min="2" max="2" width="50.5703125" customWidth="1"/>
    <col min="3" max="3" width="3.42578125" customWidth="1"/>
    <col min="4" max="4" width="21.5703125" customWidth="1"/>
  </cols>
  <sheetData>
    <row r="1" spans="1:4" x14ac:dyDescent="0.25">
      <c r="A1" s="21" t="s">
        <v>0</v>
      </c>
    </row>
    <row r="2" spans="1:4" x14ac:dyDescent="0.25">
      <c r="A2" s="21" t="s">
        <v>27</v>
      </c>
    </row>
    <row r="3" spans="1:4" x14ac:dyDescent="0.25">
      <c r="A3" s="21" t="s">
        <v>60</v>
      </c>
    </row>
    <row r="4" spans="1:4" x14ac:dyDescent="0.25">
      <c r="A4" s="23" t="str">
        <f>+'18A'!A5</f>
        <v>February 2020</v>
      </c>
    </row>
    <row r="6" spans="1:4" x14ac:dyDescent="0.25">
      <c r="A6" s="19"/>
      <c r="B6" s="18"/>
      <c r="D6" s="8"/>
    </row>
    <row r="7" spans="1:4" x14ac:dyDescent="0.25">
      <c r="A7" t="s">
        <v>55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G21"/>
  <sheetViews>
    <sheetView zoomScaleNormal="100" workbookViewId="0">
      <selection activeCell="E8" sqref="E8"/>
    </sheetView>
  </sheetViews>
  <sheetFormatPr defaultRowHeight="15" x14ac:dyDescent="0.25"/>
  <cols>
    <col min="1" max="1" width="20.28515625" customWidth="1"/>
    <col min="2" max="2" width="21.85546875" customWidth="1"/>
    <col min="3" max="3" width="14" customWidth="1"/>
    <col min="4" max="4" width="17.140625" customWidth="1"/>
    <col min="5" max="5" width="12" customWidth="1"/>
    <col min="6" max="6" width="17.42578125" customWidth="1"/>
    <col min="7" max="7" width="14.85546875" customWidth="1"/>
    <col min="13" max="13" width="11.5703125" bestFit="1" customWidth="1"/>
  </cols>
  <sheetData>
    <row r="1" spans="1:7" x14ac:dyDescent="0.25">
      <c r="A1" s="21" t="s">
        <v>0</v>
      </c>
    </row>
    <row r="2" spans="1:7" x14ac:dyDescent="0.25">
      <c r="A2" s="21" t="s">
        <v>26</v>
      </c>
    </row>
    <row r="3" spans="1:7" x14ac:dyDescent="0.25">
      <c r="A3" s="21" t="s">
        <v>59</v>
      </c>
    </row>
    <row r="4" spans="1:7" x14ac:dyDescent="0.25">
      <c r="A4" s="21" t="s">
        <v>24</v>
      </c>
    </row>
    <row r="5" spans="1:7" x14ac:dyDescent="0.25">
      <c r="A5" s="23" t="str">
        <f>+'18A'!A5</f>
        <v>February 2020</v>
      </c>
    </row>
    <row r="6" spans="1:7" ht="15.75" thickBot="1" x14ac:dyDescent="0.3"/>
    <row r="7" spans="1:7" ht="42.75" customHeight="1" x14ac:dyDescent="0.25">
      <c r="A7" s="54" t="s">
        <v>54</v>
      </c>
      <c r="B7" s="54" t="s">
        <v>41</v>
      </c>
      <c r="C7" s="54" t="s">
        <v>25</v>
      </c>
      <c r="D7" s="54" t="s">
        <v>65</v>
      </c>
      <c r="E7" s="54" t="s">
        <v>67</v>
      </c>
      <c r="F7" s="54" t="s">
        <v>66</v>
      </c>
      <c r="G7" s="54" t="s">
        <v>56</v>
      </c>
    </row>
    <row r="8" spans="1:7" x14ac:dyDescent="0.25">
      <c r="A8" s="38" t="s">
        <v>42</v>
      </c>
      <c r="B8" s="38" t="s">
        <v>43</v>
      </c>
      <c r="C8" s="47">
        <f>'18A'!C9</f>
        <v>253004.82</v>
      </c>
      <c r="D8" s="45">
        <v>1209767166.6666667</v>
      </c>
      <c r="E8" s="43">
        <v>4.4000000000000002E-4</v>
      </c>
      <c r="F8" s="47">
        <f>D8*E8</f>
        <v>532297.55333333334</v>
      </c>
      <c r="G8" s="47">
        <f>F8-C8</f>
        <v>279292.73333333334</v>
      </c>
    </row>
    <row r="9" spans="1:7" x14ac:dyDescent="0.25">
      <c r="A9" s="38" t="s">
        <v>44</v>
      </c>
      <c r="B9" s="38" t="s">
        <v>43</v>
      </c>
      <c r="C9" s="47">
        <f>'18A'!C10</f>
        <v>55897.88</v>
      </c>
      <c r="D9" s="45">
        <v>282572852.5</v>
      </c>
      <c r="E9" s="43">
        <v>4.4000000000000002E-4</v>
      </c>
      <c r="F9" s="47">
        <f t="shared" ref="F9:F17" si="0">D9*E9</f>
        <v>124332.0551</v>
      </c>
      <c r="G9" s="47">
        <f t="shared" ref="G9:G17" si="1">F9-C9</f>
        <v>68434.175099999993</v>
      </c>
    </row>
    <row r="10" spans="1:7" x14ac:dyDescent="0.25">
      <c r="A10" s="38" t="s">
        <v>45</v>
      </c>
      <c r="B10" s="38" t="s">
        <v>43</v>
      </c>
      <c r="C10" s="47">
        <f>'18A'!C11</f>
        <v>114866.98</v>
      </c>
      <c r="D10" s="45">
        <v>637373372.49999988</v>
      </c>
      <c r="E10" s="43">
        <v>4.4000000000000002E-4</v>
      </c>
      <c r="F10" s="47">
        <f t="shared" si="0"/>
        <v>280444.28389999998</v>
      </c>
      <c r="G10" s="47">
        <f t="shared" si="1"/>
        <v>165577.3039</v>
      </c>
    </row>
    <row r="11" spans="1:7" x14ac:dyDescent="0.25">
      <c r="A11" s="38" t="s">
        <v>46</v>
      </c>
      <c r="B11" s="38" t="s">
        <v>47</v>
      </c>
      <c r="C11" s="47">
        <f>'18A'!C12</f>
        <v>50146.720000000001</v>
      </c>
      <c r="D11" s="45">
        <v>294513262.5</v>
      </c>
      <c r="E11" s="43">
        <v>4.4000000000000002E-4</v>
      </c>
      <c r="F11" s="47">
        <f t="shared" si="0"/>
        <v>129585.8355</v>
      </c>
      <c r="G11" s="47">
        <f t="shared" si="1"/>
        <v>79439.1155</v>
      </c>
    </row>
    <row r="12" spans="1:7" x14ac:dyDescent="0.25">
      <c r="A12" s="38" t="s">
        <v>57</v>
      </c>
      <c r="B12" s="38" t="s">
        <v>43</v>
      </c>
      <c r="C12" s="47">
        <f>'18A'!C13</f>
        <v>2199.33</v>
      </c>
      <c r="D12" s="45">
        <v>19229280</v>
      </c>
      <c r="E12" s="43">
        <v>4.4000000000000002E-4</v>
      </c>
      <c r="F12" s="47">
        <f t="shared" si="0"/>
        <v>8460.8832000000002</v>
      </c>
      <c r="G12" s="47">
        <f t="shared" si="1"/>
        <v>6261.5532000000003</v>
      </c>
    </row>
    <row r="13" spans="1:7" x14ac:dyDescent="0.25">
      <c r="A13" s="38" t="s">
        <v>49</v>
      </c>
      <c r="B13" s="38"/>
      <c r="C13" s="47"/>
      <c r="D13" s="45"/>
      <c r="E13" s="43"/>
      <c r="F13" s="47"/>
      <c r="G13" s="47"/>
    </row>
    <row r="14" spans="1:7" x14ac:dyDescent="0.25">
      <c r="A14" s="39" t="s">
        <v>50</v>
      </c>
      <c r="B14" s="38" t="s">
        <v>47</v>
      </c>
      <c r="C14" s="47">
        <f>'18A'!C15</f>
        <v>3101.57</v>
      </c>
      <c r="D14" s="45">
        <f>14393*1000</f>
        <v>14393000</v>
      </c>
      <c r="E14" s="43">
        <v>4.4000000000000002E-4</v>
      </c>
      <c r="F14" s="47">
        <f t="shared" si="0"/>
        <v>6332.92</v>
      </c>
      <c r="G14" s="47">
        <f t="shared" si="1"/>
        <v>3231.35</v>
      </c>
    </row>
    <row r="15" spans="1:7" x14ac:dyDescent="0.25">
      <c r="A15" s="39" t="s">
        <v>51</v>
      </c>
      <c r="B15" s="38" t="s">
        <v>47</v>
      </c>
      <c r="C15" s="47">
        <f>'18A'!C16</f>
        <v>7432.44</v>
      </c>
      <c r="D15" s="45">
        <f>162266*1000</f>
        <v>162266000</v>
      </c>
      <c r="E15" s="43">
        <v>4.4000000000000002E-4</v>
      </c>
      <c r="F15" s="47">
        <f t="shared" si="0"/>
        <v>71397.040000000008</v>
      </c>
      <c r="G15" s="47">
        <f t="shared" si="1"/>
        <v>63964.600000000006</v>
      </c>
    </row>
    <row r="16" spans="1:7" x14ac:dyDescent="0.25">
      <c r="A16" s="39" t="s">
        <v>52</v>
      </c>
      <c r="B16" s="38" t="s">
        <v>47</v>
      </c>
      <c r="C16" s="47">
        <f>'18A'!C17</f>
        <v>8956.7099999999991</v>
      </c>
      <c r="D16" s="45">
        <f>117927*1000</f>
        <v>117927000</v>
      </c>
      <c r="E16" s="43">
        <v>4.4000000000000002E-4</v>
      </c>
      <c r="F16" s="47">
        <f t="shared" si="0"/>
        <v>51887.880000000005</v>
      </c>
      <c r="G16" s="47">
        <f t="shared" si="1"/>
        <v>42931.170000000006</v>
      </c>
    </row>
    <row r="17" spans="1:7" x14ac:dyDescent="0.25">
      <c r="A17" s="38" t="s">
        <v>58</v>
      </c>
      <c r="B17" s="38" t="s">
        <v>53</v>
      </c>
      <c r="C17" s="47">
        <f>'18A'!C18</f>
        <v>0</v>
      </c>
      <c r="D17" s="45">
        <v>0</v>
      </c>
      <c r="E17" s="43">
        <v>4.4000000000000002E-4</v>
      </c>
      <c r="F17" s="47">
        <f t="shared" si="0"/>
        <v>0</v>
      </c>
      <c r="G17" s="47">
        <f t="shared" si="1"/>
        <v>0</v>
      </c>
    </row>
    <row r="18" spans="1:7" x14ac:dyDescent="0.25">
      <c r="C18" s="48"/>
      <c r="D18" s="45"/>
      <c r="E18" s="40"/>
      <c r="F18" s="47"/>
      <c r="G18" s="47"/>
    </row>
    <row r="19" spans="1:7" ht="15.75" thickBot="1" x14ac:dyDescent="0.3">
      <c r="A19" s="52" t="s">
        <v>40</v>
      </c>
      <c r="B19" s="44"/>
      <c r="C19" s="49">
        <f>SUM(C8:C18)</f>
        <v>495606.45000000007</v>
      </c>
      <c r="D19" s="46">
        <f>SUM(D8:D18)</f>
        <v>2738041934.1666665</v>
      </c>
      <c r="E19" s="41"/>
      <c r="F19" s="49">
        <f>SUM(F8:F18)</f>
        <v>1204738.4510333333</v>
      </c>
      <c r="G19" s="49">
        <f>SUM(G8:G18)</f>
        <v>709132.00103333325</v>
      </c>
    </row>
    <row r="20" spans="1:7" ht="15.75" thickTop="1" x14ac:dyDescent="0.25">
      <c r="G20" s="42"/>
    </row>
    <row r="21" spans="1:7" x14ac:dyDescent="0.25">
      <c r="D21" s="42"/>
    </row>
  </sheetData>
  <pageMargins left="0.7" right="0.7" top="0.75" bottom="0.75" header="0.3" footer="0.3"/>
  <pageSetup scale="76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A7"/>
  <sheetViews>
    <sheetView workbookViewId="0">
      <selection activeCell="A4" sqref="A4"/>
    </sheetView>
  </sheetViews>
  <sheetFormatPr defaultRowHeight="15" x14ac:dyDescent="0.25"/>
  <cols>
    <col min="1" max="1" width="14.42578125" customWidth="1"/>
    <col min="2" max="2" width="50.5703125" customWidth="1"/>
    <col min="3" max="3" width="3.42578125" customWidth="1"/>
    <col min="4" max="4" width="21.5703125" customWidth="1"/>
  </cols>
  <sheetData>
    <row r="1" spans="1:1" x14ac:dyDescent="0.25">
      <c r="A1" s="21" t="s">
        <v>0</v>
      </c>
    </row>
    <row r="2" spans="1:1" x14ac:dyDescent="0.25">
      <c r="A2" s="21" t="s">
        <v>28</v>
      </c>
    </row>
    <row r="3" spans="1:1" x14ac:dyDescent="0.25">
      <c r="A3" s="21" t="s">
        <v>69</v>
      </c>
    </row>
    <row r="4" spans="1:1" x14ac:dyDescent="0.25">
      <c r="A4" s="23" t="str">
        <f>+'18A'!A5</f>
        <v>February 2020</v>
      </c>
    </row>
    <row r="7" spans="1:1" x14ac:dyDescent="0.25">
      <c r="A7" t="s">
        <v>29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A7"/>
  <sheetViews>
    <sheetView workbookViewId="0">
      <selection activeCell="A4" sqref="A4"/>
    </sheetView>
  </sheetViews>
  <sheetFormatPr defaultRowHeight="15" x14ac:dyDescent="0.25"/>
  <cols>
    <col min="1" max="1" width="14.42578125" customWidth="1"/>
    <col min="2" max="2" width="50.5703125" customWidth="1"/>
    <col min="3" max="3" width="3.42578125" customWidth="1"/>
    <col min="4" max="4" width="21.5703125" customWidth="1"/>
  </cols>
  <sheetData>
    <row r="1" spans="1:1" x14ac:dyDescent="0.25">
      <c r="A1" s="21" t="s">
        <v>0</v>
      </c>
    </row>
    <row r="2" spans="1:1" x14ac:dyDescent="0.25">
      <c r="A2" s="21" t="s">
        <v>30</v>
      </c>
    </row>
    <row r="3" spans="1:1" x14ac:dyDescent="0.25">
      <c r="A3" s="21" t="s">
        <v>68</v>
      </c>
    </row>
    <row r="4" spans="1:1" x14ac:dyDescent="0.25">
      <c r="A4" s="23" t="str">
        <f>+'18A'!A5</f>
        <v>February 2020</v>
      </c>
    </row>
    <row r="7" spans="1:1" x14ac:dyDescent="0.25">
      <c r="A7" t="s">
        <v>31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Monthly Cost Tracker AP1</vt:lpstr>
      <vt:lpstr>Monthly Cost Tracker AP2</vt:lpstr>
      <vt:lpstr>18A</vt:lpstr>
      <vt:lpstr>18B</vt:lpstr>
      <vt:lpstr>18C</vt:lpstr>
      <vt:lpstr>18D</vt:lpstr>
      <vt:lpstr>18E</vt:lpstr>
      <vt:lpstr>18F</vt:lpstr>
    </vt:vector>
  </TitlesOfParts>
  <Company>Ameren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Barkau, Christine M</dc:creator>
  <cp:lastModifiedBy>Best, Geri A</cp:lastModifiedBy>
  <dcterms:created xsi:type="dcterms:W3CDTF">2019-08-15T19:17:26Z</dcterms:created>
  <dcterms:modified xsi:type="dcterms:W3CDTF">2020-04-17T14:20:29Z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