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1\06 June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30" i="4"/>
  <c r="C4" i="12" l="1"/>
  <c r="C27" i="4"/>
  <c r="C28" i="4" s="1"/>
  <c r="C37" i="11" l="1"/>
  <c r="C35" i="11"/>
  <c r="C30" i="11"/>
  <c r="C21" i="12" l="1"/>
  <c r="C27" i="12" l="1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<sst xmlns="http://schemas.openxmlformats.org/spreadsheetml/2006/main" count="161" uniqueCount="77">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</sst>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A22" s="3"/>
      <c r="B22" s="31"/>
      <c r="C22" s="55"/>
    </row>
    <row r="23" spans="1:3" x14ac:dyDescent="0.25">
      <c r="A23" s="3" t="s">
        <v>38</v>
      </c>
      <c r="B23" s="30"/>
      <c r="C23" s="55">
        <v>-641855.02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-641855.02</v>
      </c>
    </row>
    <row r="28" spans="1:3" ht="15.75" thickBot="1" x14ac:dyDescent="0.3">
      <c r="A28" s="13" t="s">
        <v>18</v>
      </c>
      <c r="B28" s="25"/>
      <c r="C28" s="59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(C28+B33)*C30</f>
        <v>115.52313370376734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25">
      <c r="A35" s="3" t="s">
        <v>73</v>
      </c>
      <c r="C35" s="60">
        <f>-C33</f>
        <v>-672612.04462900944</v>
      </c>
    </row>
    <row r="37" spans="1:3" ht="15.75" thickBot="1" x14ac:dyDescent="0.3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v>44377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B22" s="10"/>
      <c r="C22" s="56"/>
    </row>
    <row r="23" spans="1:3" x14ac:dyDescent="0.25">
      <c r="A23" s="3" t="s">
        <v>75</v>
      </c>
      <c r="B23" s="10"/>
      <c r="C23" s="56">
        <v>-82488.149999999965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-82488.149999999965</v>
      </c>
    </row>
    <row r="28" spans="1:3" ht="15.75" thickBot="1" x14ac:dyDescent="0.3">
      <c r="A28" s="13" t="s">
        <v>18</v>
      </c>
      <c r="B28" s="25"/>
      <c r="C28" s="59">
        <f>C27+C21</f>
        <v>-82488.149999999965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(0.201659/12)/100</f>
        <v>1.6804916666666666E-4</v>
      </c>
    </row>
    <row r="31" spans="1:3" x14ac:dyDescent="0.25">
      <c r="A31" s="16" t="s">
        <v>20</v>
      </c>
      <c r="B31" s="53"/>
      <c r="C31" s="53">
        <f>(C28+B35)*C30</f>
        <v>108.09022440386728</v>
      </c>
    </row>
    <row r="32" spans="1:3" x14ac:dyDescent="0.25">
      <c r="A32" s="16"/>
      <c r="B32" s="53"/>
      <c r="C32" s="53"/>
    </row>
    <row r="33" spans="1:3" x14ac:dyDescent="0.25">
      <c r="A33" s="3"/>
      <c r="B33" s="53"/>
      <c r="C33" s="53"/>
    </row>
    <row r="34" spans="1:3" x14ac:dyDescent="0.25">
      <c r="A34" s="3"/>
      <c r="B34" s="60"/>
      <c r="C34" s="60"/>
    </row>
    <row r="35" spans="1:3" ht="15.75" thickBot="1" x14ac:dyDescent="0.3">
      <c r="A35" s="13" t="s">
        <v>21</v>
      </c>
      <c r="B35" s="61">
        <v>725694.1030427143</v>
      </c>
      <c r="C35" s="61">
        <f>C28+C31+B35+C33</f>
        <v>643314.04326711816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D30" sqref="D30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AP2'!C4</f>
        <v>44377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637545.58000000007</v>
      </c>
    </row>
    <row r="7" spans="1:14" x14ac:dyDescent="0.25">
      <c r="A7" s="5" t="s">
        <v>4</v>
      </c>
      <c r="B7" s="6"/>
      <c r="C7" s="53">
        <v>7744.27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190714.5</v>
      </c>
    </row>
    <row r="14" spans="1:14" x14ac:dyDescent="0.25">
      <c r="A14" s="5" t="s">
        <v>11</v>
      </c>
      <c r="B14" s="6"/>
      <c r="C14" s="50">
        <v>-13257895.432980806</v>
      </c>
      <c r="F14" s="63"/>
      <c r="G14" s="64"/>
    </row>
    <row r="15" spans="1:14" x14ac:dyDescent="0.25">
      <c r="A15" s="5" t="s">
        <v>12</v>
      </c>
      <c r="B15" s="6"/>
      <c r="C15" s="53">
        <v>-81116.851999999955</v>
      </c>
    </row>
    <row r="16" spans="1:14" x14ac:dyDescent="0.25">
      <c r="A16" s="5" t="s">
        <v>13</v>
      </c>
      <c r="B16" s="6"/>
      <c r="C16" s="53">
        <v>1256902</v>
      </c>
    </row>
    <row r="17" spans="1:3" x14ac:dyDescent="0.25">
      <c r="A17" s="5" t="s">
        <v>14</v>
      </c>
      <c r="B17" s="6"/>
      <c r="C17" s="53">
        <v>478159</v>
      </c>
    </row>
    <row r="18" spans="1:3" x14ac:dyDescent="0.25">
      <c r="A18" s="5" t="s">
        <v>15</v>
      </c>
      <c r="B18" s="6"/>
      <c r="C18" s="53">
        <v>933804.88</v>
      </c>
    </row>
    <row r="19" spans="1:3" x14ac:dyDescent="0.25">
      <c r="A19" s="5" t="s">
        <v>72</v>
      </c>
      <c r="B19" s="6"/>
      <c r="C19" s="53">
        <v>116501.35</v>
      </c>
    </row>
    <row r="20" spans="1:3" x14ac:dyDescent="0.25">
      <c r="A20" s="5" t="s">
        <v>16</v>
      </c>
      <c r="B20" s="6"/>
      <c r="C20" s="53">
        <v>577912.45464166661</v>
      </c>
    </row>
    <row r="21" spans="1:3" ht="15.75" thickBot="1" x14ac:dyDescent="0.3">
      <c r="A21" s="3" t="s">
        <v>17</v>
      </c>
      <c r="B21" s="9"/>
      <c r="C21" s="54">
        <f>SUM(C6:C20)</f>
        <v>-9139728.2503391393</v>
      </c>
    </row>
    <row r="22" spans="1:3" x14ac:dyDescent="0.25">
      <c r="B22" s="10"/>
      <c r="C22" s="56"/>
    </row>
    <row r="23" spans="1:3" x14ac:dyDescent="0.25">
      <c r="A23" s="3" t="s">
        <v>38</v>
      </c>
      <c r="B23" s="10"/>
      <c r="C23" s="56"/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339700.61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 t="shared" ref="C27" si="0">+C25+C26</f>
        <v>339700.61</v>
      </c>
    </row>
    <row r="28" spans="1:3" ht="15.75" thickBot="1" x14ac:dyDescent="0.3">
      <c r="A28" s="13" t="s">
        <v>18</v>
      </c>
      <c r="B28" s="25"/>
      <c r="C28" s="59">
        <f t="shared" ref="C28" si="1">-C27+C21</f>
        <v>-9479428.8603391387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(0.201659/12)/100</f>
        <v>1.6804916666666666E-4</v>
      </c>
    </row>
    <row r="31" spans="1:3" x14ac:dyDescent="0.25">
      <c r="A31" s="16" t="s">
        <v>20</v>
      </c>
      <c r="B31" s="53"/>
      <c r="C31" s="53">
        <f>(C28+B33)*C30</f>
        <v>-391.78744303511354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7148043.0474464027</v>
      </c>
      <c r="C33" s="61">
        <f t="shared" ref="C33" si="2">C28+C31+B33</f>
        <v>-2331777.6003357703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76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167233.68</v>
      </c>
    </row>
    <row r="10" spans="1:4" x14ac:dyDescent="0.25">
      <c r="A10" s="45" t="s">
        <v>43</v>
      </c>
      <c r="B10" s="36" t="s">
        <v>42</v>
      </c>
      <c r="C10" s="46">
        <v>42016.58</v>
      </c>
      <c r="D10" s="8"/>
    </row>
    <row r="11" spans="1:4" x14ac:dyDescent="0.25">
      <c r="A11" s="45" t="s">
        <v>44</v>
      </c>
      <c r="B11" s="36" t="s">
        <v>42</v>
      </c>
      <c r="C11" s="46">
        <v>99982.77</v>
      </c>
      <c r="D11" s="8"/>
    </row>
    <row r="12" spans="1:4" x14ac:dyDescent="0.25">
      <c r="A12" s="45" t="s">
        <v>45</v>
      </c>
      <c r="B12" s="36" t="s">
        <v>46</v>
      </c>
      <c r="C12" s="46">
        <v>47470.91</v>
      </c>
      <c r="D12" s="8"/>
    </row>
    <row r="13" spans="1:4" x14ac:dyDescent="0.25">
      <c r="A13" s="45" t="s">
        <v>47</v>
      </c>
      <c r="B13" s="36" t="s">
        <v>42</v>
      </c>
      <c r="C13" s="46">
        <f>1118.69+26.23+589.33</f>
        <v>1734.25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2382.0500000000002</v>
      </c>
      <c r="D15" s="32"/>
    </row>
    <row r="16" spans="1:4" x14ac:dyDescent="0.25">
      <c r="A16" s="47" t="s">
        <v>50</v>
      </c>
      <c r="B16" s="36" t="s">
        <v>46</v>
      </c>
      <c r="C16" s="46">
        <v>26269.89</v>
      </c>
      <c r="D16" s="32"/>
    </row>
    <row r="17" spans="1:4" x14ac:dyDescent="0.25">
      <c r="A17" s="47" t="s">
        <v>51</v>
      </c>
      <c r="B17" s="36" t="s">
        <v>46</v>
      </c>
      <c r="C17" s="46">
        <f>422.94+19811.37</f>
        <v>20234.309999999998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407324.44000000006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June 2021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June 2021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D8" sqref="D8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June 2021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167233.68</v>
      </c>
      <c r="D8" s="49">
        <v>1145935000</v>
      </c>
      <c r="E8" s="41">
        <v>1.663353535602408E-4</v>
      </c>
      <c r="F8" s="46">
        <f>D8*E8</f>
        <v>190609.50338205454</v>
      </c>
      <c r="G8" s="46">
        <f>F8-C8</f>
        <v>23375.823382054543</v>
      </c>
    </row>
    <row r="9" spans="1:7" x14ac:dyDescent="0.25">
      <c r="A9" s="36" t="s">
        <v>43</v>
      </c>
      <c r="B9" s="36" t="s">
        <v>42</v>
      </c>
      <c r="C9" s="46">
        <f>'18A'!C10</f>
        <v>42016.58</v>
      </c>
      <c r="D9" s="49">
        <v>261962310</v>
      </c>
      <c r="E9" s="41">
        <v>1.663353535602408E-4</v>
      </c>
      <c r="F9" s="46">
        <f t="shared" ref="F9:F16" si="0">D9*E9</f>
        <v>43573.593453307403</v>
      </c>
      <c r="G9" s="46">
        <f t="shared" ref="G9:G16" si="1">F9-C9</f>
        <v>1557.0134533074015</v>
      </c>
    </row>
    <row r="10" spans="1:7" x14ac:dyDescent="0.25">
      <c r="A10" s="36" t="s">
        <v>44</v>
      </c>
      <c r="B10" s="36" t="s">
        <v>42</v>
      </c>
      <c r="C10" s="46">
        <f>'18A'!C11</f>
        <v>99982.77</v>
      </c>
      <c r="D10" s="49">
        <v>631106080</v>
      </c>
      <c r="E10" s="41">
        <v>1.663353535602408E-4</v>
      </c>
      <c r="F10" s="46">
        <f t="shared" si="0"/>
        <v>104975.25295081762</v>
      </c>
      <c r="G10" s="46">
        <f t="shared" si="1"/>
        <v>4992.482950817619</v>
      </c>
    </row>
    <row r="11" spans="1:7" x14ac:dyDescent="0.25">
      <c r="A11" s="36" t="s">
        <v>45</v>
      </c>
      <c r="B11" s="36" t="s">
        <v>46</v>
      </c>
      <c r="C11" s="46">
        <f>'18A'!C12</f>
        <v>47470.91</v>
      </c>
      <c r="D11" s="49">
        <v>325007040.00000006</v>
      </c>
      <c r="E11" s="41">
        <v>1.663353535602408E-4</v>
      </c>
      <c r="F11" s="46">
        <f t="shared" si="0"/>
        <v>54060.160907967336</v>
      </c>
      <c r="G11" s="46">
        <f t="shared" si="1"/>
        <v>6589.2509079673328</v>
      </c>
    </row>
    <row r="12" spans="1:7" x14ac:dyDescent="0.25">
      <c r="A12" s="36" t="s">
        <v>55</v>
      </c>
      <c r="B12" s="36" t="s">
        <v>42</v>
      </c>
      <c r="C12" s="46">
        <f>'18A'!C13</f>
        <v>1734.25</v>
      </c>
      <c r="D12" s="49">
        <v>10124840</v>
      </c>
      <c r="E12" s="41">
        <v>1.663353535602408E-4</v>
      </c>
      <c r="F12" s="46">
        <f t="shared" si="0"/>
        <v>1684.1188411408684</v>
      </c>
      <c r="G12" s="46">
        <f t="shared" si="1"/>
        <v>-50.131158859131574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2382.0500000000002</v>
      </c>
      <c r="D14" s="49">
        <v>30144846.924076021</v>
      </c>
      <c r="E14" s="41">
        <v>1.663353535602408E-4</v>
      </c>
      <c r="F14" s="46">
        <f t="shared" si="0"/>
        <v>5014.1537711355222</v>
      </c>
      <c r="G14" s="46">
        <f t="shared" si="1"/>
        <v>2632.103771135522</v>
      </c>
    </row>
    <row r="15" spans="1:7" x14ac:dyDescent="0.25">
      <c r="A15" s="37" t="s">
        <v>50</v>
      </c>
      <c r="B15" s="36" t="s">
        <v>46</v>
      </c>
      <c r="C15" s="46">
        <f>'18A'!C16</f>
        <v>26269.89</v>
      </c>
      <c r="D15" s="49">
        <v>177120118.56204507</v>
      </c>
      <c r="E15" s="41">
        <v>1.663353535602408E-4</v>
      </c>
      <c r="F15" s="46">
        <f t="shared" si="0"/>
        <v>29461.337543649537</v>
      </c>
      <c r="G15" s="46">
        <f t="shared" si="1"/>
        <v>3191.4475436495377</v>
      </c>
    </row>
    <row r="16" spans="1:7" x14ac:dyDescent="0.25">
      <c r="A16" s="37" t="s">
        <v>51</v>
      </c>
      <c r="B16" s="36" t="s">
        <v>46</v>
      </c>
      <c r="C16" s="46">
        <f>'18A'!C17</f>
        <v>20234.309999999998</v>
      </c>
      <c r="D16" s="49">
        <v>121624374.51387885</v>
      </c>
      <c r="E16" s="41">
        <v>1.663353535602408E-4</v>
      </c>
      <c r="F16" s="46">
        <f t="shared" si="0"/>
        <v>20230.433336309179</v>
      </c>
      <c r="G16" s="46">
        <f t="shared" si="1"/>
        <v>-3.8766636908185319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407324.44000000006</v>
      </c>
      <c r="D18" s="51">
        <f>SUM(D8:D17)</f>
        <v>2703024610</v>
      </c>
      <c r="E18" s="39"/>
      <c r="F18" s="44">
        <f>SUM(F8:F17)</f>
        <v>449608.55418638198</v>
      </c>
      <c r="G18" s="44">
        <f>SUM(G8:G17)</f>
        <v>42284.114186382001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June 2021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June 2021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2021-08-23T15:03:27Z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