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MPSC Cases\RESRAM Monthly FIling\2021\06 June\"/>
    </mc:Choice>
  </mc:AlternateContent>
  <bookViews>
    <workbookView xWindow="0" yWindow="0" windowWidth="28800" windowHeight="11700" firstSheet="1" activeTab="1"/>
  </bookViews>
  <sheets>
    <sheet name="Monthly Cost Tracker AP1" sheetId="11" state="hidden" r:id="rId1"/>
    <sheet name="Monthly Cost Tracker AP2" sheetId="4" r:id="rId2"/>
    <sheet name="Monthly Cost Tracker AP3" sheetId="12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30" i="12" l="1"/>
  <c r="C30" i="4"/>
  <c r="C4" i="12" l="1"/>
  <c r="C27" i="4"/>
  <c r="C28" i="4" s="1"/>
  <c r="C37" i="11" l="1"/>
  <c r="C35" i="11"/>
  <c r="C30" i="11"/>
  <c r="C21" i="12" l="1"/>
  <c r="C27" i="12" l="1"/>
  <c r="C28" i="12" l="1"/>
  <c r="C31" i="12" s="1"/>
  <c r="C33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8" i="11" s="1"/>
  <c r="C21" i="11" l="1"/>
  <c r="C31" i="11" l="1"/>
  <c r="C33" i="11" s="1"/>
  <c r="A4" i="10" l="1"/>
  <c r="A4" i="9"/>
  <c r="A5" i="8"/>
  <c r="A4" i="7"/>
  <c r="A5" i="6"/>
  <c r="C21" i="4" l="1"/>
  <c r="C31" i="4" l="1"/>
  <c r="C35" i="4" s="1"/>
</calcChain>
</file>

<file path=xl/sharedStrings.xml><?xml version="1.0" encoding="utf-8"?>
<sst xmlns="http://schemas.openxmlformats.org/spreadsheetml/2006/main" count="161" uniqueCount="77">
  <si>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</si>
  <si>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</si>
  <si>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</si>
  <si>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</si>
  <si>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</si>
  <si>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</si>
  <si>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</si>
  <si>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</si>
  <si>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</si>
  <si>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</si>
  <si>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</si>
  <si>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</si>
  <si>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</si>
  <si>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</si>
  <si>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</si>
  <si>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</si>
  <si>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</si>
  <si>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</si>
  <si>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</si>
  <si>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</si>
  <si>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</si>
  <si>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</si>
  <si>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</si>
  <si>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</si>
  <si>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</si>
  <si>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</si>
  <si>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</si>
  <si>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</si>
  <si>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</si>
  <si>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</si>
  <si>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</si>
  <si>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</si>
  <si>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</si>
  <si>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</si>
  <si>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</si>
  <si>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</si>
  <si>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</si>
  <si>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</si>
  <si>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</si>
  <si>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</si>
  <si>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</si>
  <si>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</si>
  <si>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</si>
  <si>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</si>
  <si>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</si>
  <si>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</si>
  <si>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</si>
  <si>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</si>
  <si>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</si>
  <si>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</si>
  <si>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</si>
  <si>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</si>
  <si>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</si>
  <si>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</si>
  <si>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</si>
  <si>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</si>
  <si>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</si>
  <si>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</si>
  <si>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</si>
  <si>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</si>
  <si>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</si>
  <si>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</si>
  <si>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</si>
  <si>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</si>
  <si>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</si>
  <si>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</si>
  <si>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</si>
  <si>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</si>
  <si>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</si>
  <si>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</si>
  <si>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</si>
  <si>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</si>
  <si>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</si>
  <si>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</si>
  <si>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</si>
  <si>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ROUR+True-Up Amortization</t>
  </si>
  <si>
    <t>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</si>
</sst>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s="1"/>
      <c r="B4" s="2" t="s">
        <v>32</v>
      </c>
      <c r="C4" s="2">
        <v>44227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66</v>
      </c>
      <c r="B6" s="6"/>
      <c r="C6" s="53">
        <v>0</v>
      </c>
    </row>
    <row r="7" spans="1:14" x14ac:dyDescent="0.25">
      <c r="A7" s="5" t="s">
        <v>67</v>
      </c>
      <c r="B7" s="6"/>
      <c r="C7" s="53">
        <v>0</v>
      </c>
    </row>
    <row r="8" spans="1:14" x14ac:dyDescent="0.25">
      <c r="A8" s="5" t="s">
        <v>68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69</v>
      </c>
      <c r="B10" s="6"/>
      <c r="C10" s="53">
        <v>0</v>
      </c>
    </row>
    <row r="11" spans="1:14" x14ac:dyDescent="0.25">
      <c r="A11" s="5" t="s">
        <v>70</v>
      </c>
      <c r="B11" s="6"/>
      <c r="C11" s="53">
        <v>0</v>
      </c>
    </row>
    <row r="12" spans="1:14" x14ac:dyDescent="0.25">
      <c r="A12" s="5" t="s">
        <v>71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72</v>
      </c>
      <c r="B19" s="6"/>
      <c r="C19" s="53">
        <v>0</v>
      </c>
    </row>
    <row r="20" spans="1:3" x14ac:dyDescent="0.25">
      <c r="A20" s="5" t="s">
        <v>16</v>
      </c>
      <c r="B20" s="6"/>
      <c r="C20" s="53">
        <v>0</v>
      </c>
    </row>
    <row r="21" spans="1:3" ht="15.75" thickBot="1" x14ac:dyDescent="0.3">
      <c r="A21" s="3" t="s">
        <v>17</v>
      </c>
      <c r="B21" s="9"/>
      <c r="C21" s="54">
        <f t="shared" ref="C21" si="0">SUM(C6:C15)</f>
        <v>0</v>
      </c>
    </row>
    <row r="22" spans="1:3" x14ac:dyDescent="0.25">
      <c r="A22" s="3"/>
      <c r="B22" s="31"/>
      <c r="C22" s="55"/>
    </row>
    <row r="23" spans="1:3" x14ac:dyDescent="0.25">
      <c r="A23" s="3" t="s">
        <v>38</v>
      </c>
      <c r="B23" s="30"/>
      <c r="C23" s="55">
        <v>-641855.02</v>
      </c>
    </row>
    <row r="24" spans="1:3" x14ac:dyDescent="0.25">
      <c r="B24" s="10"/>
      <c r="C24" s="56"/>
    </row>
    <row r="25" spans="1:3" x14ac:dyDescent="0.25">
      <c r="A25" s="11" t="s">
        <v>34</v>
      </c>
      <c r="B25" s="12"/>
      <c r="C25" s="57">
        <v>0</v>
      </c>
    </row>
    <row r="26" spans="1:3" x14ac:dyDescent="0.25">
      <c r="A26" s="5" t="s">
        <v>35</v>
      </c>
      <c r="B26" s="24"/>
      <c r="C26" s="57">
        <v>0</v>
      </c>
    </row>
    <row r="27" spans="1:3" x14ac:dyDescent="0.25">
      <c r="A27" s="3" t="s">
        <v>36</v>
      </c>
      <c r="B27" s="6"/>
      <c r="C27" s="58">
        <f>+C25+C26+C23</f>
        <v>-641855.02</v>
      </c>
    </row>
    <row r="28" spans="1:3" ht="15.75" thickBot="1" x14ac:dyDescent="0.3">
      <c r="A28" s="13" t="s">
        <v>18</v>
      </c>
      <c r="B28" s="25"/>
      <c r="C28" s="59">
        <f>C27+C21</f>
        <v>-641855.02</v>
      </c>
    </row>
    <row r="29" spans="1:3" x14ac:dyDescent="0.25">
      <c r="A29" s="3"/>
      <c r="B29" s="4"/>
      <c r="C29" s="4"/>
    </row>
    <row r="30" spans="1:3" x14ac:dyDescent="0.25">
      <c r="A30" s="14" t="s">
        <v>19</v>
      </c>
      <c r="B30" s="15"/>
      <c r="C30" s="15">
        <f>(0.206139/12)/100</f>
        <v>1.717825E-4</v>
      </c>
    </row>
    <row r="31" spans="1:3" x14ac:dyDescent="0.25">
      <c r="A31" s="16" t="s">
        <v>20</v>
      </c>
      <c r="B31" s="53"/>
      <c r="C31" s="53">
        <f>(C28+B33)*C30</f>
        <v>115.52313370376734</v>
      </c>
    </row>
    <row r="32" spans="1:3" x14ac:dyDescent="0.25">
      <c r="A32" s="3"/>
      <c r="B32" s="60"/>
      <c r="C32" s="60"/>
    </row>
    <row r="33" spans="1:3" ht="15.75" thickBot="1" x14ac:dyDescent="0.3">
      <c r="A33" s="13" t="s">
        <v>21</v>
      </c>
      <c r="B33" s="61">
        <v>1314351.5414953057</v>
      </c>
      <c r="C33" s="61">
        <f t="shared" ref="C33" si="1">C28+C31+B33</f>
        <v>672612.04462900944</v>
      </c>
    </row>
    <row r="35" spans="1:3" x14ac:dyDescent="0.25">
      <c r="A35" s="3" t="s">
        <v>73</v>
      </c>
      <c r="C35" s="60">
        <f>-C33</f>
        <v>-672612.04462900944</v>
      </c>
    </row>
    <row r="37" spans="1:3" ht="15.75" thickBot="1" x14ac:dyDescent="0.3">
      <c r="A37" s="13" t="s">
        <v>74</v>
      </c>
      <c r="B37" s="61"/>
      <c r="C37" s="61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5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37</v>
      </c>
    </row>
    <row r="4" spans="1:14" x14ac:dyDescent="0.25">
      <c r="A4" s="1"/>
      <c r="B4" s="2" t="s">
        <v>32</v>
      </c>
      <c r="C4" s="2">
        <v>44377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66</v>
      </c>
      <c r="B6" s="6"/>
      <c r="C6" s="53">
        <v>0</v>
      </c>
    </row>
    <row r="7" spans="1:14" x14ac:dyDescent="0.25">
      <c r="A7" s="5" t="s">
        <v>67</v>
      </c>
      <c r="B7" s="6"/>
      <c r="C7" s="53">
        <v>0</v>
      </c>
    </row>
    <row r="8" spans="1:14" x14ac:dyDescent="0.25">
      <c r="A8" s="5" t="s">
        <v>68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69</v>
      </c>
      <c r="B10" s="6"/>
      <c r="C10" s="53">
        <v>0</v>
      </c>
    </row>
    <row r="11" spans="1:14" x14ac:dyDescent="0.25">
      <c r="A11" s="5" t="s">
        <v>70</v>
      </c>
      <c r="B11" s="6"/>
      <c r="C11" s="53">
        <v>0</v>
      </c>
    </row>
    <row r="12" spans="1:14" x14ac:dyDescent="0.25">
      <c r="A12" s="5" t="s">
        <v>71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72</v>
      </c>
      <c r="B19" s="6"/>
      <c r="C19" s="53">
        <v>0</v>
      </c>
    </row>
    <row r="20" spans="1:3" x14ac:dyDescent="0.25">
      <c r="A20" s="5" t="s">
        <v>16</v>
      </c>
      <c r="B20" s="6"/>
      <c r="C20" s="53">
        <v>0</v>
      </c>
    </row>
    <row r="21" spans="1:3" ht="15.75" thickBot="1" x14ac:dyDescent="0.3">
      <c r="A21" s="3" t="s">
        <v>17</v>
      </c>
      <c r="B21" s="9"/>
      <c r="C21" s="54">
        <f t="shared" ref="C21" si="0">SUM(C6:C15)</f>
        <v>0</v>
      </c>
    </row>
    <row r="22" spans="1:3" x14ac:dyDescent="0.25">
      <c r="B22" s="10"/>
      <c r="C22" s="56"/>
    </row>
    <row r="23" spans="1:3" x14ac:dyDescent="0.25">
      <c r="A23" s="3" t="s">
        <v>75</v>
      </c>
      <c r="B23" s="10"/>
      <c r="C23" s="56">
        <v>-82488.149999999965</v>
      </c>
    </row>
    <row r="24" spans="1:3" x14ac:dyDescent="0.25">
      <c r="B24" s="10"/>
      <c r="C24" s="56"/>
    </row>
    <row r="25" spans="1:3" x14ac:dyDescent="0.25">
      <c r="A25" s="11" t="s">
        <v>34</v>
      </c>
      <c r="B25" s="12"/>
      <c r="C25" s="57">
        <v>0</v>
      </c>
    </row>
    <row r="26" spans="1:3" x14ac:dyDescent="0.25">
      <c r="A26" s="5" t="s">
        <v>35</v>
      </c>
      <c r="B26" s="24"/>
      <c r="C26" s="57">
        <v>0</v>
      </c>
    </row>
    <row r="27" spans="1:3" x14ac:dyDescent="0.25">
      <c r="A27" s="3" t="s">
        <v>36</v>
      </c>
      <c r="B27" s="6"/>
      <c r="C27" s="58">
        <f>+C25+C26+C23</f>
        <v>-82488.149999999965</v>
      </c>
    </row>
    <row r="28" spans="1:3" ht="15.75" thickBot="1" x14ac:dyDescent="0.3">
      <c r="A28" s="13" t="s">
        <v>18</v>
      </c>
      <c r="B28" s="25"/>
      <c r="C28" s="59">
        <f>C27+C21</f>
        <v>-82488.149999999965</v>
      </c>
    </row>
    <row r="29" spans="1:3" x14ac:dyDescent="0.25">
      <c r="A29" s="3"/>
      <c r="B29" s="4"/>
      <c r="C29" s="62"/>
    </row>
    <row r="30" spans="1:3" x14ac:dyDescent="0.25">
      <c r="A30" s="14" t="s">
        <v>19</v>
      </c>
      <c r="B30" s="15"/>
      <c r="C30" s="15">
        <f>(0.201659/12)/100</f>
        <v>1.6804916666666666E-4</v>
      </c>
    </row>
    <row r="31" spans="1:3" x14ac:dyDescent="0.25">
      <c r="A31" s="16" t="s">
        <v>20</v>
      </c>
      <c r="B31" s="53"/>
      <c r="C31" s="53">
        <f>(C28+B35)*C30</f>
        <v>108.09022440386728</v>
      </c>
    </row>
    <row r="32" spans="1:3" x14ac:dyDescent="0.25">
      <c r="A32" s="16"/>
      <c r="B32" s="53"/>
      <c r="C32" s="53"/>
    </row>
    <row r="33" spans="1:3" x14ac:dyDescent="0.25">
      <c r="A33" s="3"/>
      <c r="B33" s="53"/>
      <c r="C33" s="53"/>
    </row>
    <row r="34" spans="1:3" x14ac:dyDescent="0.25">
      <c r="A34" s="3"/>
      <c r="B34" s="60"/>
      <c r="C34" s="60"/>
    </row>
    <row r="35" spans="1:3" ht="15.75" thickBot="1" x14ac:dyDescent="0.3">
      <c r="A35" s="13" t="s">
        <v>21</v>
      </c>
      <c r="B35" s="61">
        <v>725694.1030427143</v>
      </c>
      <c r="C35" s="61">
        <f>C28+C31+B35+C33</f>
        <v>643314.04326711816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3"/>
  <sheetViews>
    <sheetView zoomScaleNormal="100" workbookViewId="0">
      <pane ySplit="4" topLeftCell="A5" activePane="bottomLeft" state="frozen"/>
      <selection pane="bottomLeft" activeCell="D30" sqref="D30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65</v>
      </c>
    </row>
    <row r="4" spans="1:14" x14ac:dyDescent="0.25">
      <c r="A4" s="1"/>
      <c r="B4" s="2" t="s">
        <v>32</v>
      </c>
      <c r="C4" s="2">
        <f>'Monthly Cost Tracker AP2'!C4</f>
        <v>44377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3</v>
      </c>
      <c r="B6" s="6"/>
      <c r="C6" s="53">
        <v>637545.58000000007</v>
      </c>
    </row>
    <row r="7" spans="1:14" x14ac:dyDescent="0.25">
      <c r="A7" s="5" t="s">
        <v>4</v>
      </c>
      <c r="B7" s="6"/>
      <c r="C7" s="53">
        <v>7744.27</v>
      </c>
    </row>
    <row r="8" spans="1:14" x14ac:dyDescent="0.25">
      <c r="A8" s="5" t="s">
        <v>5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7</v>
      </c>
      <c r="B10" s="6"/>
      <c r="C10" s="53">
        <v>0</v>
      </c>
    </row>
    <row r="11" spans="1:14" x14ac:dyDescent="0.25">
      <c r="A11" s="5" t="s">
        <v>8</v>
      </c>
      <c r="B11" s="6"/>
      <c r="C11" s="53">
        <v>0</v>
      </c>
    </row>
    <row r="12" spans="1:14" x14ac:dyDescent="0.25">
      <c r="A12" s="5" t="s">
        <v>9</v>
      </c>
      <c r="B12" s="6"/>
      <c r="C12" s="53">
        <v>0</v>
      </c>
    </row>
    <row r="13" spans="1:14" x14ac:dyDescent="0.25">
      <c r="A13" s="5" t="s">
        <v>10</v>
      </c>
      <c r="B13" s="7"/>
      <c r="C13" s="50">
        <v>190714.5</v>
      </c>
    </row>
    <row r="14" spans="1:14" x14ac:dyDescent="0.25">
      <c r="A14" s="5" t="s">
        <v>11</v>
      </c>
      <c r="B14" s="6"/>
      <c r="C14" s="50">
        <v>-13257895.432980806</v>
      </c>
      <c r="F14" s="63"/>
      <c r="G14" s="64"/>
    </row>
    <row r="15" spans="1:14" x14ac:dyDescent="0.25">
      <c r="A15" s="5" t="s">
        <v>12</v>
      </c>
      <c r="B15" s="6"/>
      <c r="C15" s="53">
        <v>-81116.851999999955</v>
      </c>
    </row>
    <row r="16" spans="1:14" x14ac:dyDescent="0.25">
      <c r="A16" s="5" t="s">
        <v>13</v>
      </c>
      <c r="B16" s="6"/>
      <c r="C16" s="53">
        <v>1256902</v>
      </c>
    </row>
    <row r="17" spans="1:3" x14ac:dyDescent="0.25">
      <c r="A17" s="5" t="s">
        <v>14</v>
      </c>
      <c r="B17" s="6"/>
      <c r="C17" s="53">
        <v>478159</v>
      </c>
    </row>
    <row r="18" spans="1:3" x14ac:dyDescent="0.25">
      <c r="A18" s="5" t="s">
        <v>15</v>
      </c>
      <c r="B18" s="6"/>
      <c r="C18" s="53">
        <v>933804.88</v>
      </c>
    </row>
    <row r="19" spans="1:3" x14ac:dyDescent="0.25">
      <c r="A19" s="5" t="s">
        <v>72</v>
      </c>
      <c r="B19" s="6"/>
      <c r="C19" s="53">
        <v>116501.35</v>
      </c>
    </row>
    <row r="20" spans="1:3" x14ac:dyDescent="0.25">
      <c r="A20" s="5" t="s">
        <v>16</v>
      </c>
      <c r="B20" s="6"/>
      <c r="C20" s="53">
        <v>577912.45464166661</v>
      </c>
    </row>
    <row r="21" spans="1:3" ht="15.75" thickBot="1" x14ac:dyDescent="0.3">
      <c r="A21" s="3" t="s">
        <v>17</v>
      </c>
      <c r="B21" s="9"/>
      <c r="C21" s="54">
        <f>SUM(C6:C20)</f>
        <v>-9139728.2503391393</v>
      </c>
    </row>
    <row r="22" spans="1:3" x14ac:dyDescent="0.25">
      <c r="B22" s="10"/>
      <c r="C22" s="56"/>
    </row>
    <row r="23" spans="1:3" x14ac:dyDescent="0.25">
      <c r="A23" s="3" t="s">
        <v>38</v>
      </c>
      <c r="B23" s="10"/>
      <c r="C23" s="56"/>
    </row>
    <row r="24" spans="1:3" x14ac:dyDescent="0.25">
      <c r="B24" s="10"/>
      <c r="C24" s="56"/>
    </row>
    <row r="25" spans="1:3" x14ac:dyDescent="0.25">
      <c r="A25" s="11" t="s">
        <v>34</v>
      </c>
      <c r="B25" s="12"/>
      <c r="C25" s="57">
        <v>339700.61</v>
      </c>
    </row>
    <row r="26" spans="1:3" x14ac:dyDescent="0.25">
      <c r="A26" s="5" t="s">
        <v>35</v>
      </c>
      <c r="B26" s="24"/>
      <c r="C26" s="57">
        <v>0</v>
      </c>
    </row>
    <row r="27" spans="1:3" x14ac:dyDescent="0.25">
      <c r="A27" s="3" t="s">
        <v>36</v>
      </c>
      <c r="B27" s="6"/>
      <c r="C27" s="58">
        <f t="shared" ref="C27" si="0">+C25+C26</f>
        <v>339700.61</v>
      </c>
    </row>
    <row r="28" spans="1:3" ht="15.75" thickBot="1" x14ac:dyDescent="0.3">
      <c r="A28" s="13" t="s">
        <v>18</v>
      </c>
      <c r="B28" s="25"/>
      <c r="C28" s="59">
        <f t="shared" ref="C28" si="1">-C27+C21</f>
        <v>-9479428.8603391387</v>
      </c>
    </row>
    <row r="29" spans="1:3" x14ac:dyDescent="0.25">
      <c r="A29" s="3"/>
      <c r="B29" s="4"/>
      <c r="C29" s="62"/>
    </row>
    <row r="30" spans="1:3" x14ac:dyDescent="0.25">
      <c r="A30" s="14" t="s">
        <v>19</v>
      </c>
      <c r="B30" s="15"/>
      <c r="C30" s="15">
        <f>(0.201659/12)/100</f>
        <v>1.6804916666666666E-4</v>
      </c>
    </row>
    <row r="31" spans="1:3" x14ac:dyDescent="0.25">
      <c r="A31" s="16" t="s">
        <v>20</v>
      </c>
      <c r="B31" s="53"/>
      <c r="C31" s="53">
        <f>(C28+B33)*C30</f>
        <v>-391.78744303511354</v>
      </c>
    </row>
    <row r="32" spans="1:3" x14ac:dyDescent="0.25">
      <c r="A32" s="3"/>
      <c r="B32" s="60"/>
      <c r="C32" s="60"/>
    </row>
    <row r="33" spans="1:3" ht="15.75" thickBot="1" x14ac:dyDescent="0.3">
      <c r="A33" s="13" t="s">
        <v>21</v>
      </c>
      <c r="B33" s="61">
        <v>7148043.0474464027</v>
      </c>
      <c r="C33" s="61">
        <f t="shared" ref="C33" si="2">C28+C31+B33</f>
        <v>-2331777.6003357703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A6" sqref="A6"/>
    </sheetView>
  </sheetViews>
  <sheetFormatPr defaultRowHeight="15" x14ac:dyDescent="0.25"/>
  <cols>
    <col min="1" max="1" width="32" customWidth="1"/>
    <col min="2" max="2" width="16.28515625" customWidth="1"/>
    <col min="3" max="3" width="19.5703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20" t="s">
        <v>0</v>
      </c>
    </row>
    <row r="2" spans="1:4" x14ac:dyDescent="0.25">
      <c r="A2" s="20" t="s">
        <v>25</v>
      </c>
    </row>
    <row r="3" spans="1:4" x14ac:dyDescent="0.25">
      <c r="A3" s="20" t="s">
        <v>59</v>
      </c>
    </row>
    <row r="4" spans="1:4" x14ac:dyDescent="0.25">
      <c r="A4" s="20" t="s">
        <v>22</v>
      </c>
    </row>
    <row r="5" spans="1:4" x14ac:dyDescent="0.25">
      <c r="A5" s="21" t="s">
        <v>76</v>
      </c>
    </row>
    <row r="7" spans="1:4" ht="15.75" thickBot="1" x14ac:dyDescent="0.3">
      <c r="A7" s="19"/>
      <c r="D7" s="8"/>
    </row>
    <row r="8" spans="1:4" ht="23.25" x14ac:dyDescent="0.25">
      <c r="A8" s="52" t="s">
        <v>52</v>
      </c>
      <c r="B8" s="52" t="s">
        <v>40</v>
      </c>
      <c r="C8" s="48" t="s">
        <v>25</v>
      </c>
      <c r="D8" s="8"/>
    </row>
    <row r="9" spans="1:4" x14ac:dyDescent="0.25">
      <c r="A9" s="45" t="s">
        <v>41</v>
      </c>
      <c r="B9" s="36" t="s">
        <v>42</v>
      </c>
      <c r="C9" s="46">
        <v>167233.68</v>
      </c>
    </row>
    <row r="10" spans="1:4" x14ac:dyDescent="0.25">
      <c r="A10" s="45" t="s">
        <v>43</v>
      </c>
      <c r="B10" s="36" t="s">
        <v>42</v>
      </c>
      <c r="C10" s="46">
        <v>42016.58</v>
      </c>
      <c r="D10" s="8"/>
    </row>
    <row r="11" spans="1:4" x14ac:dyDescent="0.25">
      <c r="A11" s="45" t="s">
        <v>44</v>
      </c>
      <c r="B11" s="36" t="s">
        <v>42</v>
      </c>
      <c r="C11" s="46">
        <v>99982.77</v>
      </c>
      <c r="D11" s="8"/>
    </row>
    <row r="12" spans="1:4" x14ac:dyDescent="0.25">
      <c r="A12" s="45" t="s">
        <v>45</v>
      </c>
      <c r="B12" s="36" t="s">
        <v>46</v>
      </c>
      <c r="C12" s="46">
        <v>47470.91</v>
      </c>
      <c r="D12" s="8"/>
    </row>
    <row r="13" spans="1:4" x14ac:dyDescent="0.25">
      <c r="A13" s="45" t="s">
        <v>47</v>
      </c>
      <c r="B13" s="36" t="s">
        <v>42</v>
      </c>
      <c r="C13" s="46">
        <f>1118.69+26.23+589.33</f>
        <v>1734.25</v>
      </c>
      <c r="D13" s="32"/>
    </row>
    <row r="14" spans="1:4" x14ac:dyDescent="0.25">
      <c r="A14" s="45" t="s">
        <v>48</v>
      </c>
      <c r="B14" s="36"/>
      <c r="C14" s="46"/>
      <c r="D14" s="32"/>
    </row>
    <row r="15" spans="1:4" x14ac:dyDescent="0.25">
      <c r="A15" s="47" t="s">
        <v>49</v>
      </c>
      <c r="B15" s="36" t="s">
        <v>46</v>
      </c>
      <c r="C15" s="46">
        <v>2382.0500000000002</v>
      </c>
      <c r="D15" s="32"/>
    </row>
    <row r="16" spans="1:4" x14ac:dyDescent="0.25">
      <c r="A16" s="47" t="s">
        <v>50</v>
      </c>
      <c r="B16" s="36" t="s">
        <v>46</v>
      </c>
      <c r="C16" s="46">
        <v>26269.89</v>
      </c>
      <c r="D16" s="32"/>
    </row>
    <row r="17" spans="1:4" x14ac:dyDescent="0.25">
      <c r="A17" s="47" t="s">
        <v>51</v>
      </c>
      <c r="B17" s="36" t="s">
        <v>46</v>
      </c>
      <c r="C17" s="46">
        <f>422.94+19811.37</f>
        <v>20234.309999999998</v>
      </c>
      <c r="D17" s="32"/>
    </row>
    <row r="18" spans="1:4" x14ac:dyDescent="0.25">
      <c r="D18" s="32"/>
    </row>
    <row r="19" spans="1:4" ht="15.75" thickBot="1" x14ac:dyDescent="0.3">
      <c r="A19" s="43" t="s">
        <v>39</v>
      </c>
      <c r="B19" s="42"/>
      <c r="C19" s="44">
        <f>SUM(C9:C18)</f>
        <v>407324.44000000006</v>
      </c>
      <c r="D19" s="32"/>
    </row>
    <row r="20" spans="1:4" ht="15.75" thickTop="1" x14ac:dyDescent="0.25">
      <c r="D20" s="32"/>
    </row>
    <row r="21" spans="1:4" x14ac:dyDescent="0.25">
      <c r="D21" s="32"/>
    </row>
    <row r="22" spans="1:4" x14ac:dyDescent="0.25">
      <c r="D22" s="32"/>
    </row>
    <row r="23" spans="1:4" x14ac:dyDescent="0.25">
      <c r="A23" s="34"/>
      <c r="B23" s="35"/>
      <c r="C23" s="35"/>
    </row>
    <row r="24" spans="1:4" x14ac:dyDescent="0.25">
      <c r="A24" s="34"/>
      <c r="B24" s="35"/>
      <c r="C24" s="35"/>
    </row>
    <row r="25" spans="1:4" x14ac:dyDescent="0.25">
      <c r="A25" s="34"/>
      <c r="B25" s="35"/>
      <c r="C25" s="35"/>
    </row>
    <row r="26" spans="1:4" x14ac:dyDescent="0.25">
      <c r="A26" s="34"/>
      <c r="B26" s="35"/>
      <c r="C26" s="35"/>
    </row>
    <row r="27" spans="1:4" x14ac:dyDescent="0.25">
      <c r="A27" s="33"/>
      <c r="B27" s="33"/>
      <c r="C27" s="33"/>
    </row>
    <row r="28" spans="1:4" x14ac:dyDescent="0.25">
      <c r="A28" s="33"/>
      <c r="B28" s="33"/>
    </row>
    <row r="29" spans="1:4" x14ac:dyDescent="0.25">
      <c r="A29" s="33"/>
      <c r="B29" s="33"/>
    </row>
    <row r="30" spans="1:4" x14ac:dyDescent="0.25">
      <c r="A30" s="33"/>
      <c r="B30" s="33"/>
    </row>
    <row r="31" spans="1:4" x14ac:dyDescent="0.25">
      <c r="A31" s="33"/>
      <c r="B31" s="33"/>
    </row>
    <row r="32" spans="1:4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33"/>
      <c r="B43" s="33"/>
    </row>
    <row r="44" spans="1:2" x14ac:dyDescent="0.25">
      <c r="A44" s="33"/>
      <c r="B44" s="33"/>
    </row>
    <row r="45" spans="1:2" x14ac:dyDescent="0.25">
      <c r="A45" s="33"/>
      <c r="B45" s="33"/>
    </row>
    <row r="46" spans="1:2" x14ac:dyDescent="0.25">
      <c r="A46" s="33"/>
      <c r="B46" s="33"/>
    </row>
    <row r="47" spans="1:2" x14ac:dyDescent="0.25">
      <c r="B47" s="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61</v>
      </c>
    </row>
    <row r="3" spans="1:4" x14ac:dyDescent="0.25">
      <c r="A3" s="20" t="s">
        <v>59</v>
      </c>
    </row>
    <row r="4" spans="1:4" x14ac:dyDescent="0.25">
      <c r="A4" s="20" t="s">
        <v>23</v>
      </c>
    </row>
    <row r="5" spans="1:4" x14ac:dyDescent="0.25">
      <c r="A5" s="22" t="str">
        <f>+'18A'!A5</f>
        <v>June 2021</v>
      </c>
    </row>
    <row r="7" spans="1:4" x14ac:dyDescent="0.25">
      <c r="A7" s="18" t="s">
        <v>62</v>
      </c>
      <c r="B7" s="17"/>
      <c r="D7" s="8"/>
    </row>
    <row r="8" spans="1:4" x14ac:dyDescent="0.25">
      <c r="A8" s="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8" sqref="A8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27</v>
      </c>
    </row>
    <row r="3" spans="1:4" x14ac:dyDescent="0.25">
      <c r="A3" s="20" t="s">
        <v>60</v>
      </c>
    </row>
    <row r="4" spans="1:4" x14ac:dyDescent="0.25">
      <c r="A4" s="22" t="str">
        <f>+'18A'!A5</f>
        <v>June 2021</v>
      </c>
    </row>
    <row r="6" spans="1:4" x14ac:dyDescent="0.25">
      <c r="A6" s="18"/>
      <c r="B6" s="17"/>
      <c r="D6" s="8"/>
    </row>
    <row r="7" spans="1:4" x14ac:dyDescent="0.25">
      <c r="A7" t="s">
        <v>53</v>
      </c>
    </row>
    <row r="9" spans="1:4" s="33" customFormat="1" x14ac:dyDescent="0.25"/>
    <row r="10" spans="1:4" s="33" customFormat="1" x14ac:dyDescent="0.25"/>
    <row r="11" spans="1:4" s="33" customFormat="1" x14ac:dyDescent="0.25"/>
    <row r="12" spans="1:4" s="33" customFormat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D8" sqref="D8"/>
    </sheetView>
  </sheetViews>
  <sheetFormatPr defaultRowHeight="15" x14ac:dyDescent="0.25"/>
  <cols>
    <col min="1" max="1" width="20.28515625" customWidth="1"/>
    <col min="2" max="2" width="21.855468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20" t="s">
        <v>0</v>
      </c>
    </row>
    <row r="2" spans="1:7" x14ac:dyDescent="0.25">
      <c r="A2" s="20" t="s">
        <v>26</v>
      </c>
    </row>
    <row r="3" spans="1:7" x14ac:dyDescent="0.25">
      <c r="A3" s="20" t="s">
        <v>59</v>
      </c>
    </row>
    <row r="4" spans="1:7" x14ac:dyDescent="0.25">
      <c r="A4" s="20" t="s">
        <v>24</v>
      </c>
    </row>
    <row r="5" spans="1:7" x14ac:dyDescent="0.25">
      <c r="A5" s="22" t="str">
        <f>+'18A'!A5</f>
        <v>June 2021</v>
      </c>
    </row>
    <row r="6" spans="1:7" ht="15.75" thickBot="1" x14ac:dyDescent="0.3"/>
    <row r="7" spans="1:7" ht="42.75" customHeight="1" x14ac:dyDescent="0.25">
      <c r="A7" s="48" t="s">
        <v>52</v>
      </c>
      <c r="B7" s="48" t="s">
        <v>40</v>
      </c>
      <c r="C7" s="48" t="s">
        <v>25</v>
      </c>
      <c r="D7" s="48" t="s">
        <v>58</v>
      </c>
      <c r="E7" s="48" t="s">
        <v>56</v>
      </c>
      <c r="F7" s="48" t="s">
        <v>57</v>
      </c>
      <c r="G7" s="48" t="s">
        <v>54</v>
      </c>
    </row>
    <row r="8" spans="1:7" x14ac:dyDescent="0.25">
      <c r="A8" s="36" t="s">
        <v>41</v>
      </c>
      <c r="B8" s="36" t="s">
        <v>42</v>
      </c>
      <c r="C8" s="46">
        <f>'18A'!C9</f>
        <v>167233.68</v>
      </c>
      <c r="D8" s="49">
        <v>1145935000</v>
      </c>
      <c r="E8" s="41">
        <v>1.663353535602408E-4</v>
      </c>
      <c r="F8" s="46">
        <f>D8*E8</f>
        <v>190609.50338205454</v>
      </c>
      <c r="G8" s="46">
        <f>F8-C8</f>
        <v>23375.823382054543</v>
      </c>
    </row>
    <row r="9" spans="1:7" x14ac:dyDescent="0.25">
      <c r="A9" s="36" t="s">
        <v>43</v>
      </c>
      <c r="B9" s="36" t="s">
        <v>42</v>
      </c>
      <c r="C9" s="46">
        <f>'18A'!C10</f>
        <v>42016.58</v>
      </c>
      <c r="D9" s="49">
        <v>261962310</v>
      </c>
      <c r="E9" s="41">
        <v>1.663353535602408E-4</v>
      </c>
      <c r="F9" s="46">
        <f t="shared" ref="F9:F16" si="0">D9*E9</f>
        <v>43573.593453307403</v>
      </c>
      <c r="G9" s="46">
        <f t="shared" ref="G9:G16" si="1">F9-C9</f>
        <v>1557.0134533074015</v>
      </c>
    </row>
    <row r="10" spans="1:7" x14ac:dyDescent="0.25">
      <c r="A10" s="36" t="s">
        <v>44</v>
      </c>
      <c r="B10" s="36" t="s">
        <v>42</v>
      </c>
      <c r="C10" s="46">
        <f>'18A'!C11</f>
        <v>99982.77</v>
      </c>
      <c r="D10" s="49">
        <v>631106080</v>
      </c>
      <c r="E10" s="41">
        <v>1.663353535602408E-4</v>
      </c>
      <c r="F10" s="46">
        <f t="shared" si="0"/>
        <v>104975.25295081762</v>
      </c>
      <c r="G10" s="46">
        <f t="shared" si="1"/>
        <v>4992.482950817619</v>
      </c>
    </row>
    <row r="11" spans="1:7" x14ac:dyDescent="0.25">
      <c r="A11" s="36" t="s">
        <v>45</v>
      </c>
      <c r="B11" s="36" t="s">
        <v>46</v>
      </c>
      <c r="C11" s="46">
        <f>'18A'!C12</f>
        <v>47470.91</v>
      </c>
      <c r="D11" s="49">
        <v>325007040.00000006</v>
      </c>
      <c r="E11" s="41">
        <v>1.663353535602408E-4</v>
      </c>
      <c r="F11" s="46">
        <f t="shared" si="0"/>
        <v>54060.160907967336</v>
      </c>
      <c r="G11" s="46">
        <f t="shared" si="1"/>
        <v>6589.2509079673328</v>
      </c>
    </row>
    <row r="12" spans="1:7" x14ac:dyDescent="0.25">
      <c r="A12" s="36" t="s">
        <v>55</v>
      </c>
      <c r="B12" s="36" t="s">
        <v>42</v>
      </c>
      <c r="C12" s="46">
        <f>'18A'!C13</f>
        <v>1734.25</v>
      </c>
      <c r="D12" s="49">
        <v>10124840</v>
      </c>
      <c r="E12" s="41">
        <v>1.663353535602408E-4</v>
      </c>
      <c r="F12" s="46">
        <f t="shared" si="0"/>
        <v>1684.1188411408684</v>
      </c>
      <c r="G12" s="46">
        <f t="shared" si="1"/>
        <v>-50.131158859131574</v>
      </c>
    </row>
    <row r="13" spans="1:7" x14ac:dyDescent="0.25">
      <c r="A13" s="36" t="s">
        <v>48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25">
      <c r="A14" s="37" t="s">
        <v>49</v>
      </c>
      <c r="B14" s="36" t="s">
        <v>46</v>
      </c>
      <c r="C14" s="46">
        <f>'18A'!C15</f>
        <v>2382.0500000000002</v>
      </c>
      <c r="D14" s="49">
        <v>30144846.924076021</v>
      </c>
      <c r="E14" s="41">
        <v>1.663353535602408E-4</v>
      </c>
      <c r="F14" s="46">
        <f t="shared" si="0"/>
        <v>5014.1537711355222</v>
      </c>
      <c r="G14" s="46">
        <f t="shared" si="1"/>
        <v>2632.103771135522</v>
      </c>
    </row>
    <row r="15" spans="1:7" x14ac:dyDescent="0.25">
      <c r="A15" s="37" t="s">
        <v>50</v>
      </c>
      <c r="B15" s="36" t="s">
        <v>46</v>
      </c>
      <c r="C15" s="46">
        <f>'18A'!C16</f>
        <v>26269.89</v>
      </c>
      <c r="D15" s="49">
        <v>177120118.56204507</v>
      </c>
      <c r="E15" s="41">
        <v>1.663353535602408E-4</v>
      </c>
      <c r="F15" s="46">
        <f t="shared" si="0"/>
        <v>29461.337543649537</v>
      </c>
      <c r="G15" s="46">
        <f t="shared" si="1"/>
        <v>3191.4475436495377</v>
      </c>
    </row>
    <row r="16" spans="1:7" x14ac:dyDescent="0.25">
      <c r="A16" s="37" t="s">
        <v>51</v>
      </c>
      <c r="B16" s="36" t="s">
        <v>46</v>
      </c>
      <c r="C16" s="46">
        <f>'18A'!C17</f>
        <v>20234.309999999998</v>
      </c>
      <c r="D16" s="49">
        <v>121624374.51387885</v>
      </c>
      <c r="E16" s="41">
        <v>1.663353535602408E-4</v>
      </c>
      <c r="F16" s="46">
        <f t="shared" si="0"/>
        <v>20230.433336309179</v>
      </c>
      <c r="G16" s="46">
        <f t="shared" si="1"/>
        <v>-3.8766636908185319</v>
      </c>
    </row>
    <row r="17" spans="1:7" x14ac:dyDescent="0.25">
      <c r="C17" s="50"/>
      <c r="D17" s="49"/>
      <c r="E17" s="38"/>
      <c r="F17" s="46"/>
      <c r="G17" s="46"/>
    </row>
    <row r="18" spans="1:7" ht="15.75" thickBot="1" x14ac:dyDescent="0.3">
      <c r="A18" s="43" t="s">
        <v>39</v>
      </c>
      <c r="B18" s="42"/>
      <c r="C18" s="44">
        <f>SUM(C8:C17)</f>
        <v>407324.44000000006</v>
      </c>
      <c r="D18" s="51">
        <f>SUM(D8:D17)</f>
        <v>2703024610</v>
      </c>
      <c r="E18" s="39"/>
      <c r="F18" s="44">
        <f>SUM(F8:F17)</f>
        <v>449608.55418638198</v>
      </c>
      <c r="G18" s="44">
        <f>SUM(G8:G17)</f>
        <v>42284.114186382001</v>
      </c>
    </row>
    <row r="19" spans="1:7" ht="15.75" thickTop="1" x14ac:dyDescent="0.25">
      <c r="G19" s="40"/>
    </row>
    <row r="20" spans="1:7" x14ac:dyDescent="0.25">
      <c r="D20" s="4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28</v>
      </c>
    </row>
    <row r="3" spans="1:1" x14ac:dyDescent="0.25">
      <c r="A3" s="20" t="s">
        <v>63</v>
      </c>
    </row>
    <row r="4" spans="1:1" x14ac:dyDescent="0.25">
      <c r="A4" s="22" t="str">
        <f>+'18A'!A5</f>
        <v>June 2021</v>
      </c>
    </row>
    <row r="7" spans="1:1" x14ac:dyDescent="0.25">
      <c r="A7" t="s">
        <v>29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30</v>
      </c>
    </row>
    <row r="3" spans="1:1" x14ac:dyDescent="0.25">
      <c r="A3" s="20" t="s">
        <v>64</v>
      </c>
    </row>
    <row r="4" spans="1:1" x14ac:dyDescent="0.25">
      <c r="A4" s="22" t="str">
        <f>+'18A'!A5</f>
        <v>June 2021</v>
      </c>
    </row>
    <row r="7" spans="1:1" x14ac:dyDescent="0.25">
      <c r="A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AP2</vt:lpstr>
      <vt:lpstr>Monthly Cost Tracker AP3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DuMey, Rachael </cp:lastModifiedBy>
  <dcterms:created xsi:type="dcterms:W3CDTF">2019-08-15T19:17:26Z</dcterms:created>
  <dcterms:modified xsi:type="dcterms:W3CDTF">2021-08-23T15:03:27Z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