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\MO\Regulatory\EDE-EO-2022-0193-Asbury Securitization\Testimony\Emery\"/>
    </mc:Choice>
  </mc:AlternateContent>
  <xr:revisionPtr revIDLastSave="0" documentId="13_ncr:1_{10DF19B7-88F8-439A-9579-942814CCDDF5}" xr6:coauthVersionLast="44" xr6:coauthVersionMax="47" xr10:uidLastSave="{00000000-0000-0000-0000-000000000000}"/>
  <bookViews>
    <workbookView xWindow="-110" yWindow="-110" windowWidth="19420" windowHeight="10420" xr2:uid="{619D43F5-AA2B-4E8E-B977-94EFDC85131B}"/>
  </bookViews>
  <sheets>
    <sheet name="CTE 1 - Bond Financing Costs" sheetId="3" r:id="rId1"/>
    <sheet name="CTE 2 - Revenue Requirement" sheetId="7" r:id="rId2"/>
    <sheet name="CTE 3 - Benefits Comparison" sheetId="6" r:id="rId3"/>
    <sheet name="CTE 4 - SETC calculatio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</externalReferences>
  <definedNames>
    <definedName name="\0">[1]SCHED!#REF!</definedName>
    <definedName name="\A">'[2]Jun 99'!#REF!</definedName>
    <definedName name="\b">#N/A</definedName>
    <definedName name="\c">[3]Nonutility!$DE$652</definedName>
    <definedName name="\d">[4]bs!#REF!</definedName>
    <definedName name="\E">#REF!</definedName>
    <definedName name="\f">[3]Nonutility!$FC$942</definedName>
    <definedName name="\g">[3]Nonutility!$EM$604</definedName>
    <definedName name="\H">#REF!</definedName>
    <definedName name="\I">#REF!</definedName>
    <definedName name="\L">#REF!</definedName>
    <definedName name="\m">[5]Yield!#REF!</definedName>
    <definedName name="\n">[4]bs!#REF!</definedName>
    <definedName name="\P">#REF!</definedName>
    <definedName name="\R">#REF!</definedName>
    <definedName name="\S">#REF!</definedName>
    <definedName name="\t">'[2]Jun 99'!#REF!</definedName>
    <definedName name="\X">#REF!</definedName>
    <definedName name="\z">[3]Nonutility!$FC$940</definedName>
    <definedName name="_____div10">'[6]WP 1-2'!#REF!</definedName>
    <definedName name="_____div21">'[6]WP 1-2'!#REF!</definedName>
    <definedName name="_____EXH1">#REF!</definedName>
    <definedName name="_____swe80">[7]Input!$E$29</definedName>
    <definedName name="_____ucg80">[7]Input!$E$31</definedName>
    <definedName name="____a1">'[8]WP Input '!$F$29</definedName>
    <definedName name="____a2">'[8]WP Input '!$C$16</definedName>
    <definedName name="____a3">'[8]WP Input '!$D$38</definedName>
    <definedName name="____Div02">'[9]Alloc factors'!$D$12</definedName>
    <definedName name="____div10">'[6]WP 1-2'!#REF!</definedName>
    <definedName name="____DIV12">'[10]Alloc factors'!$D$13</definedName>
    <definedName name="____div21">'[6]WP 1-2'!#REF!</definedName>
    <definedName name="____EXH1">#REF!</definedName>
    <definedName name="____EXH6">#REF!</definedName>
    <definedName name="____swe80">[7]Input!$E$29</definedName>
    <definedName name="____ucg80">[7]Input!$E$31</definedName>
    <definedName name="____W.O.R.K.B.O.O.K..C.O.N.T.E.N.T.S____">#REF!</definedName>
    <definedName name="___a1">'[8]WP Input '!$F$29</definedName>
    <definedName name="___a2">'[8]WP Input '!$C$16</definedName>
    <definedName name="___a3">'[8]WP Input '!$D$38</definedName>
    <definedName name="___Div02">'[11]Alloc factors'!$D$12</definedName>
    <definedName name="___div10">'[12]WP 1-2'!#REF!</definedName>
    <definedName name="___DIV12">'[13]Alloc factors'!$D$13</definedName>
    <definedName name="___div21">'[12]WP 1-2'!#REF!</definedName>
    <definedName name="___EXH1">#REF!</definedName>
    <definedName name="___EXH6">#REF!</definedName>
    <definedName name="___INDEX_SHEET___ASAP_Utilities">#REF!</definedName>
    <definedName name="___swe80">[7]Input!$E$29</definedName>
    <definedName name="___ucg80">[7]Input!$E$31</definedName>
    <definedName name="__123Graph_A" hidden="1">[14]pwcc!#REF!</definedName>
    <definedName name="__a1">'[8]WP Input '!$F$29</definedName>
    <definedName name="__a2">'[8]WP Input '!$C$16</definedName>
    <definedName name="__a3">'[8]WP Input '!$D$38</definedName>
    <definedName name="__adj2">'[15]adjustment 1'!$F$8:$F$1901</definedName>
    <definedName name="__amt2">'[15]adjustment 1'!$BZ$8:$BZ$1901</definedName>
    <definedName name="__can80">[16]Input!$E$25</definedName>
    <definedName name="__cen80">[16]Input!$E$23</definedName>
    <definedName name="__Div02">'[11]Alloc factors'!$D$12</definedName>
    <definedName name="__div10">'[12]WP 1-2'!#REF!</definedName>
    <definedName name="__DIV12">'[13]Alloc factors'!$D$13</definedName>
    <definedName name="__div21">'[12]WP 1-2'!#REF!</definedName>
    <definedName name="__Div30">'[17]Section 12'!$K$46</definedName>
    <definedName name="__dot09">#REF!</definedName>
    <definedName name="__dot10">#REF!</definedName>
    <definedName name="__eas80">[16]Input!$E$27</definedName>
    <definedName name="__EXH1">#REF!</definedName>
    <definedName name="__EXH6">#REF!</definedName>
    <definedName name="__kaw80">[16]Input!$E$21</definedName>
    <definedName name="__kv02">#REF!</definedName>
    <definedName name="__LVS1">#REF!</definedName>
    <definedName name="__LVS2">#REF!</definedName>
    <definedName name="__ne31">'[18]Alloc factors'!$D$32</definedName>
    <definedName name="__nsw80">#REF!</definedName>
    <definedName name="__nw31">'[18]Alloc factors'!$D$33</definedName>
    <definedName name="__pap05">#REF!</definedName>
    <definedName name="__pap06">#REF!</definedName>
    <definedName name="__PD1">#REF!</definedName>
    <definedName name="__PD2">#REF!</definedName>
    <definedName name="__PDM1">#REF!</definedName>
    <definedName name="__PDM2">#REF!</definedName>
    <definedName name="__se31">'[18]Alloc factors'!$D$34</definedName>
    <definedName name="__sw31">'[18]Alloc factors'!$D$35</definedName>
    <definedName name="__swe80">[7]Input!$E$29</definedName>
    <definedName name="__ucg80">[7]Input!$E$31</definedName>
    <definedName name="_1">'[19]ANALYSIS - EXP'!#REF!</definedName>
    <definedName name="_1_5">#REF!</definedName>
    <definedName name="_11">#N/A</definedName>
    <definedName name="_12">#N/A</definedName>
    <definedName name="_1993">[5]Yield!#REF!</definedName>
    <definedName name="_2">#REF!</definedName>
    <definedName name="_3">#REF!</definedName>
    <definedName name="_3__123Graph_AChart_2A" hidden="1">'[20]Inven Adj'!#REF!</definedName>
    <definedName name="_4">[21]FAIBF!#REF!</definedName>
    <definedName name="_5">[21]FAIBF!#REF!</definedName>
    <definedName name="_5YR._BOOK">#REF!</definedName>
    <definedName name="_6">[21]FAIBF!#REF!</definedName>
    <definedName name="_6A">#REF!</definedName>
    <definedName name="_6B">#REF!</definedName>
    <definedName name="_7">#REF!</definedName>
    <definedName name="_8">#REF!</definedName>
    <definedName name="_a1">'[8]WP Input '!$F$29</definedName>
    <definedName name="_a2">'[8]WP Input '!$C$16</definedName>
    <definedName name="_a3">'[8]WP Input '!$D$38</definedName>
    <definedName name="_adj2">'[15]adjustment 1'!$F$8:$F$1901</definedName>
    <definedName name="_AMO_UniqueIdentifier" hidden="1">"'3ca50db4-70c8-4a13-9264-47f8d69795ae'"</definedName>
    <definedName name="_amt2">'[15]adjustment 1'!$BZ$8:$BZ$1901</definedName>
    <definedName name="_asd2">#REF!</definedName>
    <definedName name="_ASD3">#REF!</definedName>
    <definedName name="_bal1">#REF!</definedName>
    <definedName name="_bal2">#REF!</definedName>
    <definedName name="_C1_R1_V_C_1YR">#REF!</definedName>
    <definedName name="_C1_R1_V_C_2YR">#REF!</definedName>
    <definedName name="_C1_R1_V_C_5YR">#REF!</definedName>
    <definedName name="_C2_R1_V_C_1YR">#REF!</definedName>
    <definedName name="_C2_R1_V_C_2YR">#REF!</definedName>
    <definedName name="_C2_R1_V_C_5YR">#REF!</definedName>
    <definedName name="_C2_R2_V_C_1YR">#REF!</definedName>
    <definedName name="_C2_R2_V_C_2YR">#REF!</definedName>
    <definedName name="_C2_R2_V_C_5YR">#REF!</definedName>
    <definedName name="_C2_R4_V_C_1YR">#REF!</definedName>
    <definedName name="_C2_R4_V_C_2YR">#REF!</definedName>
    <definedName name="_C2_R4_V_C_5YR">#REF!</definedName>
    <definedName name="_C3_R1_V_C_1YR">#REF!</definedName>
    <definedName name="_C3_R1_V_C_2YR">#REF!</definedName>
    <definedName name="_C3_R1_V_C_5YR">#REF!</definedName>
    <definedName name="_C3_R2_V_C_1YR">#REF!</definedName>
    <definedName name="_C3_R2_V_C_2YR">#REF!</definedName>
    <definedName name="_C3_R2_V_C_5YR">#REF!</definedName>
    <definedName name="_C3_R4_V_C_1YR">#REF!</definedName>
    <definedName name="_C3_R4_V_C_2YR">#REF!</definedName>
    <definedName name="_C3_R4_V_C_5YR">#REF!</definedName>
    <definedName name="_C3_R5_V_C_1YR">#REF!</definedName>
    <definedName name="_C3_R5_V_C_2YR">#REF!</definedName>
    <definedName name="_C3_R5_V_C_5YR">#REF!</definedName>
    <definedName name="_can80">#REF!</definedName>
    <definedName name="_cen80">#REF!</definedName>
    <definedName name="_Dist_Bin" hidden="1">#REF!</definedName>
    <definedName name="_Dist_Values" hidden="1">#REF!</definedName>
    <definedName name="_Div012">[22]alloc!$E$13</definedName>
    <definedName name="_Div02">'[9]Alloc factors'!$D$12</definedName>
    <definedName name="_Div091">[22]alloc!$E$14</definedName>
    <definedName name="_div10">'[6]WP 1-2'!#REF!</definedName>
    <definedName name="_DIV12">'[10]Alloc factors'!$D$13</definedName>
    <definedName name="_div21">'[6]WP 1-2'!#REF!</definedName>
    <definedName name="_Div30">'[17]Section 12'!$K$46</definedName>
    <definedName name="_Div33">'[23]33'!$A$8:$BB$34</definedName>
    <definedName name="_dot09">#REF!</definedName>
    <definedName name="_dot10">#REF!</definedName>
    <definedName name="_eas80">#REF!</definedName>
    <definedName name="_EXH1">#REF!</definedName>
    <definedName name="_EXH6">#REF!</definedName>
    <definedName name="_Fill" hidden="1">'[24]COST OF SERVICE'!#REF!</definedName>
    <definedName name="_JE1">#REF!</definedName>
    <definedName name="_JE2">#REF!</definedName>
    <definedName name="_JE3">#REF!</definedName>
    <definedName name="_JE4">#REF!</definedName>
    <definedName name="_kaw80">#REF!</definedName>
    <definedName name="_Key1" hidden="1">#REF!</definedName>
    <definedName name="_kv02">#REF!</definedName>
    <definedName name="_LVS1">#REF!</definedName>
    <definedName name="_LVS2">#REF!</definedName>
    <definedName name="_NA1">#REF!</definedName>
    <definedName name="_NA2">#REF!</definedName>
    <definedName name="_NA3">'[2]Jun 99'!#REF!</definedName>
    <definedName name="_NA4">#REF!</definedName>
    <definedName name="_NA5">#REF!</definedName>
    <definedName name="_ne31">'[18]Alloc factors'!$D$32</definedName>
    <definedName name="_nov1997">#REF!</definedName>
    <definedName name="_nsw80">#REF!</definedName>
    <definedName name="_nw31">'[18]Alloc factors'!$D$33</definedName>
    <definedName name="_Order1" hidden="1">255</definedName>
    <definedName name="_Order2" hidden="1">255</definedName>
    <definedName name="_pap05">#REF!</definedName>
    <definedName name="_pap06">#REF!</definedName>
    <definedName name="_Parse_In" hidden="1">#REF!</definedName>
    <definedName name="_Parse_Out" hidden="1">#REF!</definedName>
    <definedName name="_PD1">#REF!</definedName>
    <definedName name="_PD2">#REF!</definedName>
    <definedName name="_PDM1">#REF!</definedName>
    <definedName name="_PDM2">#REF!</definedName>
    <definedName name="_PG1">#REF!</definedName>
    <definedName name="_PG10">#REF!</definedName>
    <definedName name="_PG100">#REF!</definedName>
    <definedName name="_PG11">#REF!</definedName>
    <definedName name="_PG12">#REF!</definedName>
    <definedName name="_PG13">#REF!</definedName>
    <definedName name="_PG14">#REF!</definedName>
    <definedName name="_PG15">#REF!</definedName>
    <definedName name="_PG16">#REF!</definedName>
    <definedName name="_PG17">#REF!</definedName>
    <definedName name="_PG18">#REF!</definedName>
    <definedName name="_PG19">#REF!</definedName>
    <definedName name="_PG2">#REF!</definedName>
    <definedName name="_PG20">#REF!</definedName>
    <definedName name="_PG21">#REF!</definedName>
    <definedName name="_PG22">#REF!</definedName>
    <definedName name="_PG23">#REF!</definedName>
    <definedName name="_PG24">#REF!</definedName>
    <definedName name="_PG25">#REF!</definedName>
    <definedName name="_PG26">#REF!</definedName>
    <definedName name="_PG27">#REF!</definedName>
    <definedName name="_PG28">#REF!</definedName>
    <definedName name="_PG29">#REF!</definedName>
    <definedName name="_PG3">#REF!</definedName>
    <definedName name="_PG30">#REF!</definedName>
    <definedName name="_PG31">#REF!</definedName>
    <definedName name="_PG32">#REF!</definedName>
    <definedName name="_PG33">#REF!</definedName>
    <definedName name="_PG34">#REF!</definedName>
    <definedName name="_PG35">#REF!</definedName>
    <definedName name="_PG36">#REF!</definedName>
    <definedName name="_PG37">#REF!</definedName>
    <definedName name="_PG38">#REF!</definedName>
    <definedName name="_PG39">#REF!</definedName>
    <definedName name="_PG4">#REF!</definedName>
    <definedName name="_PG40">#REF!</definedName>
    <definedName name="_PG41">#REF!</definedName>
    <definedName name="_PG42">#REF!</definedName>
    <definedName name="_PG43">#REF!</definedName>
    <definedName name="_PG44">#REF!</definedName>
    <definedName name="_PG45">#REF!</definedName>
    <definedName name="_PG46">#REF!</definedName>
    <definedName name="_PG47">#REF!</definedName>
    <definedName name="_PG48">#REF!</definedName>
    <definedName name="_PG49">#REF!</definedName>
    <definedName name="_PG5">#REF!</definedName>
    <definedName name="_PG50">#REF!</definedName>
    <definedName name="_PG51">#REF!</definedName>
    <definedName name="_PG52">#REF!</definedName>
    <definedName name="_PG53">#REF!</definedName>
    <definedName name="_PG54">#REF!</definedName>
    <definedName name="_PG55">#REF!</definedName>
    <definedName name="_PG56">#REF!</definedName>
    <definedName name="_PG57">#REF!</definedName>
    <definedName name="_PG58">#REF!</definedName>
    <definedName name="_PG59">#REF!</definedName>
    <definedName name="_PG6">#REF!</definedName>
    <definedName name="_PG60">#REF!</definedName>
    <definedName name="_PG61">#REF!</definedName>
    <definedName name="_PG62">#REF!</definedName>
    <definedName name="_PG63">#REF!</definedName>
    <definedName name="_PG64">#REF!</definedName>
    <definedName name="_PG65">#REF!</definedName>
    <definedName name="_PG66">#REF!</definedName>
    <definedName name="_PG67">#REF!</definedName>
    <definedName name="_PG68">#REF!</definedName>
    <definedName name="_PG69">#REF!</definedName>
    <definedName name="_PG7">#REF!</definedName>
    <definedName name="_PG70">#REF!</definedName>
    <definedName name="_PG71">#REF!</definedName>
    <definedName name="_PG72">#REF!</definedName>
    <definedName name="_PG73">#REF!</definedName>
    <definedName name="_PG74">#REF!</definedName>
    <definedName name="_PG75">#REF!</definedName>
    <definedName name="_PG76">#REF!</definedName>
    <definedName name="_PG77">#REF!</definedName>
    <definedName name="_PG78">#REF!</definedName>
    <definedName name="_PG79">#REF!</definedName>
    <definedName name="_PG8">#REF!</definedName>
    <definedName name="_PG80">#REF!</definedName>
    <definedName name="_PG81">#REF!</definedName>
    <definedName name="_PG82">#REF!</definedName>
    <definedName name="_PG83">#REF!</definedName>
    <definedName name="_PG84">#REF!</definedName>
    <definedName name="_PG85">#REF!</definedName>
    <definedName name="_PG86">#REF!</definedName>
    <definedName name="_PG87">#REF!</definedName>
    <definedName name="_PG88">#REF!</definedName>
    <definedName name="_PG89">#REF!</definedName>
    <definedName name="_PG9">#REF!</definedName>
    <definedName name="_PG90">#REF!</definedName>
    <definedName name="_PG91">#REF!</definedName>
    <definedName name="_PG92">#REF!</definedName>
    <definedName name="_PG93">#REF!</definedName>
    <definedName name="_PG94">#REF!</definedName>
    <definedName name="_PG95">#REF!</definedName>
    <definedName name="_PG96">#REF!</definedName>
    <definedName name="_PG97">#REF!</definedName>
    <definedName name="_PG98">#REF!</definedName>
    <definedName name="_PG99">#REF!</definedName>
    <definedName name="_PL2">#REF!</definedName>
    <definedName name="_PP49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id2">#REF!</definedName>
    <definedName name="_ROY2">#REF!</definedName>
    <definedName name="_S">#REF!</definedName>
    <definedName name="_SCH1">#REF!</definedName>
    <definedName name="_SCH2">#REF!</definedName>
    <definedName name="_SCH3">#REF!</definedName>
    <definedName name="_SCH4">#REF!</definedName>
    <definedName name="_SCH5">#REF!</definedName>
    <definedName name="_SCH61">#REF!</definedName>
    <definedName name="_SCH62">#REF!</definedName>
    <definedName name="_SCH63">#REF!</definedName>
    <definedName name="_sch64">#REF!</definedName>
    <definedName name="_SCH65">#REF!</definedName>
    <definedName name="_se31">'[18]Alloc factors'!$D$34</definedName>
    <definedName name="_Sort" hidden="1">#REF!</definedName>
    <definedName name="_sw31">'[18]Alloc factors'!$D$35</definedName>
    <definedName name="_swe80">[7]Input!$E$29</definedName>
    <definedName name="_TB1">#REF!</definedName>
    <definedName name="_TB2">#REF!</definedName>
    <definedName name="_ucg80">[7]Input!$E$31</definedName>
    <definedName name="_UW2">#N/A</definedName>
    <definedName name="_UW3">#N/A</definedName>
    <definedName name="a">[25]pwcc!#REF!</definedName>
    <definedName name="A_P">#REF!</definedName>
    <definedName name="A_P_GAS">#REF!</definedName>
    <definedName name="AA">#REF!</definedName>
    <definedName name="aaaaa" hidden="1">#REF!</definedName>
    <definedName name="aanjref">'[26]Normal Calendar HDD Data'!#REF!</definedName>
    <definedName name="AAS">#REF!</definedName>
    <definedName name="ABHDD_J1">#REF!</definedName>
    <definedName name="ABHDD_J1_03">#REF!</definedName>
    <definedName name="ABHDD_J2">#REF!</definedName>
    <definedName name="ABHDD_J2_03">#REF!</definedName>
    <definedName name="ABHDD_J3">#REF!</definedName>
    <definedName name="ABHDD_J3_03">#REF!</definedName>
    <definedName name="ABHDD_J4">#REF!</definedName>
    <definedName name="ABHDD_J4_03">#REF!</definedName>
    <definedName name="ABHDD_J5">#REF!</definedName>
    <definedName name="ABHDD_J5_03">#REF!</definedName>
    <definedName name="ABHDD_J6_03">#REF!</definedName>
    <definedName name="ABHDD_J7_03">#REF!</definedName>
    <definedName name="aBTUFactor">[27]assump!$G$46</definedName>
    <definedName name="aCapital_Distr_Distr">[27]assump!$G$69:$K$69</definedName>
    <definedName name="aCapital_Distr_Gath">[27]assump!$G$70:$K$70</definedName>
    <definedName name="aCapital_Distr_gen">[27]assump!$G$72:$K$72</definedName>
    <definedName name="aCapital_Distr_PL">[27]assump!$G$68:$K$68</definedName>
    <definedName name="aCapital_Distr_ungd">[27]assump!$G$71:$K$71</definedName>
    <definedName name="aCapital_PL_Distr">[27]assump!$G$80:$K$80</definedName>
    <definedName name="aCapital_PL_Gath">[27]assump!$G$81:$K$81</definedName>
    <definedName name="aCapital_PL_Gen">[27]assump!$G$83:$K$83</definedName>
    <definedName name="aCapital_PL_PL">[27]assump!$G$79:$K$79</definedName>
    <definedName name="aCapital_PL_Ungd">[27]assump!$G$82:$K$82</definedName>
    <definedName name="Account">[28]Source!#REF!</definedName>
    <definedName name="Account2">[28]Source!#REF!</definedName>
    <definedName name="AccountDescr">[28]Source!#REF!</definedName>
    <definedName name="AccountDescr2">[28]Source!#REF!</definedName>
    <definedName name="AccountSTAT">#REF!</definedName>
    <definedName name="AccountUSD">#REF!</definedName>
    <definedName name="ACCRUEDATE">#REF!</definedName>
    <definedName name="Activity">[28]Source!#REF!</definedName>
    <definedName name="Activity2">[28]Source!#REF!</definedName>
    <definedName name="ActivityDescr">[28]Source!#REF!</definedName>
    <definedName name="ActivityDescr2">[28]Source!#REF!</definedName>
    <definedName name="actual">[29]summary!$G$2:$G$3577</definedName>
    <definedName name="ACwvu.ANALYSIS._.1." hidden="1">#REF!</definedName>
    <definedName name="ACwvu.ANALYSIS._.2." hidden="1">#REF!</definedName>
    <definedName name="ACwvu.grid._.lines." hidden="1">[1]JE!#REF!</definedName>
    <definedName name="ACwvu.OPERATING._.EXPENSES." hidden="1">#REF!</definedName>
    <definedName name="adaqsdasda">"VX0100"</definedName>
    <definedName name="adasd">#REF!</definedName>
    <definedName name="aDeprRate_Distr">[27]assump!$G$21</definedName>
    <definedName name="aDeprRate_Gath">[27]assump!$G$22</definedName>
    <definedName name="aDeprRate_Gen">[27]assump!$G$24</definedName>
    <definedName name="aDeprRate_PL">[27]assump!$G$20</definedName>
    <definedName name="aDeprRate_Ungd">[27]assump!$G$23</definedName>
    <definedName name="adf" hidden="1">{"Benefits Summary",#N/A,FALSE,"Benefits Info without WC Amount";"Medical and Dental Costs",#N/A,FALSE,"Benefits Info without WC Amount";"Workers' Compensation",#N/A,FALSE,"Benefits Info without WC Amount"}</definedName>
    <definedName name="adj">#REF!</definedName>
    <definedName name="adjustment1">'[30]C-2p1Depr'!$K$57</definedName>
    <definedName name="adjustment10">[30]schc2!$F$260</definedName>
    <definedName name="Adjustment11">[30]schc2!$F$295</definedName>
    <definedName name="adjustment12">[30]schc2!$F$328</definedName>
    <definedName name="adjustment13">[30]schc2!$F$363</definedName>
    <definedName name="adjustment3">[30]schc2!$F$23</definedName>
    <definedName name="adjustment4">[30]schc2!$F$55</definedName>
    <definedName name="adjustment5">[30]schc2!$F$85</definedName>
    <definedName name="adjustment6">[30]schc2!$F$121</definedName>
    <definedName name="adjustment7">[30]schc2!$F$158</definedName>
    <definedName name="adjustment8">[30]schc2!$F$193</definedName>
    <definedName name="adjustment9">[30]schc2!$F$227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Val">#REF!</definedName>
    <definedName name="AEL_1080">#REF!</definedName>
    <definedName name="AEL_1110">#REF!</definedName>
    <definedName name="AFD">#REF!</definedName>
    <definedName name="Affiliate">[28]Source!#REF!</definedName>
    <definedName name="Affiliate2">[28]Source!#REF!</definedName>
    <definedName name="AffiliateDescr">[28]Source!#REF!</definedName>
    <definedName name="aFITRate">[27]assump!$G$143</definedName>
    <definedName name="aGasPrice">[27]assump!$G$45</definedName>
    <definedName name="AHCESS">#REF!</definedName>
    <definedName name="ak" hidden="1">{"Benefits Summary",#N/A,FALSE,"Benefits Info without WC Amount";"Medical and Dental Costs",#N/A,FALSE,"Benefits Info without WC Amount";"Workers' Compensation",#N/A,FALSE,"Benefits Info without WC Amount"}</definedName>
    <definedName name="akg" hidden="1">{"Benefits Summary",#N/A,FALSE,"Benefits Info without WC Amount";"Medical and Dental Costs",#N/A,FALSE,"Benefits Info without WC Amount";"Workers' Compensation",#N/A,FALSE,"Benefits Info without WC Amount"}</definedName>
    <definedName name="aklgjk" hidden="1">{"Benefits Summary",#N/A,FALSE,"Benefits Info without WC Amount";"Medical and Dental Costs",#N/A,FALSE,"Benefits Info without WC Amount";"Workers' Compensation",#N/A,FALSE,"Benefits Info without WC Amount"}</definedName>
    <definedName name="ALL">#REF!</definedName>
    <definedName name="ALL_CUST">#REF!</definedName>
    <definedName name="ALL_DEM">#REF!</definedName>
    <definedName name="ALLOC_02">#REF!</definedName>
    <definedName name="alloc_table">#REF!</definedName>
    <definedName name="aLUG">[27]assump!$G$43</definedName>
    <definedName name="AMI">[31]Orig.!#REF!</definedName>
    <definedName name="amounts">[3]Nonutility!$C$2:$J$24728</definedName>
    <definedName name="AMRCE">[32]Amarillo!$A$13:$Z$29</definedName>
    <definedName name="amt">'[33]Rpt 1033-Feb05-Deprec. Exp.'!$L$3:$L$1706</definedName>
    <definedName name="AMTCE">[32]AmarilloTrans!$A$13:$Z$29</definedName>
    <definedName name="ANALYSIS">#REF!</definedName>
    <definedName name="anndot">#REF!</definedName>
    <definedName name="annsebp">#REF!</definedName>
    <definedName name="ANSWER">#N/A</definedName>
    <definedName name="ant" hidden="1">[25]pwcc!#REF!</definedName>
    <definedName name="APN">#REF!</definedName>
    <definedName name="APP1_1">#REF!</definedName>
    <definedName name="app1_2">#REF!</definedName>
    <definedName name="APP2A">#REF!</definedName>
    <definedName name="APP2B">#REF!</definedName>
    <definedName name="APP2C">#REF!</definedName>
    <definedName name="APP3A">#REF!</definedName>
    <definedName name="APP3B">#REF!</definedName>
    <definedName name="APP3C">#REF!</definedName>
    <definedName name="APPENDIX_3____C">#REF!</definedName>
    <definedName name="APRIL__1998">#REF!</definedName>
    <definedName name="APTCE">[34]PipelineTX!$A$13:$Z$29</definedName>
    <definedName name="aRecoverRate_Distr">[27]assump!$G$37</definedName>
    <definedName name="aRecoverRate_Gath">[27]assump!$G$38</definedName>
    <definedName name="aRecoverRate_Gen">[27]assump!$G$40</definedName>
    <definedName name="aRecoverRate_PL">[27]assump!$G$36</definedName>
    <definedName name="aRecoverRate_Ungd">[27]assump!$G$39</definedName>
    <definedName name="aRetireRate_Distr">[27]assump!$G$30</definedName>
    <definedName name="aRetireRate_Gath">[27]assump!$G$31</definedName>
    <definedName name="aRetireRate_Gen">[27]assump!$G$33</definedName>
    <definedName name="aRetireRate_PL">[27]assump!$G$29</definedName>
    <definedName name="aRetireRate_Ungd">[27]assump!$G$32</definedName>
    <definedName name="aRevenueTaxRate">[27]assump!$G$44</definedName>
    <definedName name="AS2DocOpenMode" hidden="1">"AS2DocumentEdit"</definedName>
    <definedName name="AS400TB">#REF!</definedName>
    <definedName name="ASD">#REF!</definedName>
    <definedName name="ASDGR">#REF!</definedName>
    <definedName name="ATMOS_1080">#REF!</definedName>
    <definedName name="ATMOS_1110">#REF!</definedName>
    <definedName name="AVG_RESIDUAL_PROFORMA">'[35]DATA INPUT'!$D$43</definedName>
    <definedName name="aYear1">[27]assump!$G$52:$G$85</definedName>
    <definedName name="aYear2">[27]assump!$H$52:$H$85</definedName>
    <definedName name="aYear3">[27]assump!$I$52:$I$85</definedName>
    <definedName name="aYear4">[27]assump!$J$52:$J$85</definedName>
    <definedName name="aYear5">[27]assump!$K$52:$K$85</definedName>
    <definedName name="b">'[2]Jun 99'!#REF!</definedName>
    <definedName name="b2adjustment4a">'[30]B2p5 CIAC Amort'!$C$21</definedName>
    <definedName name="b2adjustment4b">'[30]B2p5 CIAC Amort'!$F$21</definedName>
    <definedName name="BALANCE">#REF!</definedName>
    <definedName name="BALANCEDATE">#REF!</definedName>
    <definedName name="BalSt">[36]EssBalS!$A$4:$H$11</definedName>
    <definedName name="BARING">#REF!</definedName>
    <definedName name="Base_Case">'[37]TXU model'!$B$3:$L$44,'[37]TXU model'!#REF!,'[37]TXU model'!$B$46:$L$100,'[37]TXU model'!$B$104:$L$113,'[37]TXU model'!$B$117:$L$169,'[37]TXU model'!$B$235:$L$252,'[37]TXU model'!$B$254:$L$300,'[37]TXU model'!$B$303:$L$341,'[37]TXU model'!$B$343:$L$381,'[37]TXU model'!$B$383:$L$409,'[37]TXU model'!$B$411:$L$443</definedName>
    <definedName name="Base_Volume">#REF!</definedName>
    <definedName name="basistab">'[38]Market Detail'!$G$7:$I$122</definedName>
    <definedName name="BB">#REF!</definedName>
    <definedName name="bbbbb" hidden="1">#REF!</definedName>
    <definedName name="BBSS">#REF!</definedName>
    <definedName name="Benefits">#REF!</definedName>
    <definedName name="Blank" hidden="1">{"ARK_JURIS_FUEL",#N/A,FALSE,"Ark_Fuel&amp;Rev"}</definedName>
    <definedName name="Block_1">[27]assump!$I$92:$I$131</definedName>
    <definedName name="Block_2">[27]assump!$J$92:$J$131</definedName>
    <definedName name="Block_3">[27]assump!$K$92:$K$131</definedName>
    <definedName name="Block_4">[27]assump!$L$92:$L$131</definedName>
    <definedName name="BOB">[3]Nonutility!$EK$604</definedName>
    <definedName name="BS">#REF!</definedName>
    <definedName name="bu">[29]summary!$B$2:$B$3577</definedName>
    <definedName name="BudEndPer">#REF!</definedName>
    <definedName name="BudStartPer">#REF!</definedName>
    <definedName name="BUSUNIT">#REF!</definedName>
    <definedName name="BUSUNIT2">#REF!</definedName>
    <definedName name="BUTLER">#REF!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_">'[10]Schedule 4 O&amp;M'!#REF!</definedName>
    <definedName name="Ca">#REF!</definedName>
    <definedName name="CADSTD">#REF!</definedName>
    <definedName name="cameter">#REF!</definedName>
    <definedName name="CapAct">[36]CapBud!$A$40:$EA$44</definedName>
    <definedName name="CapBud">[36]CapBud!$A$20:$EA$38</definedName>
    <definedName name="CaseName">[27]assump!$D$4</definedName>
    <definedName name="CaseNo.">'[39]DATA INPUT'!$C$10</definedName>
    <definedName name="CASH1">#REF!</definedName>
    <definedName name="cash2">#REF!</definedName>
    <definedName name="cashflow2">#REF!</definedName>
    <definedName name="Category_Report">#REF!</definedName>
    <definedName name="CC">#REF!</definedName>
    <definedName name="CC_Spread">'[40]Tech Serv Mgr Data Entry'!$C$53:$I$133</definedName>
    <definedName name="CE">#REF!</definedName>
    <definedName name="CEActAmar">[41]PPAct!$B$18:$P$29</definedName>
    <definedName name="CEActCO">[41]PPAct!$B$210:$O$221</definedName>
    <definedName name="CEActDalh">[41]PPAct!$B$90:$O$101</definedName>
    <definedName name="CEActGA">[41]PPAct!$B$150:$O$161</definedName>
    <definedName name="CEActIA">[41]PPAct!$B$198:$O$209</definedName>
    <definedName name="CEActIL">[41]PPAct!$B$186:$O$197</definedName>
    <definedName name="CEActIRR">[41]PPAct!$B$66:$O$77</definedName>
    <definedName name="CEActKS">[41]PPAct!$B$222:$O$233</definedName>
    <definedName name="CEActKY">[41]PPAct!$B$126:$O$137</definedName>
    <definedName name="CEActLGS">[41]PPAct!$B$114:$O$125</definedName>
    <definedName name="CEActLub">[41]PPAct!$B$42:$O$53</definedName>
    <definedName name="CEActMOCk">[41]PPAct!$B$234:$O$245</definedName>
    <definedName name="CEActMOMd">[41]PPAct!$B$174:$O$185</definedName>
    <definedName name="CEActTLA">[41]PPAct!$B$102:$O$113</definedName>
    <definedName name="CEActTN">[41]PPAct!$B$138:$O$149</definedName>
    <definedName name="CEActTri">[41]PPAct!$B$54:$O$65</definedName>
    <definedName name="CEActVA">[41]PPAct!$B$162:$O$173</definedName>
    <definedName name="CEActWtxD">[41]PPAct!$B$30:$O$41</definedName>
    <definedName name="CEActWtxO">[41]PPAct!$B$78:$O$89</definedName>
    <definedName name="CEAmar">[42]Amarillo!$A$9:$N$28</definedName>
    <definedName name="CEAPT">[43]APT!$A$9:$N$27</definedName>
    <definedName name="CEBudAmar">[41]PPBud!$B$18:$P$29</definedName>
    <definedName name="CEBudCO">[41]PPBud!$B$210:$P$221</definedName>
    <definedName name="CEBudDalh">[41]PPBud!$B$90:$P$101</definedName>
    <definedName name="CEBudGA">[41]PPBud!$B$150:$P$161</definedName>
    <definedName name="CEBudIA">[41]PPBud!$B$198:$P$209</definedName>
    <definedName name="CEBudIL">[41]PPBud!$B$186:$P$197</definedName>
    <definedName name="CEBudIRR">[41]PPBud!$B$66:$P$77</definedName>
    <definedName name="CEBudKS">[41]PPBud!$B$222:$P$233</definedName>
    <definedName name="CEBudKY">[41]PPBud!$B$126:$P$137</definedName>
    <definedName name="CEBudLGS">[41]PPBud!$B$114:$P$125</definedName>
    <definedName name="CEBudLub">[41]PPBud!$B$42:$P$53</definedName>
    <definedName name="CEBudMOCk">[41]PPBud!$B$234:$P$245</definedName>
    <definedName name="CEBudMOMd">[41]PPBud!$B$174:$P$185</definedName>
    <definedName name="CEBudTLA">[41]PPBud!$B$102:$P$113</definedName>
    <definedName name="CEBudTN">[41]PPBud!$B$138:$P$149</definedName>
    <definedName name="CEBudTri">[41]PPBud!$B$54:$P$65</definedName>
    <definedName name="CEBudVA">[41]PPBud!$B$162:$P$173</definedName>
    <definedName name="CEBudWtxD">[41]PPBud!$B$30:$P$41</definedName>
    <definedName name="CEBudWtxO">[41]PPBud!$B$78:$P$89</definedName>
    <definedName name="CECO">[44]Colorado!$B$9:$W$25</definedName>
    <definedName name="CEColorado">[45]Colorado!$A$9:$N$27</definedName>
    <definedName name="CEDalh">[42]Dalhart!$A$9:$N$27</definedName>
    <definedName name="CEGA">[46]Georgia!$A$9:$N$27</definedName>
    <definedName name="CEIA">[46]Iowa!$A$9:$N$27</definedName>
    <definedName name="CEIL">[46]Illinois!$A$9:$N$27</definedName>
    <definedName name="CEIRR">[42]Irrigation!$A$9:$N$27</definedName>
    <definedName name="CEKansas">[45]Kansas!$A$9:$N$27</definedName>
    <definedName name="CEKS">[44]Kansas!$B$9:$W$25</definedName>
    <definedName name="CEKY">[46]KY!$A$9:$N$27</definedName>
    <definedName name="CELGS">[47]LGS!$A$9:$N$27</definedName>
    <definedName name="CELub">[42]Lubbock!$A$9:$N$27</definedName>
    <definedName name="cemeter">#REF!</definedName>
    <definedName name="CEMissouriCK">'[45]Missouri-CK'!$A$9:$N$27</definedName>
    <definedName name="CEMOCk">[44]MissouriCK!$B$9:$W$25</definedName>
    <definedName name="CEMOMd">'[46]Missouri-MidS'!$A$9:$N$27</definedName>
    <definedName name="CEMSP">[48]MSP!$A$9:$N$27</definedName>
    <definedName name="CEMTX">[49]MTX!$A$9:$N$27</definedName>
    <definedName name="CENR">[50]NonReg!$A$9:$N$27</definedName>
    <definedName name="Central_Only">'[10]Alloc factors'!#REF!</definedName>
    <definedName name="CESSU">[51]SSU!$A$9:$N$27</definedName>
    <definedName name="CETLA">[47]TransLA!$A$9:$N$27</definedName>
    <definedName name="CETN">[46]Tennessee!$A$9:$N$27</definedName>
    <definedName name="CETri">[42]Triangle!$A$9:$N$27</definedName>
    <definedName name="CEVA">[46]Virginia!$A$9:$N$27</definedName>
    <definedName name="CEWtxD">[42]WestTxD!$A$9:$N$27</definedName>
    <definedName name="CEWtxO">[42]Other!$A$9:$N$27</definedName>
    <definedName name="chancom">[52]Columbus04!#REF!</definedName>
    <definedName name="chanpa">[52]Columbus04!#REF!</definedName>
    <definedName name="chartdata">#REF!</definedName>
    <definedName name="CIF">#REF!</definedName>
    <definedName name="CK">'[53]Projection - ColKans'!$A$12:$K$47</definedName>
    <definedName name="CKCOpStat">[36]UtOpStat!$C$260:$T$273</definedName>
    <definedName name="CKVOpStat">[36]UtOpStat!$C$275:$T$282</definedName>
    <definedName name="Clarity.Template.ExpandCollapse.ColIndicator">#REF!</definedName>
    <definedName name="Clarity.Template.ExpandCollapse.Cols.Range_0.Expanded">TRUE</definedName>
    <definedName name="Clarity.Template.ExpandCollapse.RowIndicator">#REF!</definedName>
    <definedName name="Clarity.Template.ExpandCollapse.Rows.Range_0">#REF!</definedName>
    <definedName name="Clarity.Template.ExpandCollapse.Rows.Range_0.Expanded">TRUE</definedName>
    <definedName name="Clarity.Template.ExpandCollapse.Rows.Range_1">#REF!</definedName>
    <definedName name="Clarity.Template.ExpandCollapse.Rows.Range_1.Expanded">TRUE</definedName>
    <definedName name="Clarity.Template.ExpandCollapse.Rows.Range_10">#REF!</definedName>
    <definedName name="Clarity.Template.ExpandCollapse.Rows.Range_10.Expanded">TRUE</definedName>
    <definedName name="Clarity.Template.ExpandCollapse.Rows.Range_11">#REF!</definedName>
    <definedName name="Clarity.Template.ExpandCollapse.Rows.Range_11.Expanded">TRUE</definedName>
    <definedName name="Clarity.Template.ExpandCollapse.Rows.Range_12">#REF!</definedName>
    <definedName name="Clarity.Template.ExpandCollapse.Rows.Range_12.Expanded">TRUE</definedName>
    <definedName name="Clarity.Template.ExpandCollapse.Rows.Range_13">#REF!</definedName>
    <definedName name="Clarity.Template.ExpandCollapse.Rows.Range_13.Expanded">TRUE</definedName>
    <definedName name="Clarity.Template.ExpandCollapse.Rows.Range_14">#REF!</definedName>
    <definedName name="Clarity.Template.ExpandCollapse.Rows.Range_14.Expanded">TRUE</definedName>
    <definedName name="Clarity.Template.ExpandCollapse.Rows.Range_15">#REF!</definedName>
    <definedName name="Clarity.Template.ExpandCollapse.Rows.Range_15.Expanded">TRUE</definedName>
    <definedName name="Clarity.Template.ExpandCollapse.Rows.Range_16">#REF!</definedName>
    <definedName name="Clarity.Template.ExpandCollapse.Rows.Range_16.Expanded">TRUE</definedName>
    <definedName name="Clarity.Template.ExpandCollapse.Rows.Range_17">#REF!</definedName>
    <definedName name="Clarity.Template.ExpandCollapse.Rows.Range_17.Expanded">TRUE</definedName>
    <definedName name="Clarity.Template.ExpandCollapse.Rows.Range_18">#REF!</definedName>
    <definedName name="Clarity.Template.ExpandCollapse.Rows.Range_18.Expanded">TRUE</definedName>
    <definedName name="Clarity.Template.ExpandCollapse.Rows.Range_19">#REF!</definedName>
    <definedName name="Clarity.Template.ExpandCollapse.Rows.Range_19.Expanded">TRUE</definedName>
    <definedName name="Clarity.Template.ExpandCollapse.Rows.Range_2">#REF!</definedName>
    <definedName name="Clarity.Template.ExpandCollapse.Rows.Range_2.Expanded">TRUE</definedName>
    <definedName name="Clarity.Template.ExpandCollapse.Rows.Range_20">#REF!</definedName>
    <definedName name="Clarity.Template.ExpandCollapse.Rows.Range_20.Expanded">TRUE</definedName>
    <definedName name="Clarity.Template.ExpandCollapse.Rows.Range_21">#REF!</definedName>
    <definedName name="Clarity.Template.ExpandCollapse.Rows.Range_21.Expanded">TRUE</definedName>
    <definedName name="Clarity.Template.ExpandCollapse.Rows.Range_22">#REF!</definedName>
    <definedName name="Clarity.Template.ExpandCollapse.Rows.Range_22.Expanded">TRUE</definedName>
    <definedName name="Clarity.Template.ExpandCollapse.Rows.Range_23">#REF!</definedName>
    <definedName name="Clarity.Template.ExpandCollapse.Rows.Range_23.Expanded">TRUE</definedName>
    <definedName name="Clarity.Template.ExpandCollapse.Rows.Range_24">#REF!</definedName>
    <definedName name="Clarity.Template.ExpandCollapse.Rows.Range_24.Expanded">TRUE</definedName>
    <definedName name="Clarity.Template.ExpandCollapse.Rows.Range_25">#REF!</definedName>
    <definedName name="Clarity.Template.ExpandCollapse.Rows.Range_25.Expanded">TRUE</definedName>
    <definedName name="Clarity.Template.ExpandCollapse.Rows.Range_26">#REF!</definedName>
    <definedName name="Clarity.Template.ExpandCollapse.Rows.Range_26.Expanded">TRUE</definedName>
    <definedName name="Clarity.Template.ExpandCollapse.Rows.Range_27">#REF!</definedName>
    <definedName name="Clarity.Template.ExpandCollapse.Rows.Range_27.Expanded">TRUE</definedName>
    <definedName name="Clarity.Template.ExpandCollapse.Rows.Range_28">#REF!</definedName>
    <definedName name="Clarity.Template.ExpandCollapse.Rows.Range_28.Expanded">TRUE</definedName>
    <definedName name="Clarity.Template.ExpandCollapse.Rows.Range_29">#REF!</definedName>
    <definedName name="Clarity.Template.ExpandCollapse.Rows.Range_29.Expanded">TRUE</definedName>
    <definedName name="Clarity.Template.ExpandCollapse.Rows.Range_3">#REF!</definedName>
    <definedName name="Clarity.Template.ExpandCollapse.Rows.Range_3.Expanded">TRUE</definedName>
    <definedName name="Clarity.Template.ExpandCollapse.Rows.Range_30">#REF!</definedName>
    <definedName name="Clarity.Template.ExpandCollapse.Rows.Range_30.Expanded">TRUE</definedName>
    <definedName name="Clarity.Template.ExpandCollapse.Rows.Range_31">#REF!</definedName>
    <definedName name="Clarity.Template.ExpandCollapse.Rows.Range_31.Expanded">TRUE</definedName>
    <definedName name="Clarity.Template.ExpandCollapse.Rows.Range_32.Expanded">TRUE</definedName>
    <definedName name="Clarity.Template.ExpandCollapse.Rows.Range_33.Expanded">TRUE</definedName>
    <definedName name="Clarity.Template.ExpandCollapse.Rows.Range_34.Expanded">TRUE</definedName>
    <definedName name="Clarity.Template.ExpandCollapse.Rows.Range_4">#REF!</definedName>
    <definedName name="Clarity.Template.ExpandCollapse.Rows.Range_4.Expanded">TRUE</definedName>
    <definedName name="Clarity.Template.ExpandCollapse.Rows.Range_5">#REF!</definedName>
    <definedName name="Clarity.Template.ExpandCollapse.Rows.Range_5.Expanded">TRUE</definedName>
    <definedName name="Clarity.Template.ExpandCollapse.Rows.Range_6">#REF!</definedName>
    <definedName name="Clarity.Template.ExpandCollapse.Rows.Range_6.Expanded">TRUE</definedName>
    <definedName name="Clarity.Template.ExpandCollapse.Rows.Range_7">#REF!</definedName>
    <definedName name="Clarity.Template.ExpandCollapse.Rows.Range_7.Expanded">TRUE</definedName>
    <definedName name="Clarity.Template.ExpandCollapse.Rows.Range_8">#REF!</definedName>
    <definedName name="Clarity.Template.ExpandCollapse.Rows.Range_8.Expanded">TRUE</definedName>
    <definedName name="Clarity.Template.ExpandCollapse.Rows.Range_9">#REF!</definedName>
    <definedName name="Clarity.Template.ExpandCollapse.Rows.Range_9.Expanded">TRUE</definedName>
    <definedName name="CO">#REF!</definedName>
    <definedName name="CO_KS_SSRESIDUAL">#REF!</definedName>
    <definedName name="CODE">#REF!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KS_DIV30_EXP">#REF!</definedName>
    <definedName name="COKS_SSRESIDUAL">#REF!</definedName>
    <definedName name="ColoradoCE">[54]Colorado!$A$13:$Z$29</definedName>
    <definedName name="ColumnRanges.ColActual">#REF!</definedName>
    <definedName name="ColumnRanges.ColBudget">#REF!</definedName>
    <definedName name="ColumnRanges.Column_Actual">#REF!</definedName>
    <definedName name="ColumnRanges.Column_BegBal">#REF!</definedName>
    <definedName name="ColumnRanges.Column_CurYrActual">#REF!</definedName>
    <definedName name="ColumnRanges.Column_CurYrActualYTD">#REF!</definedName>
    <definedName name="ColumnRanges.Column_CurYrBudget">#REF!</definedName>
    <definedName name="ColumnRanges.Column_CurYrBudgetYTD">#REF!</definedName>
    <definedName name="ColumnRanges.Column_PrYr">#REF!</definedName>
    <definedName name="ColumnRanges.Column_PrYrYTD">#REF!</definedName>
    <definedName name="ColumnRanges.Column2012_Act">#REF!</definedName>
    <definedName name="ColumnRanges.Column2013_For">#REF!</definedName>
    <definedName name="ColumnRanges.Column2014_Bud">#REF!</definedName>
    <definedName name="ColumnRanges.Column2014_LTM">#REF!</definedName>
    <definedName name="ColumnRanges.ColumnColBegBal">#REF!</definedName>
    <definedName name="ColumnRanges.ColumnMeta">#REF!</definedName>
    <definedName name="ColumnRanges.ColumnPageFilter">#REF!</definedName>
    <definedName name="ColumnRanges.ColumnRange1">#REF!</definedName>
    <definedName name="ColumnRanges.ColumnRange2">#REF!</definedName>
    <definedName name="comment">#REF!</definedName>
    <definedName name="COMMENTSPM">#REF!</definedName>
    <definedName name="COMPANY">#REF!</definedName>
    <definedName name="COMPANY_NAME_TO_PRINT_ON_CHECK">'[55]Drop Down Lists'!$A$2:$A$23</definedName>
    <definedName name="COMPARISON">#REF!</definedName>
    <definedName name="Completed">#REF!</definedName>
    <definedName name="CompositTaxRate">#REF!</definedName>
    <definedName name="CONAMEDATE">#REF!</definedName>
    <definedName name="CONAMEDATE2">#REF!</definedName>
    <definedName name="CONAMEDATE3">#REF!</definedName>
    <definedName name="CONAMEDATE4">#REF!</definedName>
    <definedName name="CONAMEDATE5">#REF!</definedName>
    <definedName name="CONAMEDATE6">#REF!</definedName>
    <definedName name="CONAMEDATE7">#REF!</definedName>
    <definedName name="COPYFROM">'[56]CASH FLOW &amp; INTEREST'!$190:$190</definedName>
    <definedName name="copyfrom2">'[56]CASH FLOW &amp; INTEREST'!$22:$22</definedName>
    <definedName name="COPYFROM3">'[56]CASH FLOW &amp; INTEREST'!$34:$34</definedName>
    <definedName name="COPYFROM4">'[56]CASH FLOW &amp; INTEREST'!$38:$38</definedName>
    <definedName name="copyfrom5">'[57]2010 IN MODEL'!#REF!</definedName>
    <definedName name="COPYTO">'[56]CASH FLOW &amp; INTEREST'!$192:$192</definedName>
    <definedName name="copyto2">'[56]CASH FLOW &amp; INTEREST'!$23:$23</definedName>
    <definedName name="COPYTO3">'[56]CASH FLOW &amp; INTEREST'!$37:$37</definedName>
    <definedName name="COPYTO4">'[56]CASH FLOW &amp; INTEREST'!$39:$39</definedName>
    <definedName name="COPYTO5">'[57]2010 IN MODEL'!#REF!</definedName>
    <definedName name="Cortez">'[10]Alloc factors'!#REF!</definedName>
    <definedName name="costcenters">'[58]Cost Centers'!$D$3:$D$26</definedName>
    <definedName name="COVER">#REF!</definedName>
    <definedName name="COVERDATE">#REF!</definedName>
    <definedName name="COVERPM">#REF!</definedName>
    <definedName name="CredDat">'[59]Credit Elec'!$A$1</definedName>
    <definedName name="crit_GlBalances">#REF!</definedName>
    <definedName name="Crit_Injections">[60]Database!$A$9:$J$10</definedName>
    <definedName name="Crit_Inventory">[60]Database!$A$18:$J$19</definedName>
    <definedName name="Crit_Withdrawals">[60]Database!$A$13:$J$14</definedName>
    <definedName name="csAllowDetailBudgeting">1</definedName>
    <definedName name="csAllowLocalConsolidation">1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_MarginsUCG_Dim01">"="</definedName>
    <definedName name="csDE_MarginsUCG_Dim02">"="</definedName>
    <definedName name="csDE_MarginsUCG_Dim03">"="</definedName>
    <definedName name="csDE_MarginsUCG_Dim04">"="</definedName>
    <definedName name="csDE_MarginsUCG_Dim05">"="</definedName>
    <definedName name="csDE_MarginsUCG_Dim06">'[61]PlanIt Live'!$A$1:$B$1</definedName>
    <definedName name="csDE_MarginsUCG_Dim07">"="</definedName>
    <definedName name="csDE_MarginsUCG_Dim08">"="</definedName>
    <definedName name="csDE_MarginsUCG_Dim09">"="</definedName>
    <definedName name="csDE_MarginsUCG_Dim10">"="</definedName>
    <definedName name="csDE_MarginsUCGAnchor">'[61]PlanIt Live'!$A$3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RENT">#REF!</definedName>
    <definedName name="CUST_A">#REF!</definedName>
    <definedName name="CUST_B">#REF!</definedName>
    <definedName name="CUST_C">#REF!</definedName>
    <definedName name="CUST_D">#REF!</definedName>
    <definedName name="CUST_E">#REF!</definedName>
    <definedName name="CUST_F">#REF!</definedName>
    <definedName name="CUST_M">#REF!</definedName>
    <definedName name="Customer">[27]assump!$G$92:$G$131</definedName>
    <definedName name="Customer_Charge">#REF!</definedName>
    <definedName name="Customer_JurOne">#REF!</definedName>
    <definedName name="Customer_One">#REF!</definedName>
    <definedName name="CustomerData_JurEight">'[62]Customer Data'!#REF!</definedName>
    <definedName name="CustomerData_JurEleven">'[62]Customer Data'!#REF!</definedName>
    <definedName name="CustomerData_JurFive">#REF!</definedName>
    <definedName name="CustomerData_JurFour">#REF!</definedName>
    <definedName name="CustomerData_JurFourteen">'[62]Customer Data'!#REF!</definedName>
    <definedName name="CustomerData_JurNine">'[62]Customer Data'!#REF!</definedName>
    <definedName name="CustomerData_JurOne">#REF!</definedName>
    <definedName name="CustomerData_JurSeven">#REF!</definedName>
    <definedName name="CustomerData_JurSix">#REF!</definedName>
    <definedName name="CustomerData_JurTen">'[62]Customer Data'!#REF!</definedName>
    <definedName name="CustomerData_JurThirteen">'[62]Customer Data'!#REF!</definedName>
    <definedName name="CustomerData_JurThree">#REF!</definedName>
    <definedName name="CustomerData_JurTwelve">'[62]Customer Data'!#REF!</definedName>
    <definedName name="CustomerData_JurTwo">#REF!</definedName>
    <definedName name="customerinput">#REF!</definedName>
    <definedName name="custvol">#REF!</definedName>
    <definedName name="CWCRequirement">'[63]Schedule E'!$I$38</definedName>
    <definedName name="CWIPBestEstimate">#REF!</definedName>
    <definedName name="CWIPEstCompletionDate">#REF!</definedName>
    <definedName name="CWIPFERCFunction">#REF!</definedName>
    <definedName name="CWIPMonthInService">#REF!</definedName>
    <definedName name="CWIPSpecialCategory">#REF!</definedName>
    <definedName name="cy_act">[3]Nonutility!$F$2:$F$39998</definedName>
    <definedName name="cy_bud">[3]Nonutility!$H$2:$H$39998</definedName>
    <definedName name="cy_v_bud">[3]Nonutility!$J$2:$J$39998</definedName>
    <definedName name="cy_v_py">[3]Nonutility!$I$2:$I$39998</definedName>
    <definedName name="cyact">[64]Graph!#REF!</definedName>
    <definedName name="cybud">[64]Graph!#REF!</definedName>
    <definedName name="D">'[2]Jun 99'!#REF!</definedName>
    <definedName name="DACQ">#REF!</definedName>
    <definedName name="DActMC">[65]EssDActMC!$A$8:$P$189</definedName>
    <definedName name="daily">#REF!</definedName>
    <definedName name="DalhCE">[32]Dalhart!$A$13:$Z$29</definedName>
    <definedName name="Data">#REF!</definedName>
    <definedName name="DATA_SHEET">#REF!</definedName>
    <definedName name="Data2">[66]Data!$A$1:$H$74</definedName>
    <definedName name="data3">[66]Sheet3!$A$1:$AY$8</definedName>
    <definedName name="_xlnm.Database">#REF!</definedName>
    <definedName name="DatabaseBalances">#REF!</definedName>
    <definedName name="DatabaseGL">#REF!</definedName>
    <definedName name="DATE">#REF!</definedName>
    <definedName name="Date_Range">#REF!</definedName>
    <definedName name="Date1">#REF!</definedName>
    <definedName name="DBudMC">[67]EssDBudMC!$A$8:$GN$189</definedName>
    <definedName name="DD">'[10]Alloc factors'!#REF!</definedName>
    <definedName name="DD_0__1YR_ACT">#REF!</definedName>
    <definedName name="DD_0__1YR_NORM">#REF!</definedName>
    <definedName name="DD_0__2YR_ACT">#REF!</definedName>
    <definedName name="DD_0__2YR_NORM">#REF!</definedName>
    <definedName name="DD_0__5YR_ACT">#REF!</definedName>
    <definedName name="DD_0__5YR_NORM">#REF!</definedName>
    <definedName name="DD_100__2YR_ACT">#REF!</definedName>
    <definedName name="DD_100__5YR_ACT">#REF!</definedName>
    <definedName name="DD_50__1YR_ACT">#REF!</definedName>
    <definedName name="DD_50__2YR_ACT">#REF!</definedName>
    <definedName name="DD_50__2YR_NORM">#REF!</definedName>
    <definedName name="DD_50__5YR">#REF!</definedName>
    <definedName name="DD_50__5YR_ACT">#REF!</definedName>
    <definedName name="DD_50__5YR_NORM">#REF!</definedName>
    <definedName name="DD_75__2YR_ACT">#REF!</definedName>
    <definedName name="DD_75__5YR_ACT">#REF!</definedName>
    <definedName name="DDAYS">#REF!</definedName>
    <definedName name="DECEMBER__1997">#REF!</definedName>
    <definedName name="Demand">[27]assump!$H$92:$H$131</definedName>
    <definedName name="DEPOSIT">#REF!</definedName>
    <definedName name="DEPOSITS">#REF!</definedName>
    <definedName name="DEPR">#REF!</definedName>
    <definedName name="DEPRECIATION">'[2]Jun 99'!#REF!</definedName>
    <definedName name="DEPRECIATION_EXPENSE">'[24]COST OF SERVICE'!$B$624</definedName>
    <definedName name="DeptDescr">[28]Source!#REF!</definedName>
    <definedName name="DeptDescr2">[28]Source!#REF!</definedName>
    <definedName name="DeptID">[28]Source!#REF!</definedName>
    <definedName name="DeptID2">[28]Source!#REF!</definedName>
    <definedName name="DESIGN_A">#REF!</definedName>
    <definedName name="DESIGN_B">#REF!</definedName>
    <definedName name="Detail_Report">#REF!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v_012">[68]Allocations!$C$9</definedName>
    <definedName name="Div02_Butler_Exp">#REF!</definedName>
    <definedName name="Div02_Butler_Plant">#REF!</definedName>
    <definedName name="Div02_Kirk_Exp">#REF!</definedName>
    <definedName name="Div02_Kirk_Plant">#REF!</definedName>
    <definedName name="Div02_MO_Exp">#REF!</definedName>
    <definedName name="Div02_MO_Plant">#REF!</definedName>
    <definedName name="Div02_MS_Exp">#REF!</definedName>
    <definedName name="Div02_MS_Plant">#REF!</definedName>
    <definedName name="Div02_SEMO_Exp">#REF!</definedName>
    <definedName name="Div02_SEMO_Plant">#REF!</definedName>
    <definedName name="Div88_Butler_Exp">#REF!</definedName>
    <definedName name="Div88_Butler_Plant">#REF!</definedName>
    <definedName name="Div88_Kirk_Exp">#REF!</definedName>
    <definedName name="Div88_Kirk_Plant">#REF!</definedName>
    <definedName name="Div88_MS_Exp">#REF!</definedName>
    <definedName name="Div88_MS_Plant">#REF!</definedName>
    <definedName name="Div88_SEMO_Exp">#REF!</definedName>
    <definedName name="Div88_SEMO_Plant">#REF!</definedName>
    <definedName name="Div91_Butler_Exp">#REF!</definedName>
    <definedName name="Div91_Butler_Plant">#REF!</definedName>
    <definedName name="Div91_Kirk_Exp">#REF!</definedName>
    <definedName name="Div91_Kirk_Plant">#REF!</definedName>
    <definedName name="Div91_MO_Exp">#REF!</definedName>
    <definedName name="Div91_MO_Plant">#REF!</definedName>
    <definedName name="Div91_MS_Exp">#REF!</definedName>
    <definedName name="Div91_MS_Plant">#REF!</definedName>
    <definedName name="Div91_SEMO_Exp">#REF!</definedName>
    <definedName name="Div91_SEMO_Plant">#REF!</definedName>
    <definedName name="dsafasdfdasf">'[69]Jurisdiction Input'!$B$7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urango">'[10]Alloc factors'!#REF!</definedName>
    <definedName name="E" hidden="1">[14]pwcc!#REF!</definedName>
    <definedName name="eameter">#REF!</definedName>
    <definedName name="EC">[28]Source!#REF!</definedName>
    <definedName name="ECDescr">[28]Source!#REF!</definedName>
    <definedName name="ECDescr2">[28]Source!#REF!</definedName>
    <definedName name="ECID">[28]Source!#REF!</definedName>
    <definedName name="EE">'[10]Alloc factors'!#REF!</definedName>
    <definedName name="Eight">'[26]Jurisdiction Input'!#REF!</definedName>
    <definedName name="Elapsed">#REF!</definedName>
    <definedName name="ELECTRIC_PLANT_IN_SERVICE">#REF!</definedName>
    <definedName name="Eleven">'[26]Jurisdiction Input'!#REF!</definedName>
    <definedName name="Employer_Match_Table">'[70]401K Table'!$A$9:$L$696</definedName>
    <definedName name="ENERGAS_1080">#REF!</definedName>
    <definedName name="ENERGAS_1110">#REF!</definedName>
    <definedName name="EnergyValue">'[71]Resource Monthly'!$AG:$AG</definedName>
    <definedName name="EPSData">[72]EssEPS!$A$8:$CJ$45</definedName>
    <definedName name="erewqr">'[73]PT Postings thru Sept'!$N$3:$N$154</definedName>
    <definedName name="Es">#REF!</definedName>
    <definedName name="EssfHasNonUnique">FALSE</definedName>
    <definedName name="EssLatest">"Oct"</definedName>
    <definedName name="EssOptions">"A1100000000131000011001101020_01000"</definedName>
    <definedName name="EssSamplingValue">100</definedName>
    <definedName name="EXH_1">#REF!</definedName>
    <definedName name="EXH_2">#REF!</definedName>
    <definedName name="EXH_3">#REF!</definedName>
    <definedName name="EXH_4">#REF!</definedName>
    <definedName name="EXH_5">#REF!</definedName>
    <definedName name="EXH_6">#REF!</definedName>
    <definedName name="EXH_7">#REF!</definedName>
    <definedName name="EXH_8">#REF!</definedName>
    <definedName name="EXH_9">#REF!</definedName>
    <definedName name="EXH1A">#REF!</definedName>
    <definedName name="EXPENDITURE_TYPE_LIST">'[55]Drop Down Lists'!$G$3:$G$13</definedName>
    <definedName name="expense_allocator">[74]Scenarios!$H$31</definedName>
    <definedName name="EXPENSES">#REF!</definedName>
    <definedName name="F">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IBF">#REF!</definedName>
    <definedName name="FairValue">'[75]-18-'!#REF!</definedName>
    <definedName name="FCTCcalcN">"optbox_FCcalcN"</definedName>
    <definedName name="FCTCcalcY">"optbox_FccalcY"</definedName>
    <definedName name="FEBRUARY__1998">#REF!</definedName>
    <definedName name="FEDTAX">#REF!</definedName>
    <definedName name="Fedtaxrate">'[76]WP B9-1'!#REF!</definedName>
    <definedName name="fee">#REF!</definedName>
    <definedName name="FF">#REF!</definedName>
    <definedName name="FIND">[3]Nonutility!$R$189</definedName>
    <definedName name="FIRST_SEMETRE">#REF!</definedName>
    <definedName name="FiscalYear">[77]Control!$B$6</definedName>
    <definedName name="FIT_RATE">[3]Nonutility!$EB$597</definedName>
    <definedName name="Five">'[69]Jurisdiction Input'!$B$9</definedName>
    <definedName name="Four">'[69]Jurisdiction Input'!$B$8</definedName>
    <definedName name="Fourteen">'[26]Jurisdiction Input'!#REF!</definedName>
    <definedName name="Fremont">'[10]Alloc factors'!#REF!</definedName>
    <definedName name="frfr">#REF!</definedName>
    <definedName name="FrSaCE">[32]FritzSand!$A$13:$Z$29</definedName>
    <definedName name="fuck">[78]Sheet1!$B$9</definedName>
    <definedName name="Fuel">'[71]Resource Monthly Fuel'!$I:$I</definedName>
    <definedName name="FuelConsumption">'[71]Resource Monthly Fuel'!$K:$K</definedName>
    <definedName name="FuelCost">'[71]Resource Monthly Fuel'!$M:$M</definedName>
    <definedName name="FuelMonth">'[71]Resource Monthly Fuel'!$H:$H</definedName>
    <definedName name="FuelResource">'[71]Resource Monthly Fuel'!$F:$F</definedName>
    <definedName name="FuelYear">'[71]Resource Monthly Fuel'!$G:$G</definedName>
    <definedName name="functall">'[79]Schedule H-1'!$K$9:$N$23</definedName>
    <definedName name="FY">#REF!</definedName>
    <definedName name="G">'[10]Schedule 4 O&amp;M'!#REF!</definedName>
    <definedName name="G1S">#REF!</definedName>
    <definedName name="G1T">#REF!</definedName>
    <definedName name="G2S">#REF!</definedName>
    <definedName name="G2T">#REF!</definedName>
    <definedName name="Gas_Cost_Rate">#REF!</definedName>
    <definedName name="GASCOST">#REF!</definedName>
    <definedName name="GCA_G1">#REF!</definedName>
    <definedName name="GCA_G2">#REF!</definedName>
    <definedName name="GECE">[80]Georgia!$A$13:$Z$29</definedName>
    <definedName name="Generation">'[71]Resource Monthly'!$M:$M</definedName>
    <definedName name="GG">#REF!</definedName>
    <definedName name="GGC_DIV24_METER">#REF!</definedName>
    <definedName name="GGC_DIV30_EXP">#REF!</definedName>
    <definedName name="GGC_DIV30_PLANT">#REF!</definedName>
    <definedName name="GGC_SSEXP">#REF!</definedName>
    <definedName name="GGC_SSPLANT">#REF!</definedName>
    <definedName name="GGC_SSRESIDUAL">#REF!</definedName>
    <definedName name="GOEXP">#REF!</definedName>
    <definedName name="GOEXP_MVG">[81]Input!$D$51</definedName>
    <definedName name="GOEXP_PROFORMA">'[35]DATA INPUT'!$D$53</definedName>
    <definedName name="GOPLANT">#REF!</definedName>
    <definedName name="GOPLANT_PROFORMA">'[35]DATA INPUT'!$D$57</definedName>
    <definedName name="GOTOMENU">#REF!</definedName>
    <definedName name="gPct_Bulk_Capacity">[27]assump!$G$62:$K$62</definedName>
    <definedName name="gPct_Bulk_Count">[27]assump!$G$58:$K$58</definedName>
    <definedName name="gPct_Bulk_Volume">[27]assump!$G$60:$K$60</definedName>
    <definedName name="gPct_Com_Count">[27]assump!$G$53:$K$53</definedName>
    <definedName name="gPct_Com_Volume">[27]assump!$G$56:$K$56</definedName>
    <definedName name="gPct_Ind_Count">[27]assump!$G$54:$K$54</definedName>
    <definedName name="gPct_Ind_Volume">[27]assump!$G$57:$K$57</definedName>
    <definedName name="gPct_Network_Capacity">[27]assump!$G$63:$K$63</definedName>
    <definedName name="gPct_Network_Count">[27]assump!$G$59:$K$59</definedName>
    <definedName name="gPct_Network_Volume">[27]assump!$G$61:$K$61</definedName>
    <definedName name="gPct_Res_Count">[27]assump!$G$52:$K$52</definedName>
    <definedName name="gPct_Res_Volume">[27]assump!$G$55:$K$55</definedName>
    <definedName name="GREELEY_1080">#REF!</definedName>
    <definedName name="GREELEY_1110">#REF!</definedName>
    <definedName name="GRSPLT_">#REF!</definedName>
    <definedName name="gsgd2">#REF!</definedName>
    <definedName name="H">'[10]Alloc factors'!#REF!</definedName>
    <definedName name="haha" hidden="1">{"OMPA_FAC",#N/A,FALSE,"OMPA FAC"}</definedName>
    <definedName name="HDDdiff">#REF!</definedName>
    <definedName name="HDDVarM">[82]EssBalS!$A$97:$B$105</definedName>
    <definedName name="HDDVarY">[82]EssBalS!$D$97:$E$105</definedName>
    <definedName name="HeatRate">'[71]Resource Monthly'!$T:$T</definedName>
    <definedName name="HERE">#REF!</definedName>
    <definedName name="HERE1">#REF!</definedName>
    <definedName name="HERE2">[5]Yield!#REF!</definedName>
    <definedName name="HERE3">#REF!</definedName>
    <definedName name="HERE4">#REF!</definedName>
    <definedName name="HERE5">#REF!</definedName>
    <definedName name="HERE6">#REF!</definedName>
    <definedName name="HERE7">#REF!</definedName>
    <definedName name="HH">'[10]Alloc factors'!#REF!</definedName>
    <definedName name="I">'[10]Alloc factors'!#REF!</definedName>
    <definedName name="IACE">[80]Iowa!$A$13:$Z$29</definedName>
    <definedName name="IAF">'[83]OVAL&amp;S.WK1'!#REF!</definedName>
    <definedName name="IBNRSLOSS">#REF!</definedName>
    <definedName name="II">'[2]Jun 99'!#REF!</definedName>
    <definedName name="IIC">[3]Nonutility!$AI$351</definedName>
    <definedName name="III">[3]Nonutility!$BI$420</definedName>
    <definedName name="IIIA_BORD">[3]Nonutility!$BQ$437</definedName>
    <definedName name="IIIPAGE_1">[3]Nonutility!$BI$427:$BO$464</definedName>
    <definedName name="IIIPAGE_2">[3]Nonutility!$BI$467:$BO$501</definedName>
    <definedName name="IIIPAGE_2A">[3]Nonutility!$BI$503:$BO$525</definedName>
    <definedName name="IIIPAGE_3">[3]Nonutility!$BR$427:$BW$467</definedName>
    <definedName name="IIIPAGE_3A">[3]Nonutility!$BR$471:$BV$508</definedName>
    <definedName name="IIIPAGE_4">[3]Nonutility!$BY$427:$CD$467</definedName>
    <definedName name="IIIPAGE_4A">[3]Nonutility!$BY$471:$CC$508</definedName>
    <definedName name="IIIPAGE_5">[3]Nonutility!$CF$427:$CK$467</definedName>
    <definedName name="IIIPAGE_5A">[3]Nonutility!$CF$471:$CJ$508</definedName>
    <definedName name="IIIPAGE_6">[3]Nonutility!$CM$427:$CR$467</definedName>
    <definedName name="IIIPAGE_6A">[3]Nonutility!$CM$471:$CQ$508</definedName>
    <definedName name="IIPAGE_1">[3]Nonutility!$AC$253:$AH$299</definedName>
    <definedName name="IIPAGE_1A">[3]Nonutility!$AC$302:$AJ$349</definedName>
    <definedName name="IIPAGE_2">[3]Nonutility!$AC$352:$AH$387</definedName>
    <definedName name="IIPAGE_2A">[3]Nonutility!$AC$393:$AH$420</definedName>
    <definedName name="IIPAGEENG">[3]Nonutility!$AI$352:$AN$391</definedName>
    <definedName name="IIPAGEGGC">[3]Nonutility!$AO$352:$AT$391</definedName>
    <definedName name="IIPAGETLA">[3]Nonutility!$AU$352:$AZ$391</definedName>
    <definedName name="IIPAGEWKG">[3]Nonutility!$BA$352:$BF$391</definedName>
    <definedName name="ILCE">[80]Illinois!$A$13:$Z$29</definedName>
    <definedName name="ImportedData">'[84]080 - April 1080 activity'!#REF!</definedName>
    <definedName name="INCOME">#REF!</definedName>
    <definedName name="INCOMEDATE">#REF!</definedName>
    <definedName name="IncStatData">#REF!</definedName>
    <definedName name="INDEX">#REF!</definedName>
    <definedName name="infl05">#REF!</definedName>
    <definedName name="infl06">#REF!</definedName>
    <definedName name="INFO">#REF!</definedName>
    <definedName name="InjectionCost">#REF!</definedName>
    <definedName name="InjectionMcf">#REF!</definedName>
    <definedName name="InjectionUnits">#REF!</definedName>
    <definedName name="inrease_vols">#REF!,#REF!,#REF!,#REF!,#REF!,#REF!,#REF!</definedName>
    <definedName name="INTER_DEM">#REF!</definedName>
    <definedName name="interestp1">'[75]-18-'!#REF!</definedName>
    <definedName name="interestp2">#REF!</definedName>
    <definedName name="InventoryCost">#REF!</definedName>
    <definedName name="InventoryUnits">#REF!</definedName>
    <definedName name="INVEST">#REF!</definedName>
    <definedName name="IPAGE_1">[3]Nonutility!$B$1:$F$49</definedName>
    <definedName name="IPAGE_1A">[3]Nonutility!$B$51:$F$93</definedName>
    <definedName name="IPAGE_1B">[3]Nonutility!$B$95:$F$146</definedName>
    <definedName name="IPAGE_2">[3]Nonutility!$H$1:$N$49</definedName>
    <definedName name="IPAGE_3">[3]Nonutility!$O$1:$S$49</definedName>
    <definedName name="IPAGE_4">[3]Nonutility!$T$1:$X$49</definedName>
    <definedName name="IPAGE_5">[3]Nonutility!$B$152:$F$199</definedName>
    <definedName name="IPAGE_5A">[3]Nonutility!$B$203:$F$239</definedName>
    <definedName name="IPAGE_6">[3]Nonutility!$H$152:$M$199</definedName>
    <definedName name="IPAGE_7">[3]Nonutility!$N$152:$S$199</definedName>
    <definedName name="IPAGE_8">[3]Nonutility!$T$152:$X$199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CE">[32]Irrigation!$A$13:$Z$29</definedName>
    <definedName name="ISMtd">'[85]IncStmt-MTD'!$A$14:$L$44</definedName>
    <definedName name="ISYtd">'[85]IncStmt-YTD'!$A$14:$L$44</definedName>
    <definedName name="IV">[3]Nonutility!$CT$539</definedName>
    <definedName name="IVPAGE_1">[3]Nonutility!$CT$543:$CY$571</definedName>
    <definedName name="J">'[2]Jun 99'!#REF!</definedName>
    <definedName name="JANUARY__1998">#REF!</definedName>
    <definedName name="JJ">#REF!</definedName>
    <definedName name="JOURNAL">#REF!</definedName>
    <definedName name="JURISDICTION">#REF!</definedName>
    <definedName name="k">'[8]WP Input '!$F$29</definedName>
    <definedName name="KansasCE">[54]Kansas!$A$13:$Z$29</definedName>
    <definedName name="KAPA">'[86]DIV 81 PA'!$E$241:$AE$252</definedName>
    <definedName name="KAPA08">#REF!</definedName>
    <definedName name="KAPACOUNT">#REF!</definedName>
    <definedName name="KAPASW">'[86]DIV 86 PA'!$E$241:$AE$252</definedName>
    <definedName name="KAPASW08">#REF!</definedName>
    <definedName name="KAPASWCOUNT">#REF!</definedName>
    <definedName name="KeyControlFigure">#REF!</definedName>
    <definedName name="KIRK">#REF!</definedName>
    <definedName name="Kirk_Plant">#REF!</definedName>
    <definedName name="KK">'[2]Jun 99'!#REF!</definedName>
    <definedName name="ksmeter">#REF!</definedName>
    <definedName name="ksmeters">'[87]Section 12'!$O$92</definedName>
    <definedName name="KV">#REF!</definedName>
    <definedName name="kvmeter">#REF!</definedName>
    <definedName name="KY">'[88]Projection - Kentucky'!$A$12:$K$47</definedName>
    <definedName name="KYCE">[80]Kentucky!$A$13:$Z$29</definedName>
    <definedName name="KYCOpStat">[36]UtOpStat!$C$174:$T$187</definedName>
    <definedName name="KYVOpStat">[36]UtOpStat!$C$189:$T$196</definedName>
    <definedName name="L">#REF!</definedName>
    <definedName name="LA">'[89]Projection - Louisiana'!$A$12:$K$47</definedName>
    <definedName name="labor05">#REF!</definedName>
    <definedName name="labor06">#REF!</definedName>
    <definedName name="LCFPD">#REF!</definedName>
    <definedName name="Ledger">'[73]Ledger Balances 9-30-19'!$A$3:$A$2673</definedName>
    <definedName name="LedgerAccount">#REF!</definedName>
    <definedName name="LedgerAmount">#REF!</definedName>
    <definedName name="LedgerUnit">#REF!</definedName>
    <definedName name="LGCOpStat">[36]UtOpStat!$C$52:$T$58</definedName>
    <definedName name="LGSCE">[90]LGS!$A$13:$Z$29</definedName>
    <definedName name="LGVOpStat">[36]UtOpStat!$C$60:$T$67</definedName>
    <definedName name="LIFECESS">#REF!</definedName>
    <definedName name="LIFEDAC">#REF!</definedName>
    <definedName name="list_JeMonths">#REF!</definedName>
    <definedName name="LL">#REF!</definedName>
    <definedName name="LOAD_">#REF!</definedName>
    <definedName name="LoadEnergy">'[71]Company Monthly'!$J:$J</definedName>
    <definedName name="LoadMonth">'[71]Company Monthly'!$E:$E</definedName>
    <definedName name="LoadPurchaseCost">'[71]Company Monthly'!$X:$X</definedName>
    <definedName name="LoadYear">'[71]Company Monthly'!$D:$D</definedName>
    <definedName name="Location">[28]Source!#REF!</definedName>
    <definedName name="Location2">[28]Source!#REF!</definedName>
    <definedName name="LocationDescr">[28]Source!#REF!</definedName>
    <definedName name="LocationDescr2">[28]Source!#REF!</definedName>
    <definedName name="LOSSES">#REF!</definedName>
    <definedName name="LSGD">#REF!</definedName>
    <definedName name="LTD_Rate">#REF!</definedName>
    <definedName name="LTDcostrate">#REF!</definedName>
    <definedName name="lu">'[33]Rpt 1033-Feb05-Deprec. Exp.'!$J$3:$J$1706</definedName>
    <definedName name="lu_bu">[3]Nonutility!$C$2:$C$39998</definedName>
    <definedName name="LubCE">[32]Lubbock!$A$13:$Z$29</definedName>
    <definedName name="lut">'[15]adjustment 3'!$M$4:$M$371</definedName>
    <definedName name="LVS">#REF!</definedName>
    <definedName name="LVS_NC_FIRM">#REF!</definedName>
    <definedName name="LVS_NC_INTER">#REF!</definedName>
    <definedName name="LVS_WACOG">#REF!</definedName>
    <definedName name="LVSCE">[32]LVS!$A$13:$Z$29</definedName>
    <definedName name="LYN">#REF!</definedName>
    <definedName name="lyne">#REF!</definedName>
    <definedName name="M">#REF!</definedName>
    <definedName name="MACROS">[3]Nonutility!$FB$692</definedName>
    <definedName name="Main_menu">#REF!</definedName>
    <definedName name="MAINMENU">[5]Yield!#REF!</definedName>
    <definedName name="MAINS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>#REF!</definedName>
    <definedName name="Maps.OlapDataMap.OlapDataMap1.Columns.1.Caption">#REF!</definedName>
    <definedName name="Maps.OlapDataMap.OlapDataMap1.Columns.1.Dimension">"Year"</definedName>
    <definedName name="Maps.OlapDataMap.OlapDataMap1.Columns.1.Key">#REF!</definedName>
    <definedName name="Maps.OlapDataMap.OlapDataMap1.Columns.2.Caption">#REF!</definedName>
    <definedName name="Maps.OlapDataMap.OlapDataMap1.Columns.2.Dimension">"Period"</definedName>
    <definedName name="Maps.OlapDataMap.OlapDataMap1.Columns.2.Key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>#REF!</definedName>
    <definedName name="Maps.OlapDataMap.OlapDataMap1.Pages.0.Dimension">"Company"</definedName>
    <definedName name="Maps.OlapDataMap.OlapDataMap1.Pages.0.Key">#REF!</definedName>
    <definedName name="Maps.OlapDataMap.OlapDataMap1.Pages.1.Dimension">"Currency"</definedName>
    <definedName name="Maps.OlapDataMap.OlapDataMap1.Pages.1.Key">#REF!</definedName>
    <definedName name="Maps.OlapDataMap.OlapDataMap1.Pages.2.Dimension">"FutureUseDim"</definedName>
    <definedName name="Maps.OlapDataMap.OlapDataMap1.Pages.2.Key">#REF!</definedName>
    <definedName name="Maps.OlapDataMap.OlapDataMap1.Pages.3.Dimension">"Value"</definedName>
    <definedName name="Maps.OlapDataMap.OlapDataMap1.Pages.3.Key">#REF!</definedName>
    <definedName name="Maps.OlapDataMap.OlapDataMap1.Pages.4.Dimension">"Reporting Currency"</definedName>
    <definedName name="Maps.OlapDataMap.OlapDataMap1.Pages.4.Key">#REF!</definedName>
    <definedName name="Maps.OlapDataMap.OlapDataMap1.Pages.5.Dimension">"UtilityType"</definedName>
    <definedName name="Maps.OlapDataMap.OlapDataMap1.Pages.5.Key">#REF!</definedName>
    <definedName name="Maps.OlapDataMap.OlapDataMap1.Pages.6.Dimension">"Measures"</definedName>
    <definedName name="Maps.OlapDataMap.OlapDataMap1.Pages.6.Key">#REF!</definedName>
    <definedName name="Maps.OlapDataMap.OlapDataMap1.Pages.7.Dimension">"RevenueType"</definedName>
    <definedName name="Maps.OlapDataMap.OlapDataMap1.Pages.7.Key">#REF!</definedName>
    <definedName name="Maps.OlapDataMap.OlapDataMap1.Rows.0.Caption">#REF!</definedName>
    <definedName name="Maps.OlapDataMap.OlapDataMap1.Rows.0.Dimension">"RevenueType"</definedName>
    <definedName name="Maps.OlapDataMap.OlapDataMap1.Rows.0.GenerationNumber">#REF!</definedName>
    <definedName name="Maps.OlapDataMap.OlapDataMap1.Rows.0.Key">#REF!</definedName>
    <definedName name="Maps.OlapDataMap.OlapDataMap1.Rows.1.Caption">#REF!</definedName>
    <definedName name="Maps.OlapDataMap.OlapDataMap1.Rows.1.Dimension">"Account"</definedName>
    <definedName name="Maps.OlapDataMap.OlapDataMap1.Rows.1.Key">#REF!</definedName>
    <definedName name="Maps.OlapDataMap.OlapDataMap1.Rows.2.Dimension">"RevenueType"</definedName>
    <definedName name="Maps.OlapDataMap.OlapDataMap1.Rows.3.Dimension">"Account"</definedName>
    <definedName name="Maps.OlapDataMap.OlapDataMap1.Rows.4.Dimension">"Year"</definedName>
    <definedName name="Maps.OlapDataMap.OlapDataMap1.Rows.5.Dimension">"Scenario"</definedName>
    <definedName name="MAR">#REF!</definedName>
    <definedName name="MARCH__1998">#REF!</definedName>
    <definedName name="MARGIN">#REF!</definedName>
    <definedName name="Margin_Rates">#REF!</definedName>
    <definedName name="markettab">'[38]Market Detail'!$B$2:$C$122</definedName>
    <definedName name="MaterialsSupplies13monthAverage">#REF!</definedName>
    <definedName name="MaterialsSuppliesDec31">'[91]Schedule E-2'!$F$23</definedName>
    <definedName name="MClose">#REF!</definedName>
    <definedName name="MD">'[92]Projection - MidStates'!$A$12:$K$47</definedName>
    <definedName name="MDCOpStat">[36]UtOpStat!$C$224:$T$230</definedName>
    <definedName name="MDVOpStat">[36]UtOpStat!$C$232:$T$239</definedName>
    <definedName name="medinfl05">#REF!</definedName>
    <definedName name="medinfl06">#REF!</definedName>
    <definedName name="MENU">#N/A</definedName>
    <definedName name="MenuItem.Caption">"PL Trend Month by Region (GL Details)"</definedName>
    <definedName name="METERS">#REF!</definedName>
    <definedName name="MGActMC">[93]MGActMC!$A$9:$P$200</definedName>
    <definedName name="MGBudMC">[93]MGBudMC!$A$9:$GN$200</definedName>
    <definedName name="misc">#REF!</definedName>
    <definedName name="MM">#REF!</definedName>
    <definedName name="mo">[29]summary!$A$2:$A$3577</definedName>
    <definedName name="MOMDCE">[80]MDMO!$A$13:$Z$29</definedName>
    <definedName name="Month">#REF!</definedName>
    <definedName name="Month1">[94]Menu!$B$4</definedName>
    <definedName name="Month10">[94]Menu!$B$13</definedName>
    <definedName name="Month11">[94]Menu!$B$14</definedName>
    <definedName name="Month2">[94]Menu!$B$5</definedName>
    <definedName name="Month3">[94]Menu!$B$6</definedName>
    <definedName name="Month3a">#REF!</definedName>
    <definedName name="Month4">[94]Menu!$B$7</definedName>
    <definedName name="Month5">[94]Menu!$B$8</definedName>
    <definedName name="Month6">[94]Menu!$B$9</definedName>
    <definedName name="Month7">[94]Menu!$B$10</definedName>
    <definedName name="Month8">[94]Menu!$B$11</definedName>
    <definedName name="Month9">[94]Menu!$B$12</definedName>
    <definedName name="MONTHNUM">#N/A</definedName>
    <definedName name="movelines">"movelines"</definedName>
    <definedName name="MRCESS">#REF!</definedName>
    <definedName name="MS">#REF!</definedName>
    <definedName name="MS_Plant">#REF!</definedName>
    <definedName name="MSCOpStat">[36]UtOpStat!$C$310:$T$316</definedName>
    <definedName name="MSPCE">[95]Mississippi!$A$13:$Z$29</definedName>
    <definedName name="MSVOpStat">[36]UtOpStat!$C$318:$T$325</definedName>
    <definedName name="MTCOpStat">[36]UtOpStat!$C$350:$T$359</definedName>
    <definedName name="MTVOpStat">[36]UtOpStat!$C$361:$T$368</definedName>
    <definedName name="MTX">'[96]Projection - MTX'!$A$12:$K$47</definedName>
    <definedName name="MTXCE">'[97]Mid-Tex'!$A$13:$Z$29</definedName>
    <definedName name="N">#REF!</definedName>
    <definedName name="NA">'[2]Jun 99'!#REF!</definedName>
    <definedName name="NBHDD_J1">#REF!</definedName>
    <definedName name="NBHDD_J2">'[26]Normal Billed HDD Data'!#REF!</definedName>
    <definedName name="NBHDD_J3">'[26]Normal Billed HDD Data'!#REF!</definedName>
    <definedName name="NBHDD_J4">'[26]Normal Billed HDD Data'!#REF!</definedName>
    <definedName name="NBHDD_J5">'[26]Normal Billed HDD Data'!#REF!</definedName>
    <definedName name="NBHDD_J6">'[26]Normal Billed HDD Data'!#REF!</definedName>
    <definedName name="NBHDD_J7">'[26]Normal Billed HDD Data'!#REF!</definedName>
    <definedName name="nBulk_Trans">[27]assump!$G$130:$L$130</definedName>
    <definedName name="NC_FIRM">#REF!</definedName>
    <definedName name="NC_INTER">#REF!</definedName>
    <definedName name="NC_T3">#REF!</definedName>
    <definedName name="nCommercial">[27]assump!$G$115:$L$115</definedName>
    <definedName name="nConnect">[27]assump!$G$117:$L$117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ratebase">#REF!</definedName>
    <definedName name="NEstorg">#REF!</definedName>
    <definedName name="nIndustrial">[27]assump!$G$116:$L$116</definedName>
    <definedName name="nIndustrial_PL">[27]assump!$G$129:$L$129</definedName>
    <definedName name="Nine">'[26]Jurisdiction Input'!#REF!</definedName>
    <definedName name="njref">'[26]Normal Calendar HDD Data'!#REF!</definedName>
    <definedName name="NN">'[10]Alloc factors'!#REF!</definedName>
    <definedName name="nNetwork_Trans">[27]assump!$G$131:$L$131</definedName>
    <definedName name="NonregCE">[98]Nonreg!$A$13:$Z$29</definedName>
    <definedName name="nonsw">'[17]Section 12'!$L$82</definedName>
    <definedName name="nonsw80">'[17]Section 12'!$L$55</definedName>
    <definedName name="Normal_Degree_Days">#REF!</definedName>
    <definedName name="NORMdiffs">#REF!</definedName>
    <definedName name="NOTES1">#REF!</definedName>
    <definedName name="NOTES2">#REF!</definedName>
    <definedName name="NOTES3">#REF!</definedName>
    <definedName name="NOVEMBER__1997">#REF!</definedName>
    <definedName name="nReadMeter">[27]assump!$G$120:$L$120</definedName>
    <definedName name="nResidential">[27]assump!$G$114:$L$114</definedName>
    <definedName name="nReturnCheck">[27]assump!$G$119:$L$119</definedName>
    <definedName name="nServiceCall">[27]assump!$G$118:$L$118</definedName>
    <definedName name="nswmeters">'[17]Section 12'!$L$91</definedName>
    <definedName name="nTampering">[27]assump!$G$121:$L$121</definedName>
    <definedName name="NvsASD">"V2017-12-31"</definedName>
    <definedName name="NvsAutoDrillOk">"VN"</definedName>
    <definedName name="NvsElapsedTime">0.0000578703693463467</definedName>
    <definedName name="NvsEndTime">43167.569375</definedName>
    <definedName name="NvsInstLang">"VENG"</definedName>
    <definedName name="NvsInstSpec">"%,FBUSINESS_UNIT,TCONSOLIDATION_CORP,NEDE_ELEC"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"VECORP"</definedName>
    <definedName name="NvsParentRef">[99]Sheet1!$T$303</definedName>
    <definedName name="NvsReqBU">"VGL001"</definedName>
    <definedName name="NvsReqBUOnly">"VN"</definedName>
    <definedName name="NvsTransLed">"VN"</definedName>
    <definedName name="NvsTreeASD">"V2017-12-31"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"PRODUCT_TBL"</definedName>
    <definedName name="NvsValTbl.SCENARIO">"BD_SCENARIO_TBL"</definedName>
    <definedName name="NvsValTbl.TU_EC">"TU_EC_TBL"</definedName>
    <definedName name="NvsValTbl.TU_LOCATION">"TU_LOC_TBL"</definedName>
    <definedName name="NW_Only">'[10]Alloc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ratebase">#REF!</definedName>
    <definedName name="NWstorg">#REF!</definedName>
    <definedName name="O">#REF!</definedName>
    <definedName name="O_C1_R1_0__1Y">#REF!</definedName>
    <definedName name="O_C1_R1_0__2Y">#REF!</definedName>
    <definedName name="O_C1_R1_0__5Y">#REF!</definedName>
    <definedName name="O_C1_R1_50__1Y">#REF!</definedName>
    <definedName name="O_C1_R1_50__2Y">#REF!</definedName>
    <definedName name="O_C1_R1_50__5">#REF!</definedName>
    <definedName name="O_C1_R1_50__5Y">#REF!</definedName>
    <definedName name="O_C2_R1_0__1Y">#REF!</definedName>
    <definedName name="O_C2_R1_0__2Y">#REF!</definedName>
    <definedName name="O_C2_R1_0__5Y">#REF!</definedName>
    <definedName name="O_C2_R1_50__1Y">#REF!</definedName>
    <definedName name="O_C2_R1_50__2Y">#REF!</definedName>
    <definedName name="O_C2_R1_50__5Y">#REF!</definedName>
    <definedName name="O_C2_R2_0__1Y">#REF!</definedName>
    <definedName name="O_C2_R2_0__2Y">#REF!</definedName>
    <definedName name="O_C2_R2_0__5Y">#REF!</definedName>
    <definedName name="O_C2_R2_50__1Y">#REF!</definedName>
    <definedName name="O_C2_R2_50__2Y">#REF!</definedName>
    <definedName name="O_C2_R2_50__5Y">#REF!</definedName>
    <definedName name="O_C2_R4_0__1Y">#REF!</definedName>
    <definedName name="O_C2_R4_0__2Y">#REF!</definedName>
    <definedName name="O_C2_R4_0__5Y">#REF!</definedName>
    <definedName name="O_C2_R4_50__1Y">#REF!</definedName>
    <definedName name="O_C2_R4_50__2Y">#REF!</definedName>
    <definedName name="O_C2_R4_50__5Y">#REF!</definedName>
    <definedName name="O_C3_R1_0__1Y">#REF!</definedName>
    <definedName name="O_C3_R1_0__2Y">#REF!</definedName>
    <definedName name="O_C3_R1_0__5Y">#REF!</definedName>
    <definedName name="O_C3_R1_50__1Y">#REF!</definedName>
    <definedName name="O_C3_R1_50__2Y">#REF!</definedName>
    <definedName name="O_C3_R1_50__5Y">#REF!</definedName>
    <definedName name="O_C3_R2_0__1Y">#REF!</definedName>
    <definedName name="O_C3_R2_0__2Y">#REF!</definedName>
    <definedName name="O_C3_R2_0__5Y">#REF!</definedName>
    <definedName name="O_C3_R2_50__1Y">#REF!</definedName>
    <definedName name="O_C3_R2_50__2Y">#REF!</definedName>
    <definedName name="O_C3_R2_50__5Y">#REF!</definedName>
    <definedName name="O_C3_R4_0__1Y">#REF!</definedName>
    <definedName name="O_C3_R4_0__2Y">#REF!</definedName>
    <definedName name="O_C3_R4_0__5Y">#REF!</definedName>
    <definedName name="O_C3_R4_50__1Y">#REF!</definedName>
    <definedName name="O_C3_R4_50__2Y">#REF!</definedName>
    <definedName name="O_C3_R4_50__5Y">#REF!</definedName>
    <definedName name="O_C3_R5_0__1Y">#REF!</definedName>
    <definedName name="O_C3_R5_0__2Y">#REF!</definedName>
    <definedName name="O_C3_R5_0__5Y">#REF!</definedName>
    <definedName name="O_C3_R5_50__1Y">#REF!</definedName>
    <definedName name="O_C3_R5_50__2Y">#REF!</definedName>
    <definedName name="O_C3_R5_50__5Y">#REF!</definedName>
    <definedName name="O_M">#REF!</definedName>
    <definedName name="O_M_">#REF!</definedName>
    <definedName name="OK">#REF!</definedName>
    <definedName name="OMActMC">[93]OMActMC!$A$42:$P$90</definedName>
    <definedName name="OMBudDiMC_CO">[100]OMBudMC!$DX$7:$EJ$27</definedName>
    <definedName name="OMBudDiMC_KS">[100]OMBudMC!$EL$7:$EX$27</definedName>
    <definedName name="OMBudDiMC_MOCK">[100]OMBudMC!$EZ$7:$FL$27</definedName>
    <definedName name="OMBudDiMC_UnAllocCK">[100]OMBudMC!$FN$7:$FZ$27</definedName>
    <definedName name="OMData">[85]Essbase!$A$28:$BD$48</definedName>
    <definedName name="OMLGSBud">#REF!</definedName>
    <definedName name="OMSSDiActMC">[93]OMActMC!$A$9:$P$30</definedName>
    <definedName name="OMTLABud">#REF!</definedName>
    <definedName name="One">'[69]Jurisdiction Input'!$B$5</definedName>
    <definedName name="OO">#REF!</definedName>
    <definedName name="OpCo_Factor">[74]Scenarios!#REF!</definedName>
    <definedName name="OPEB05">#REF!</definedName>
    <definedName name="OPEB06">#REF!</definedName>
    <definedName name="OSLRYR">#REF!</definedName>
    <definedName name="OUT_C1_R1_0__5Y">#REF!</definedName>
    <definedName name="OVER">#REF!</definedName>
    <definedName name="P">#REF!</definedName>
    <definedName name="P2ABalanceSheetAccount">'[73]2018 Provision to Actual Adj'!$I$4:$I$62</definedName>
    <definedName name="P2AElectric">'[73]2018 Provision to Actual Adj'!$C$4:$C$62</definedName>
    <definedName name="PAGE_1">#N/A</definedName>
    <definedName name="PAGE_10">#N/A</definedName>
    <definedName name="PAGE_11">#N/A</definedName>
    <definedName name="PAGE_12">#N/A</definedName>
    <definedName name="PAGE_13">#N/A</definedName>
    <definedName name="PAGE_14">#REF!</definedName>
    <definedName name="PAGE_15">#REF!</definedName>
    <definedName name="PAGE_16">#REF!</definedName>
    <definedName name="PAGE_17">#REF!</definedName>
    <definedName name="PAGE_18">#REF!</definedName>
    <definedName name="PAGE_1A">#REF!</definedName>
    <definedName name="PAGE_2">#N/A</definedName>
    <definedName name="PAGE_20">#REF!</definedName>
    <definedName name="PAGE_20A">#REF!</definedName>
    <definedName name="PAGE_20B">#REF!</definedName>
    <definedName name="PAGE_21">#REF!</definedName>
    <definedName name="PAGE_2A">#REF!</definedName>
    <definedName name="PAGE_3">#N/A</definedName>
    <definedName name="PAGE_4">#N/A</definedName>
    <definedName name="PAGE_5">#N/A</definedName>
    <definedName name="PAGE_5_1">[101]P05ratebase3!#REF!</definedName>
    <definedName name="PAGE_6">#N/A</definedName>
    <definedName name="PAGE_6_1">[101]P06gascost!#REF!</definedName>
    <definedName name="PAGE_7">#N/A</definedName>
    <definedName name="PAGE_7_1">[101]P07gascost2!#REF!</definedName>
    <definedName name="PAGE_8">#N/A</definedName>
    <definedName name="PAGE_8_1">[101]P08storage!#REF!</definedName>
    <definedName name="PAGE_9">#N/A</definedName>
    <definedName name="PAGE_9_1">[101]P09storage2!#REF!</definedName>
    <definedName name="PAGE1">#REF!</definedName>
    <definedName name="PAGE6">[102]SCH1UW!#REF!</definedName>
    <definedName name="PAGE6A">[102]SCH1UW!#REF!</definedName>
    <definedName name="PAGE6B">[102]SCH1UW!#REF!</definedName>
    <definedName name="PageOptions.PageCompany.Caption">"LU Mid-States (Gas)"</definedName>
    <definedName name="PageOptions.PageCompany.Caption.1">"LU Mid-States (Gas)"</definedName>
    <definedName name="PageOptions.PageCompany.Caption.Count">1</definedName>
    <definedName name="PageOptions.PageCompany.Caption.Display">"LU Mid-States (Gas)"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CurrentYear.Caption">"2017"</definedName>
    <definedName name="PageOptions.PageCurrentYear.Caption.1">"2017"</definedName>
    <definedName name="PageOptions.PageCurrentYear.Caption.Count">1</definedName>
    <definedName name="PageOptions.PageCurrentYear.Caption.Display">"2017"</definedName>
    <definedName name="PageOptions.PageCurrentYear.Key">"[Year].[2017]"</definedName>
    <definedName name="PageOptions.PageCurrentYear.Key.1">"[Year].[2017]"</definedName>
    <definedName name="PageOptions.PageCurrentYear.Key.Count">1</definedName>
    <definedName name="PageOptions.PageCurrentYear.Key.Display">"[Year].[2017]"</definedName>
    <definedName name="PageOptions.PageCurrentYear.Name">"2017"</definedName>
    <definedName name="PageOptions.PageCurrentYear.Name.1">"2017"</definedName>
    <definedName name="PageOptions.PageCurrentYear.Name.Count">1</definedName>
    <definedName name="PageOptions.PageCurrentYear.Name.Display">"2017"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"2017"</definedName>
    <definedName name="PageOptions.PageEndYear.Caption.1">"2017"</definedName>
    <definedName name="PageOptions.PageEndYear.Caption.Count">1</definedName>
    <definedName name="PageOptions.PageEndYear.Caption.Display">"2017"</definedName>
    <definedName name="PageOptions.PageEndYear.Key">"[Year].[2017]"</definedName>
    <definedName name="PageOptions.PageEndYear.Key.1">"[Year].[2017]"</definedName>
    <definedName name="PageOptions.PageEndYear.Key.Count">1</definedName>
    <definedName name="PageOptions.PageEndYear.Key.Display">"[Year].[2017]"</definedName>
    <definedName name="PageOptions.PageEndYear.Name">"2017"</definedName>
    <definedName name="PageOptions.PageEndYear.Name.1">"2017"</definedName>
    <definedName name="PageOptions.PageEndYear.Name.Count">1</definedName>
    <definedName name="PageOptions.PageEndYear.Name.Display">"2017"</definedName>
    <definedName name="PageOptions.PageLegal.Caption">"LU - Midstates Gas Consol"</definedName>
    <definedName name="PageOptions.PageLegal.Caption.1">"LU - Midstates Gas Consol"</definedName>
    <definedName name="PageOptions.PageLegal.Caption.Count">1</definedName>
    <definedName name="PageOptions.PageLegal.Caption.Display">"LU - Midstates Gas Consol"</definedName>
    <definedName name="PageOptions.PageLegal.Key">"[Legal Entity].[LU - Midstates Gas Consol]"</definedName>
    <definedName name="PageOptions.PageLegal.Key.1">"[Legal Entity].[LU - Midstates Gas Consol]"</definedName>
    <definedName name="PageOptions.PageLegal.Key.Count">1</definedName>
    <definedName name="PageOptions.PageLegal.Key.Display">"[Legal Entity].[LU - Midstates Gas Consol]"</definedName>
    <definedName name="PageOptions.PageLegal.Name">"LU - Midstates Gas Consol"</definedName>
    <definedName name="PageOptions.PageLegal.Name.1">"LU - Midstates Gas Consol"</definedName>
    <definedName name="PageOptions.PageLegal.Name.Count">1</definedName>
    <definedName name="PageOptions.PageLegal.Name.Display">"LU - Midstates Gas Consol"</definedName>
    <definedName name="PageOptions.PageOptionPeriod.Caption">"Oct"</definedName>
    <definedName name="PageOptions.PageOptionPeriod.Caption.1">"Oct"</definedName>
    <definedName name="PageOptions.PageOptionPeriod.Caption.Count">1</definedName>
    <definedName name="PageOptions.PageOptionPeriod.Caption.Display">"Oct"</definedName>
    <definedName name="PageOptions.PageOptionPeriod.Key">"[Period].[10]"</definedName>
    <definedName name="PageOptions.PageOptionPeriod.Key.1">"[Period].[10]"</definedName>
    <definedName name="PageOptions.PageOptionPeriod.Key.Count">1</definedName>
    <definedName name="PageOptions.PageOptionPeriod.Key.Display">"[Period].[10]"</definedName>
    <definedName name="PageOptions.PageOptionPeriod.Name">"10"</definedName>
    <definedName name="PageOptions.PageOptionPeriod.Name.1">"10"</definedName>
    <definedName name="PageOptions.PageOptionPeriod.Name.Count">1</definedName>
    <definedName name="PageOptions.PageOptionPeriod.Name.Display">"10"</definedName>
    <definedName name="PageOptions.PageOptionYear.Caption">"2012"</definedName>
    <definedName name="PageOptions.PageOptionYear.Caption.1">"2012"</definedName>
    <definedName name="PageOptions.PageOptionYear.Caption.Count">1</definedName>
    <definedName name="PageOptions.PageOptionYear.Caption.Display">"2012"</definedName>
    <definedName name="PageOptions.PageOptionYear.Key">"[Year].[2012]"</definedName>
    <definedName name="PageOptions.PageOptionYear.Key.1">"[Year].[2012]"</definedName>
    <definedName name="PageOptions.PageOptionYear.Key.Count">1</definedName>
    <definedName name="PageOptions.PageOptionYear.Key.Display">"[Year].[2012]"</definedName>
    <definedName name="PageOptions.PageOptionYear.Name">"2012"</definedName>
    <definedName name="PageOptions.PageOptionYear.Name.1">"2012"</definedName>
    <definedName name="PageOptions.PageOptionYear.Name.Count">1</definedName>
    <definedName name="PageOptions.PageOptionYear.Name.Display">"2012"</definedName>
    <definedName name="PageOptions.PagePeriod.Caption">"Aug"</definedName>
    <definedName name="PageOptions.PagePeriod.Caption.1">"Aug"</definedName>
    <definedName name="PageOptions.PagePeriod.Caption.Count">1</definedName>
    <definedName name="PageOptions.PagePeriod.Key">"[Period].[8]"</definedName>
    <definedName name="PageOptions.PagePeriod.Key.1">"[Period].[8]"</definedName>
    <definedName name="PageOptions.PagePeriod.Key.Count">1</definedName>
    <definedName name="PageOptions.PagePeriod.Name">"8"</definedName>
    <definedName name="PageOptions.PagePeriod.Name.1">"8"</definedName>
    <definedName name="PageOptions.PagePeriod.Name.Count">1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"Actual"</definedName>
    <definedName name="PageOptions.PageScenario.Caption.1">"Actual"</definedName>
    <definedName name="PageOptions.PageScenario.Caption.Count">1</definedName>
    <definedName name="PageOptions.PageScenario.Caption.Display">"Actual"</definedName>
    <definedName name="PageOptions.PageScenario.Key">"[Scenario].[Actual]"</definedName>
    <definedName name="PageOptions.PageScenario.Key.1">"[Scenario].[Actual]"</definedName>
    <definedName name="PageOptions.PageScenario.Key.Count">1</definedName>
    <definedName name="PageOptions.PageScenario.Key.Display">"[Scenario].[Actual]"</definedName>
    <definedName name="PageOptions.PageScenario.Name">"Actual"</definedName>
    <definedName name="PageOptions.PageScenario.Name.1">"Actual"</definedName>
    <definedName name="PageOptions.PageScenario.Name.Count">1</definedName>
    <definedName name="PageOptions.PageScenario.Name.Display">"Actual"</definedName>
    <definedName name="PageOptions.PageScenario1.Caption">"Forecast"</definedName>
    <definedName name="PageOptions.PageScenario1.Caption.1">"Forecast"</definedName>
    <definedName name="PageOptions.PageScenario1.Caption.Count">1</definedName>
    <definedName name="PageOptions.PageScenario1.Caption.Display">"Forecast"</definedName>
    <definedName name="PageOptions.PageScenario1.Key">"[Scenario].[Forecast]"</definedName>
    <definedName name="PageOptions.PageScenario1.Key.1">"[Scenario].[Forecast]"</definedName>
    <definedName name="PageOptions.PageScenario1.Key.Count">1</definedName>
    <definedName name="PageOptions.PageScenario1.Key.Display">"[Scenario].[Forecast]"</definedName>
    <definedName name="PageOptions.PageScenario1.Name">"Forecast"</definedName>
    <definedName name="PageOptions.PageScenario1.Name.1">"Forecast"</definedName>
    <definedName name="PageOptions.PageScenario1.Name.Count">1</definedName>
    <definedName name="PageOptions.PageScenario1.Name.Display">"Forecast"</definedName>
    <definedName name="PageOptions.PageScenario2.Caption">"Actual"</definedName>
    <definedName name="PageOptions.PageScenario2.Caption.1">"Actual"</definedName>
    <definedName name="PageOptions.PageScenario2.Caption.Count">1</definedName>
    <definedName name="PageOptions.PageScenario2.Caption.Display">"Actual"</definedName>
    <definedName name="PageOptions.PageScenario2.Key">"[Scenario].[Actual]"</definedName>
    <definedName name="PageOptions.PageScenario2.Key.1">"[Scenario].[Actual]"</definedName>
    <definedName name="PageOptions.PageScenario2.Key.Count">1</definedName>
    <definedName name="PageOptions.PageScenario2.Key.Display">"[Scenario].[Actual]"</definedName>
    <definedName name="PageOptions.PageScenario2.Name">"Actual"</definedName>
    <definedName name="PageOptions.PageScenario2.Name.1">"Actual"</definedName>
    <definedName name="PageOptions.PageScenario2.Name.Count">1</definedName>
    <definedName name="PageOptions.PageScenario2.Name.Display">"Actual"</definedName>
    <definedName name="PageOptions.PageStartPeriod.Caption">"Jul"</definedName>
    <definedName name="PageOptions.PageStartPeriod.Caption.1">"Jul"</definedName>
    <definedName name="PageOptions.PageStartPeriod.Caption.Count">1</definedName>
    <definedName name="PageOptions.PageStartPeriod.Caption.Display">"Jul"</definedName>
    <definedName name="PageOptions.PageStartPeriod.Key">"[Period].[7]"</definedName>
    <definedName name="PageOptions.PageStartPeriod.Key.1">"[Period].[7]"</definedName>
    <definedName name="PageOptions.PageStartPeriod.Key.Count">1</definedName>
    <definedName name="PageOptions.PageStartPeriod.Key.Display">"[Period].[7]"</definedName>
    <definedName name="PageOptions.PageStartPeriod.Name">"7"</definedName>
    <definedName name="PageOptions.PageStartPeriod.Name.1">"7"</definedName>
    <definedName name="PageOptions.PageStartPeriod.Name.Count">1</definedName>
    <definedName name="PageOptions.PageStartPeriod.Name.Display">"7"</definedName>
    <definedName name="PageOptions.PageStartYear.Caption">"2016"</definedName>
    <definedName name="PageOptions.PageStartYear.Caption.1">"2016"</definedName>
    <definedName name="PageOptions.PageStartYear.Caption.Count">1</definedName>
    <definedName name="PageOptions.PageStartYear.Caption.Display">"2016"</definedName>
    <definedName name="PageOptions.PageStartYear.Key">"[Year].[2016]"</definedName>
    <definedName name="PageOptions.PageStartYear.Key.1">"[Year].[2016]"</definedName>
    <definedName name="PageOptions.PageStartYear.Key.Count">1</definedName>
    <definedName name="PageOptions.PageStartYear.Key.Display">"[Year].[2016]"</definedName>
    <definedName name="PageOptions.PageStartYear.Name">"2016"</definedName>
    <definedName name="PageOptions.PageStartYear.Name.1">"2016"</definedName>
    <definedName name="PageOptions.PageStartYear.Name.Count">1</definedName>
    <definedName name="PageOptions.PageStartYear.Name.Display">"2016"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PAID_LOSSES">#REF!</definedName>
    <definedName name="PARIBAS">#REF!</definedName>
    <definedName name="PD">#REF!</definedName>
    <definedName name="PDB">#REF!</definedName>
    <definedName name="PDR">#REF!</definedName>
    <definedName name="PDW">#REF!</definedName>
    <definedName name="Peak">'[71]Company Monthly'!$F:$F</definedName>
    <definedName name="PED">#REF!</definedName>
    <definedName name="PercTab">#REF!</definedName>
    <definedName name="Period">#REF!</definedName>
    <definedName name="PL">#REF!</definedName>
    <definedName name="Planit_Data_Entry">#REF!</definedName>
    <definedName name="PORTFOLIO">#REF!</definedName>
    <definedName name="PORTFOLIODATE">#REF!</definedName>
    <definedName name="PP">#REF!</definedName>
    <definedName name="ppdoo" hidden="1">{#N/A,#N/A,FALSE,"COVER.XLS";#N/A,#N/A,FALSE,"STDBS.XLS";#N/A,#N/A,FALSE,"STDPL.XLS";#N/A,#N/A,FALSE,"NOTES.XLS"}</definedName>
    <definedName name="PREPAREDDATE">#REF!</definedName>
    <definedName name="Prepayments13monthAverage">#REF!</definedName>
    <definedName name="PrepaymentsDec31">#REF!</definedName>
    <definedName name="PresNoAMIGIS">[31]Orig.!#REF!</definedName>
    <definedName name="PRIME">#REF!</definedName>
    <definedName name="PRINT">#REF!</definedName>
    <definedName name="_xlnm.Print_Area" localSheetId="0">'CTE 1 - Bond Financing Costs'!$A$1:$C$43</definedName>
    <definedName name="_xlnm.Print_Area" localSheetId="2">'CTE 3 - Benefits Comparison'!$A$1:$F$27</definedName>
    <definedName name="_xlnm.Print_Area">#REF!</definedName>
    <definedName name="Print_Area_MI">'[2]Jun 99'!#REF!</definedName>
    <definedName name="Print_Area_MIa">'[103]Short Summary'!$A$7:$E$64</definedName>
    <definedName name="_xlnm.Print_Titles">#N/A</definedName>
    <definedName name="Print_Titles_MI">#REF!</definedName>
    <definedName name="PRINT_TRAN">#N/A</definedName>
    <definedName name="print1">#REF!</definedName>
    <definedName name="PRINT2">[1]SCHED!#REF!</definedName>
    <definedName name="PRINTALL">#REF!</definedName>
    <definedName name="PRINTMENU">#REF!</definedName>
    <definedName name="Proj_LTDrate">#REF!</definedName>
    <definedName name="Proj_STDrate">#REF!</definedName>
    <definedName name="ProjTDAccount">#REF!</definedName>
    <definedName name="ProjTDAmount">#REF!</definedName>
    <definedName name="prop">#REF!</definedName>
    <definedName name="PROPERTY">'[2]Jun 99'!#REF!</definedName>
    <definedName name="PTAccount">#REF!</definedName>
    <definedName name="PTAmountThruMarch">#REF!</definedName>
    <definedName name="PTGroup">#REF!</definedName>
    <definedName name="PTUnit">#REF!</definedName>
    <definedName name="py_act">[3]Nonutility!$G$2:$G$39998</definedName>
    <definedName name="pyact">[64]Graph!#REF!</definedName>
    <definedName name="Q">'[6]WP 1-2'!#REF!</definedName>
    <definedName name="Qq">#REF!</definedName>
    <definedName name="qqewwe">0.0127199074049713</definedName>
    <definedName name="Quarter">[77]Control!$B$13</definedName>
    <definedName name="qweqw">#REF!</definedName>
    <definedName name="qweqwe">36567.80364375</definedName>
    <definedName name="qwerqerfqef">"V1999-12-31"</definedName>
    <definedName name="qwerqwe">"VN"</definedName>
    <definedName name="RARLAccount">#REF!</definedName>
    <definedName name="RARLBalance">#REF!</definedName>
    <definedName name="RATECLASSES">#REF!</definedName>
    <definedName name="RATECOMP">#REF!</definedName>
    <definedName name="Rates">'[75]-18-'!#REF!</definedName>
    <definedName name="RATIOS">#REF!</definedName>
    <definedName name="RB_COM">#REF!</definedName>
    <definedName name="RB_CUS">#REF!</definedName>
    <definedName name="RB_DEM">#REF!</definedName>
    <definedName name="RB_DIR">#REF!</definedName>
    <definedName name="RB_TOTAL">#REF!</definedName>
    <definedName name="RECON">#REF!</definedName>
    <definedName name="RefVar2PriorYear">#REF!</definedName>
    <definedName name="RefVarCapexAccount">[31]Orig.!#REF!</definedName>
    <definedName name="RefVarPriorYear">#REF!</definedName>
    <definedName name="REGION">[104]Input!$C$3</definedName>
    <definedName name="REGRESSION">#REF!</definedName>
    <definedName name="REPORTDATE">#REF!</definedName>
    <definedName name="rescom">'[86]RES &amp; COM'!$E$241:$AX$252</definedName>
    <definedName name="rescom08">#REF!</definedName>
    <definedName name="rescomcount">#REF!</definedName>
    <definedName name="Resource">'[71]Resource Monthly'!$F:$F</definedName>
    <definedName name="RID">#REF!</definedName>
    <definedName name="RJ">#REF!</definedName>
    <definedName name="ROEXP">#REF!</definedName>
    <definedName name="ROPLANT">#REF!</definedName>
    <definedName name="ROR">[22]alloc!$E$22</definedName>
    <definedName name="ROR_Rate">#REF!</definedName>
    <definedName name="RowRanges.Assets">#REF!</definedName>
    <definedName name="RowRanges.CA">#REF!</definedName>
    <definedName name="RowRanges.CA_SubTotal">#REF!</definedName>
    <definedName name="RowRanges.CL">#REF!</definedName>
    <definedName name="RowRanges.CL_SubTotal">#REF!</definedName>
    <definedName name="RowRanges.Earnings">#REF!</definedName>
    <definedName name="RowRanges.EquityBudget">#REF!</definedName>
    <definedName name="RowRanges.EquityExcl.RetEarnings">#REF!</definedName>
    <definedName name="RowRanges.Liabilities">#REF!</definedName>
    <definedName name="RowRanges.NetPPE">#REF!</definedName>
    <definedName name="RowRanges.NetPPE_SubTotal">#REF!</definedName>
    <definedName name="RowRanges.OtherNonCA">#REF!</definedName>
    <definedName name="RowRanges.OtherNonCL">#REF!</definedName>
    <definedName name="RowRanges.RE">#REF!</definedName>
    <definedName name="RowRanges.RowAcquisitionCosts">#REF!</definedName>
    <definedName name="RowRanges.RowAFUDC">#REF!</definedName>
    <definedName name="RowRanges.RowAllocationDetail">#REF!</definedName>
    <definedName name="RowRanges.RowAllocations">#REF!</definedName>
    <definedName name="RowRanges.RowAllocationTotal">#REF!</definedName>
    <definedName name="RowRanges.RowBalanceSheet">#REF!</definedName>
    <definedName name="RowRanges.RowBS_Assets_Other_Delta">#REF!</definedName>
    <definedName name="RowRanges.RowBS_CA_Delta">#REF!</definedName>
    <definedName name="RowRanges.RowBS_CA_Detail">#REF!</definedName>
    <definedName name="RowRanges.RowBS_CL_Delta">#REF!</definedName>
    <definedName name="RowRanges.RowBS_Equity">#REF!</definedName>
    <definedName name="RowRanges.RowBS_Equity_Delta">#REF!</definedName>
    <definedName name="RowRanges.RowBS_L_Other_Delta">#REF!</definedName>
    <definedName name="RowRanges.RowBS_MinInt">#REF!</definedName>
    <definedName name="RowRanges.RowBS_Plant_Delta">#REF!</definedName>
    <definedName name="RowRanges.RowCapexPrioritization">[31]Orig.!#REF!</definedName>
    <definedName name="RowRanges.RowCheck">#REF!</definedName>
    <definedName name="RowRanges.RowCorpAdmin">#REF!</definedName>
    <definedName name="RowRanges.RowCustomers">#REF!</definedName>
    <definedName name="RowRanges.RowDepAmortDetail">#REF!</definedName>
    <definedName name="RowRanges.RowDepAmortTotal">#REF!</definedName>
    <definedName name="RowRanges.RowDepreciation">#REF!</definedName>
    <definedName name="RowRanges.RowEnergyCost">#REF!</definedName>
    <definedName name="RowRanges.RowEnergyCostDetail">#REF!</definedName>
    <definedName name="RowRanges.RowEnergyCostTotal">#REF!</definedName>
    <definedName name="RowRanges.RowExecAdmin">#REF!</definedName>
    <definedName name="RowRanges.RowExpensesExcAllocations">#REF!</definedName>
    <definedName name="RowRanges.RowGainLossDerivativeInstruments">#REF!</definedName>
    <definedName name="RowRanges.RowGainLossFixedAssetDisposal">#REF!</definedName>
    <definedName name="RowRanges.RowGainLossForeignExchange">#REF!</definedName>
    <definedName name="RowRanges.RowInterestExpense">#REF!</definedName>
    <definedName name="RowRanges.RowInterestSubtotal">#REF!</definedName>
    <definedName name="RowRanges.RowMeta">#REF!</definedName>
    <definedName name="RowRanges.RowMinInt">#REF!</definedName>
    <definedName name="RowRanges.RowNetIncome">#REF!</definedName>
    <definedName name="RowRanges.RowNetRevenue">#REF!</definedName>
    <definedName name="RowRanges.RowOpExExcDetail">#REF!</definedName>
    <definedName name="RowRanges.RowOpExExcTotal">#REF!</definedName>
    <definedName name="RowRanges.RowOther">#REF!</definedName>
    <definedName name="RowRanges.RowOtherDetail">#REF!</definedName>
    <definedName name="RowRanges.RowOtherEBITDA">#REF!</definedName>
    <definedName name="RowRanges.RowOtherEBITDADetail">#REF!</definedName>
    <definedName name="RowRanges.RowOtherEBITDATotal">#REF!</definedName>
    <definedName name="RowRanges.RowOtherTotal">#REF!</definedName>
    <definedName name="RowRanges.RowPageFilter">#REF!</definedName>
    <definedName name="RowRanges.RowRangeAdminLabour">#REF!</definedName>
    <definedName name="RowRanges.RowRangeAdminNonLabour">#REF!</definedName>
    <definedName name="RowRanges.RowRangeCustCareLabour">#REF!</definedName>
    <definedName name="RowRanges.RowRangeCustCareNonLabour">#REF!</definedName>
    <definedName name="RowRanges.RowRangeDivIncomeTotal">'[105]LU Central'!#REF!</definedName>
    <definedName name="RowRanges.RowRangeEnergySales">#REF!</definedName>
    <definedName name="RowRanges.RowRangeEnergySalesTotal">#REF!</definedName>
    <definedName name="RowRanges.RowRangeIncTaxTotal">#REF!</definedName>
    <definedName name="RowRanges.RowRangeLABSAllocation">#REF!</definedName>
    <definedName name="RowRanges.RowRangeLUAllocation">#REF!</definedName>
    <definedName name="RowRanges.RowRangeOpsLabour">#REF!</definedName>
    <definedName name="RowRanges.RowRangeOpsNonLabour">#REF!</definedName>
    <definedName name="RowRanges.RowRangeOtherEBITDATotal">#REF!</definedName>
    <definedName name="RowRanges.RowRangeOtherRevenue">#REF!</definedName>
    <definedName name="RowRanges.RowRangeOtherRevenueTotal">#REF!</definedName>
    <definedName name="RowRanges.RowRangeOtherTotal">#REF!</definedName>
    <definedName name="RowRanges.RowRangeSteamSales">#REF!</definedName>
    <definedName name="RowRanges.RowRangeSteamSalesTotal">#REF!</definedName>
    <definedName name="RowRanges.RowRangeUtilitySalesEnergy">#REF!</definedName>
    <definedName name="RowRanges.RowRangeUtilitySalesEnergyTotal">#REF!</definedName>
    <definedName name="RowRanges.RowRangeUtilitySalesGas">#REF!</definedName>
    <definedName name="RowRanges.RowRangeUtilitySalesGasTotal">#REF!</definedName>
    <definedName name="RowRanges.RowRangeUtilitySalesWater">#REF!</definedName>
    <definedName name="RowRanges.RowRangeUtilitySalesWaterTotal">#REF!</definedName>
    <definedName name="RowRanges.RowRangeWasteDisposalFees">#REF!</definedName>
    <definedName name="RowRanges.RowRangeWasteDisposalFeesTotal">#REF!</definedName>
    <definedName name="RowRanges.RowRetainedEarnings">#REF!</definedName>
    <definedName name="RowRanges.RowRevenue">#REF!</definedName>
    <definedName name="RowRanges.RowRevGrossDetail">#REF!</definedName>
    <definedName name="RowRanges.RowRevGrossTotal">#REF!</definedName>
    <definedName name="RowRanges.RowTaxDetail">#REF!</definedName>
    <definedName name="RowRanges.RowTaxTotal">#REF!</definedName>
    <definedName name="RowRanges.RowVol_Energy">#REF!</definedName>
    <definedName name="RowRanges.RowVol_Gas">#REF!</definedName>
    <definedName name="RowRanges.RowVol_Sewer">#REF!</definedName>
    <definedName name="RowRanges.RowVol_Water">#REF!</definedName>
    <definedName name="ROY">#REF!</definedName>
    <definedName name="rpt_all">'[37]TXU model'!$B$3:$L$44,'[37]TXU model'!#REF!,'[37]TXU model'!$B$46:$L$100,'[37]TXU model'!$B$104:$L$113,'[37]TXU model'!#REF!,'[37]TXU model'!$N$3:$X$44,'[37]TXU model'!#REF!,'[37]TXU model'!$N$46:$X$100,'[37]TXU model'!$N$104:$X$113,'[37]TXU model'!#REF!,'[37]TXU model'!$Z$3:$AH$44</definedName>
    <definedName name="rpt_CorePipeline">[27]consol!$T$3:$AA$44,[27]consol!#REF!,[27]consol!$T$46:$AA$100,[27]consol!$T$103:$AA$114</definedName>
    <definedName name="rpt_DistributionSystems">[27]consol!$K$3:$R$44,[27]consol!#REF!,[27]consol!$K$46:$R$100,[27]consol!$K$103:$R$114</definedName>
    <definedName name="rpt_Network">'[37]TXU model'!$Z$3:$AH$44,'[37]TXU model'!#REF!,'[37]TXU model'!$Z$46:$AH$100</definedName>
    <definedName name="rpt_Property_Additions">'[37]TXU model'!$G$383:$L$409,'[37]TXU model'!#REF!,'[37]TXU model'!#REF!</definedName>
    <definedName name="rpt_Rev">'[37]TXU model'!$G$117:$L$164,'[37]TXU model'!#REF!,'[37]TXU model'!#REF!</definedName>
    <definedName name="rpt_TXUDistribution">'[37]TXU model'!$B$3:$L$44,'[37]TXU model'!#REF!,'[37]TXU model'!$B$46:$L$100,'[37]TXU model'!$B$104:$L$113,'[37]TXU model'!$B$117:$L$169,'[37]TXU model'!$B$235:$L$252,'[37]TXU model'!$B$254:$L$300,'[37]TXU model'!$B$303:$L$341,'[37]TXU model'!$B$343:$L$381,'[37]TXU model'!$B$383:$L$409</definedName>
    <definedName name="rpt_TXUGAS">[27]consol!$B$3:$I$44,[27]consol!#REF!,[27]consol!$B$46:$I$100,[27]consol!$B$103:$I$114</definedName>
    <definedName name="rpt_TXUPipeline">'[37]TXU model'!$N$3:$X$44,'[37]TXU model'!#REF!,'[37]TXU model'!$N$46:$X$100,'[37]TXU model'!$N$104:$X$113,'[37]TXU model'!$N$117:$X$135,'[37]TXU model'!$N$171:$X$214,'[37]TXU model'!$N$254:$X$300,'[37]TXU model'!$N$303:$X$341,'[37]TXU model'!$N$343:$X$381,'[37]TXU model'!$N$383:$X$409</definedName>
    <definedName name="rqewrqer">"%"</definedName>
    <definedName name="rqwerqew">#REF!</definedName>
    <definedName name="RR_10">#REF!</definedName>
    <definedName name="RR_12">#REF!</definedName>
    <definedName name="RR_14">#REF!</definedName>
    <definedName name="RR_6">#REF!</definedName>
    <definedName name="RR_8">#REF!</definedName>
    <definedName name="RRF">#REF!</definedName>
    <definedName name="rrfv">#REF!</definedName>
    <definedName name="S">'[6]WP 1-2'!#REF!</definedName>
    <definedName name="sadasd">#REF!</definedName>
    <definedName name="sal_table">#REF!</definedName>
    <definedName name="SALES">#REF!</definedName>
    <definedName name="SCH.1">#REF!</definedName>
    <definedName name="SCH.10">#REF!</definedName>
    <definedName name="SCH.11">#REF!</definedName>
    <definedName name="SCH.12">#REF!</definedName>
    <definedName name="SCH.13">#REF!</definedName>
    <definedName name="SCH.14">#REF!</definedName>
    <definedName name="SCH.15">#REF!</definedName>
    <definedName name="SCH.16">#REF!</definedName>
    <definedName name="SCH.17">#REF!</definedName>
    <definedName name="SCH.18">#REF!</definedName>
    <definedName name="SCH.19">#REF!</definedName>
    <definedName name="SCH.2">#REF!</definedName>
    <definedName name="SCH.20">#REF!</definedName>
    <definedName name="SCH.21">#REF!</definedName>
    <definedName name="SCH.22">#REF!</definedName>
    <definedName name="SCH.23">#REF!</definedName>
    <definedName name="SCH.24">#REF!</definedName>
    <definedName name="SCH.25">#REF!</definedName>
    <definedName name="SCH.26">#REF!</definedName>
    <definedName name="SCH.27">#REF!</definedName>
    <definedName name="SCH.28">#REF!</definedName>
    <definedName name="SCH.29">#REF!</definedName>
    <definedName name="SCH.3">#REF!</definedName>
    <definedName name="SCH.30">#REF!</definedName>
    <definedName name="SCH.31">#REF!</definedName>
    <definedName name="SCH.32">#REF!</definedName>
    <definedName name="SCH.33">#REF!</definedName>
    <definedName name="SCH.34">#REF!</definedName>
    <definedName name="SCH.35">#REF!</definedName>
    <definedName name="SCH.36">#REF!</definedName>
    <definedName name="SCH.37">#REF!</definedName>
    <definedName name="SCH.38">#REF!</definedName>
    <definedName name="SCH.39">#REF!</definedName>
    <definedName name="SCH.4">#REF!</definedName>
    <definedName name="SCH.40">#REF!</definedName>
    <definedName name="SCH.41">#REF!</definedName>
    <definedName name="SCH.42">#REF!</definedName>
    <definedName name="SCH.43">#REF!</definedName>
    <definedName name="SCH.44">#REF!</definedName>
    <definedName name="SCH.45">#REF!</definedName>
    <definedName name="SCH.46">#REF!</definedName>
    <definedName name="SCH.47">#REF!</definedName>
    <definedName name="SCH.48">#REF!</definedName>
    <definedName name="SCH.49">#REF!</definedName>
    <definedName name="SCH.5">#REF!</definedName>
    <definedName name="SCH.50">#REF!</definedName>
    <definedName name="SCH.51">#REF!</definedName>
    <definedName name="SCH.52">#REF!</definedName>
    <definedName name="SCH.53">#REF!</definedName>
    <definedName name="SCH.54">#REF!</definedName>
    <definedName name="SCH.55">#REF!</definedName>
    <definedName name="SCH.56">#REF!</definedName>
    <definedName name="SCH.56A">#REF!</definedName>
    <definedName name="SCH.56B">#REF!</definedName>
    <definedName name="SCH.56C">#REF!</definedName>
    <definedName name="SCH.57">#REF!</definedName>
    <definedName name="SCH.58">#REF!</definedName>
    <definedName name="SCH.59">#REF!</definedName>
    <definedName name="SCH.60">#REF!</definedName>
    <definedName name="SCH.61">#REF!</definedName>
    <definedName name="SCH.62">#REF!</definedName>
    <definedName name="SCH.63">#REF!</definedName>
    <definedName name="SCH.64">#REF!</definedName>
    <definedName name="SCH.65">#REF!</definedName>
    <definedName name="SCH.7">#REF!</definedName>
    <definedName name="SCH.8">#REF!</definedName>
    <definedName name="SCH.9">#REF!</definedName>
    <definedName name="SCH10PM">#REF!</definedName>
    <definedName name="SCH11PM">#REF!</definedName>
    <definedName name="SCH12PM">#REF!</definedName>
    <definedName name="SCH13PM">#REF!</definedName>
    <definedName name="SCH14PM">#REF!</definedName>
    <definedName name="SCH15PM">#REF!</definedName>
    <definedName name="SCH16PM">#REF!</definedName>
    <definedName name="SCH17PM">#REF!</definedName>
    <definedName name="SCH18PM">#REF!</definedName>
    <definedName name="SCH19PM">#REF!</definedName>
    <definedName name="SCH1PM">#REF!</definedName>
    <definedName name="SCH20PM">#REF!</definedName>
    <definedName name="SCH21PM">#REF!</definedName>
    <definedName name="SCH22PM">#REF!</definedName>
    <definedName name="SCH23PM">#REF!</definedName>
    <definedName name="SCH24PM">#REF!</definedName>
    <definedName name="SCH25PM">#REF!</definedName>
    <definedName name="SCH26PM">#REF!</definedName>
    <definedName name="SCH27PM">#REF!</definedName>
    <definedName name="SCH28PM">#REF!</definedName>
    <definedName name="SCH29PM">#REF!</definedName>
    <definedName name="SCH2PM">#REF!</definedName>
    <definedName name="SCH30PM">#REF!</definedName>
    <definedName name="SCH31PM">#REF!</definedName>
    <definedName name="SCH32PM">#REF!</definedName>
    <definedName name="SCH33PM">#REF!</definedName>
    <definedName name="SCH34PM">#REF!</definedName>
    <definedName name="SCH35PM">#REF!</definedName>
    <definedName name="SCH36PM">#REF!</definedName>
    <definedName name="SCH37PM">#REF!</definedName>
    <definedName name="SCH38PM">#REF!</definedName>
    <definedName name="SCH39PM">#REF!</definedName>
    <definedName name="SCH3PM">#REF!</definedName>
    <definedName name="SCH40PM">#REF!</definedName>
    <definedName name="SCH41PM">#REF!</definedName>
    <definedName name="SCH42PM">#REF!</definedName>
    <definedName name="SCH43PM">#REF!</definedName>
    <definedName name="SCH44PM">#REF!</definedName>
    <definedName name="SCH45PM">#REF!</definedName>
    <definedName name="SCH46PM">#REF!</definedName>
    <definedName name="SCH47PM">#REF!</definedName>
    <definedName name="SCH48PM">#REF!</definedName>
    <definedName name="SCH49PM">#REF!</definedName>
    <definedName name="SCH4PM">#REF!</definedName>
    <definedName name="SCH50PM">#REF!</definedName>
    <definedName name="SCH51PM">#REF!</definedName>
    <definedName name="SCH52PM">#REF!</definedName>
    <definedName name="SCH53PM">#REF!</definedName>
    <definedName name="SCH54PM">#REF!</definedName>
    <definedName name="SCH55PM">#REF!</definedName>
    <definedName name="SCH56APM">#REF!</definedName>
    <definedName name="SCH56BPM">#REF!</definedName>
    <definedName name="SCH56CPM">#REF!</definedName>
    <definedName name="SCH56PM">#REF!</definedName>
    <definedName name="SCH57PM">#REF!</definedName>
    <definedName name="SCH58PM">#REF!</definedName>
    <definedName name="SCH59PM">#REF!</definedName>
    <definedName name="SCH5PM">#REF!</definedName>
    <definedName name="SCH60PM">#REF!</definedName>
    <definedName name="SCH61PM">#REF!</definedName>
    <definedName name="SCH62PM">#REF!</definedName>
    <definedName name="SCH63PM">#REF!</definedName>
    <definedName name="SCH64PM">#REF!</definedName>
    <definedName name="SCH65PM">#REF!</definedName>
    <definedName name="SCH6PM">#REF!</definedName>
    <definedName name="SCH7PM">#REF!</definedName>
    <definedName name="SCH8PM">#REF!</definedName>
    <definedName name="SCH9PM">#REF!</definedName>
    <definedName name="SCHEDULE___9_B">#REF!</definedName>
    <definedName name="SCHEDULE_6">#REF!</definedName>
    <definedName name="SCHEDULE_7">#REF!</definedName>
    <definedName name="SCHEDULE_GOTO_TAB">'[106]Table of Contents'!#REF!</definedName>
    <definedName name="SE_Only">'[10]Alloc factors'!#REF!</definedName>
    <definedName name="SEadit">#REF!</definedName>
    <definedName name="SEadv">#REF!</definedName>
    <definedName name="SEBP05">#REF!</definedName>
    <definedName name="SEBP06">#REF!</definedName>
    <definedName name="sebp09">#REF!</definedName>
    <definedName name="sebp10">#REF!</definedName>
    <definedName name="SEcash">#REF!</definedName>
    <definedName name="SECOND_SEMESTRE">#REF!</definedName>
    <definedName name="SEcwip">#REF!</definedName>
    <definedName name="SEdep">#REF!</definedName>
    <definedName name="segment">[107]Macro!$M$1:$N$15</definedName>
    <definedName name="SEmatsup">#REF!</definedName>
    <definedName name="SEMESTRE">#REF!</definedName>
    <definedName name="SEMO">#REF!</definedName>
    <definedName name="SEMO_Plant">#REF!</definedName>
    <definedName name="SEplant">#REF!</definedName>
    <definedName name="SEpp">#REF!</definedName>
    <definedName name="seratebase">#REF!</definedName>
    <definedName name="SEstorg">#REF!</definedName>
    <definedName name="Seven">'[69]Jurisdiction Input'!$B$11</definedName>
    <definedName name="ShareEqCon1">#REF!</definedName>
    <definedName name="ShareEqCon2">#REF!</definedName>
    <definedName name="SHEET_1">#REF!</definedName>
    <definedName name="SHEET_10">#REF!</definedName>
    <definedName name="SHEET_2">#REF!</definedName>
    <definedName name="SHEET_3">#REF!</definedName>
    <definedName name="SHEET_4">#REF!</definedName>
    <definedName name="SHEET_5">#REF!</definedName>
    <definedName name="SHEET_6">#REF!</definedName>
    <definedName name="SHEET_7">#REF!</definedName>
    <definedName name="sinkfundp1">'[75]-18-'!#REF!</definedName>
    <definedName name="sinkfundp2">#REF!</definedName>
    <definedName name="SIRE">#REF!</definedName>
    <definedName name="Six">'[69]Jurisdiction Input'!$B$10</definedName>
    <definedName name="SmallDate">[108]Menu!$C$3</definedName>
    <definedName name="SPECIAL_INSTRUCTIONS">'[55]Drop Down Lists'!$J$3:$J$7</definedName>
    <definedName name="Spot11">#REF!</definedName>
    <definedName name="Spot12">#REF!</definedName>
    <definedName name="Spot14">#REF!</definedName>
    <definedName name="Spot15">#REF!</definedName>
    <definedName name="Spot16">#REF!</definedName>
    <definedName name="Spot2">#REF!</definedName>
    <definedName name="Spot3">#REF!</definedName>
    <definedName name="Spot4">#REF!</definedName>
    <definedName name="Spread_Method">'[40]Tech Serv Mgr Data Entry'!$E$34:$Q$40</definedName>
    <definedName name="SS">'[109]Projection - SSU'!$A$12:$K$47</definedName>
    <definedName name="SS2005INFL">'[76]WP B9-1'!#REF!</definedName>
    <definedName name="SS2006INFL">'[76]WP B9-1'!#REF!</definedName>
    <definedName name="SSCUSTOMER">'[39]DATA INPUT'!$C$48</definedName>
    <definedName name="SSExp">#REF!</definedName>
    <definedName name="SSEXP_MVG">[81]Input!$D$43</definedName>
    <definedName name="SSEXP_PROFORMA">'[110]DATA INPUT'!$D$45</definedName>
    <definedName name="SSEXPENSE">'[39]DATA INPUT'!$C$46</definedName>
    <definedName name="SSPlant">#REF!</definedName>
    <definedName name="SSRESIDUAL">#REF!</definedName>
    <definedName name="SSUAllocationFactor">#REF!</definedName>
    <definedName name="SSUBillings">[111]SSUAllocationTable!$D$8:$Y$52</definedName>
    <definedName name="SSUCE">[112]SSU!$A$13:$Z$29</definedName>
    <definedName name="Starts">'[71]Resource Monthly'!$S:$S</definedName>
    <definedName name="Statetax">'[76]WP B9-1'!#REF!</definedName>
    <definedName name="STD_Rate">#REF!</definedName>
    <definedName name="StopLoss8082">#REF!</definedName>
    <definedName name="StopLoss8385">#REF!</definedName>
    <definedName name="Sttax">#REF!</definedName>
    <definedName name="Sum_Print_Out">#REF!</definedName>
    <definedName name="SUMM">#REF!</definedName>
    <definedName name="Summary">#REF!</definedName>
    <definedName name="Suppression.Rule1.Headers">[31]Orig.!#REF!</definedName>
    <definedName name="sw">'[17]Section 12'!$K$83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meter">'[17]Section 12'!$I$92</definedName>
    <definedName name="SWplant">#REF!</definedName>
    <definedName name="SWpp">#REF!</definedName>
    <definedName name="swratebase">#REF!</definedName>
    <definedName name="SWstorg">#REF!</definedName>
    <definedName name="Swvu.ANALYSIS._.1." hidden="1">#REF!</definedName>
    <definedName name="Swvu.ANALYSIS._.2." hidden="1">#REF!</definedName>
    <definedName name="Swvu.grid._.lines." hidden="1">[1]JE!#REF!</definedName>
    <definedName name="Swvu.OPERATING._.EXPENSES." hidden="1">#REF!</definedName>
    <definedName name="T">#REF!</definedName>
    <definedName name="T3T">#REF!</definedName>
    <definedName name="TABLE">#REF!</definedName>
    <definedName name="table_ks">[113]SPREAD!$A$187:$G$211</definedName>
    <definedName name="table_mt">[114]SPREAD!$A$9:$G$33</definedName>
    <definedName name="Table1">[115]Tables!$B$3:$C$11</definedName>
    <definedName name="TABLEI">[3]Nonutility!$DI$596:$DN$690</definedName>
    <definedName name="TABLEIIA">[3]Nonutility!$DO$595:$DS$633</definedName>
    <definedName name="TABLEIIB">[3]Nonutility!$DO$638:$DS$679</definedName>
    <definedName name="TABLEIII">[3]Nonutility!$DT$596:$DX$686</definedName>
    <definedName name="TABLEIV">[3]Nonutility!$DZ$596:$EF$658</definedName>
    <definedName name="TABLEPM">#REF!</definedName>
    <definedName name="TABLEV">[3]Nonutility!$EH$596:$EN$637</definedName>
    <definedName name="TABLEVI">[3]Nonutility!$EP$595:$EZ$617</definedName>
    <definedName name="Tariff_Bulk_Trans">[27]assump!$G$107:$L$107</definedName>
    <definedName name="Tariff_C">[27]assump!$G$93:$L$93</definedName>
    <definedName name="Tariff_Call">[27]assump!$G$96:$L$96</definedName>
    <definedName name="Tariff_Check">[27]assump!$G$97:$L$97</definedName>
    <definedName name="Tariff_Connect">[27]assump!$G$95:$L$95</definedName>
    <definedName name="Tariff_Ind">[27]assump!$G$94:$L$94</definedName>
    <definedName name="Tariff_Ind_PL">[27]assump!$G$106:$L$106</definedName>
    <definedName name="Tariff_Network_Trans">[27]assump!$G$108:$L$108</definedName>
    <definedName name="Tariff_R">[27]assump!$G$92:$L$92</definedName>
    <definedName name="Tariff_Read">[27]assump!$G$98:$L$98</definedName>
    <definedName name="Tariff_Tamper">[27]assump!$G$99:$L$99</definedName>
    <definedName name="task">#REF!</definedName>
    <definedName name="Task2">[28]Source!#REF!</definedName>
    <definedName name="TaskDescr">[28]Source!#REF!</definedName>
    <definedName name="TAX_FED">#REF!</definedName>
    <definedName name="TAX_STATE">#REF!</definedName>
    <definedName name="TAX_WKG">#REF!</definedName>
    <definedName name="TAXENG">[3]Nonutility!$EB$610</definedName>
    <definedName name="TAXGGC">[3]Nonutility!$EB$611</definedName>
    <definedName name="TAXRATE">[3]Nonutility!$EB$596</definedName>
    <definedName name="TAXTLA">[3]Nonutility!$EB$612</definedName>
    <definedName name="TAXWKG">[3]Nonutility!$EB$613</definedName>
    <definedName name="tb">#REF!</definedName>
    <definedName name="tbal">#REF!</definedName>
    <definedName name="Template.Build.End">42957.4784307292</definedName>
    <definedName name="Template.Build.Start">42957.4782228935</definedName>
    <definedName name="Template.LastSaveTime">""</definedName>
    <definedName name="Template.LastSaveUser">""</definedName>
    <definedName name="Template.Name">"PL_Trend_Month_byState"</definedName>
    <definedName name="Template.SaveAll">"false"</definedName>
    <definedName name="Ten">'[26]Jurisdiction Input'!#REF!</definedName>
    <definedName name="test" hidden="1">{"ARK_JURIS_FUEL",#N/A,FALSE,"Ark_Fuel&amp;Rev"}</definedName>
    <definedName name="TESTPERIOD">#REF!</definedName>
    <definedName name="TESTPERIOD1">#REF!</definedName>
    <definedName name="TestPeriodDate">[116]Inputs!$D$20</definedName>
    <definedName name="TESTYEAR">'[35]DATA INPUT'!$C$9</definedName>
    <definedName name="testyeardate">[30]titlepage!$C$10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30</definedName>
    <definedName name="Thirteen">'[26]Jurisdiction Input'!#REF!</definedName>
    <definedName name="Thousand">'[117]Fixed inputs'!$E$21</definedName>
    <definedName name="Three">'[69]Jurisdiction Input'!$B$7</definedName>
    <definedName name="TLACE">[90]TransLA!$A$13:$Z$29</definedName>
    <definedName name="TLCOpStat">[36]UtOpStat!$C$95:$T$101</definedName>
    <definedName name="TLIG_1080">#REF!</definedName>
    <definedName name="TLVOpStat">[36]UtOpStat!$C$103:$T$110</definedName>
    <definedName name="TNCE">[80]Tennessee!$A$13:$Z$29</definedName>
    <definedName name="TOTadit">#REF!</definedName>
    <definedName name="TOTadv">#REF!</definedName>
    <definedName name="Total_Customers">#REF!</definedName>
    <definedName name="Total_Integration_Costs">#REF!</definedName>
    <definedName name="Total_Volume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ratebase">#REF!</definedName>
    <definedName name="TOTstorg">#REF!</definedName>
    <definedName name="TownCod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'[15]adjustment 3'!$O$4:$O$371</definedName>
    <definedName name="TRANSPORT">#REF!</definedName>
    <definedName name="trend">#REF!</definedName>
    <definedName name="trend2">#REF!</definedName>
    <definedName name="TriCE">[32]Triangle!$A$13:$Z$29</definedName>
    <definedName name="Twelve">'[26]Jurisdiction Input'!#REF!</definedName>
    <definedName name="Two">'[69]Jurisdiction Input'!$B$6</definedName>
    <definedName name="TXCOpStat">[36]UtOpStat!$C$138:$T$144</definedName>
    <definedName name="TXVOpStat">[36]UtOpStat!$C$146:$T$154</definedName>
    <definedName name="TYDATE">'[118]Sch 1'!$A$4</definedName>
    <definedName name="TYPE_OF_PAYMENT">'[55]Drop Down Lists'!$N$3:$N$13</definedName>
    <definedName name="U">#REF!</definedName>
    <definedName name="UACKCE">[54]CKUnalloc!$A$13:$Z$29</definedName>
    <definedName name="UALACE">[90]LAUnalloc!$A$13:$Z$29</definedName>
    <definedName name="UAMDCE">[80]MDUnalloc!$A$13:$Z$29</definedName>
    <definedName name="UAWTXCE">[32]Unalloc!$A$13:$Z$29</definedName>
    <definedName name="ucg">#REF!</definedName>
    <definedName name="UCG_1080">#REF!</definedName>
    <definedName name="UCG_1110">#REF!</definedName>
    <definedName name="UCGCalloc">#REF!</definedName>
    <definedName name="ucgcsumbystate">#REF!</definedName>
    <definedName name="ucgmeter">#REF!</definedName>
    <definedName name="Update_Base_Case">[74]Scenarios!#REF!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er.Language">"en-US"</definedName>
    <definedName name="User.Name">"chevans"</definedName>
    <definedName name="User.Session">"mttr3xzexoqqbf55m5pryn45"</definedName>
    <definedName name="USSTD">#REF!</definedName>
    <definedName name="UTCOpStat">[36]UtOpStat!$C$9:$T$15</definedName>
    <definedName name="UTMtd">'[36]UT-IncStmt-MTD'!$D$11:$U$39</definedName>
    <definedName name="UTVOpStat">[36]UtOpStat!$C$17:$T$24</definedName>
    <definedName name="UTYtd">'[36]UT-IncStmt-YTD'!$D$11:$U$39</definedName>
    <definedName name="UW">#REF!</definedName>
    <definedName name="UW_ALAB">#REF!</definedName>
    <definedName name="UW_ALAB2">#REF!</definedName>
    <definedName name="UW_GL">#REF!</definedName>
    <definedName name="UW_GL2">#REF!</definedName>
    <definedName name="UW_KENT">#REF!</definedName>
    <definedName name="uw_KENT2">#REF!</definedName>
    <definedName name="UW_SUMM">#REF!</definedName>
    <definedName name="UWALL4QTR">#REF!</definedName>
    <definedName name="UWALL5TOT">#REF!</definedName>
    <definedName name="UWDOM4BQTR">#REF!</definedName>
    <definedName name="UWDOM5BTOT">#REF!</definedName>
    <definedName name="UWFOR4AQTR">#REF!</definedName>
    <definedName name="UWFOR5ATOT">#REF!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Uxrwoff_with_Pban_Query">#REF!</definedName>
    <definedName name="V">#REF!</definedName>
    <definedName name="VACE">[80]Virginia!$A$13:$Z$29</definedName>
    <definedName name="Variables">#REF!</definedName>
    <definedName name="VFACTOR">'[39]WP 30-1'!$F$56</definedName>
    <definedName name="VOL_A">#REF!</definedName>
    <definedName name="W">#REF!</definedName>
    <definedName name="W_GAS">#REF!</definedName>
    <definedName name="WINTER">#REF!</definedName>
    <definedName name="WithdrawalCost">#REF!</definedName>
    <definedName name="WithdrawalMcf">#REF!</definedName>
    <definedName name="WithdrawalUnits">#REF!</definedName>
    <definedName name="witness1">[30]titlepage!$B$7</definedName>
    <definedName name="WKG_1080">#REF!</definedName>
    <definedName name="WKG_1110">#REF!</definedName>
    <definedName name="WNADATA">[119]Worksheet!$A$1:$P$455</definedName>
    <definedName name="WP_2_10">#REF!</definedName>
    <definedName name="WP_2_10_1">#REF!</definedName>
    <definedName name="WP_2_10_1_HEAD">#REF!</definedName>
    <definedName name="WP_2_11">#REF!</definedName>
    <definedName name="WP_2_11_LEFT">#REF!</definedName>
    <definedName name="WP_2_2">#REF!</definedName>
    <definedName name="WP_2_3">#REF!</definedName>
    <definedName name="WP_2_4">#REF!</definedName>
    <definedName name="WP_2_4_1">#REF!</definedName>
    <definedName name="WP_2_4_3">#REF!</definedName>
    <definedName name="WP_2_5">#REF!</definedName>
    <definedName name="WP_2_5_HEAD">#REF!</definedName>
    <definedName name="WP_2_6">#REF!</definedName>
    <definedName name="WP_2_6_HEAD">#REF!</definedName>
    <definedName name="WP_2_7">#REF!</definedName>
    <definedName name="WP_2_8">#REF!</definedName>
    <definedName name="WP_2_8_1">#REF!</definedName>
    <definedName name="WP_2_8_HEAD">#REF!</definedName>
    <definedName name="WP_2_9">#REF!</definedName>
    <definedName name="WP_2_9_1">#REF!</definedName>
    <definedName name="WP_2_9_1_HEAD">#REF!</definedName>
    <definedName name="WP_3_1">#REF!</definedName>
    <definedName name="WP_4_1">#REF!</definedName>
    <definedName name="WP_4_1_1">#REF!</definedName>
    <definedName name="WP_4_2">#REF!</definedName>
    <definedName name="WP_4_2_1">#REF!</definedName>
    <definedName name="WP_4_2_2">#REF!</definedName>
    <definedName name="WP_4_3">#REF!</definedName>
    <definedName name="WP_4_4">#REF!</definedName>
    <definedName name="WP_4_5">#REF!</definedName>
    <definedName name="WP_4_5_1">#REF!</definedName>
    <definedName name="WP_5_1">#REF!</definedName>
    <definedName name="WP_5_2">#REF!</definedName>
    <definedName name="WP_5_4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1">#REF!</definedName>
    <definedName name="WP_7_1_1">#REF!</definedName>
    <definedName name="WP_7_1_2">#REF!</definedName>
    <definedName name="WP_7_2">#REF!</definedName>
    <definedName name="WP_7_2_1">#REF!</definedName>
    <definedName name="WP_7_2_2">#REF!</definedName>
    <definedName name="WP_7_3">#REF!</definedName>
    <definedName name="WP_7_3_1">#REF!</definedName>
    <definedName name="WP_7_4">#REF!</definedName>
    <definedName name="WP_7_5">#REF!</definedName>
    <definedName name="WP_7_6">#REF!</definedName>
    <definedName name="WP_7_7">#REF!</definedName>
    <definedName name="WP_8_1">#REF!</definedName>
    <definedName name="WP_8_2">#REF!</definedName>
    <definedName name="WP_9_1">#REF!</definedName>
    <definedName name="WP_9_1_1">#REF!</definedName>
    <definedName name="WP_9_2">#REF!</definedName>
    <definedName name="wrn.ACC._.PROV." hidden="1">{"JURIS_ACC_PROV",#N/A,FALSE,"COSTSTUDY";"OKCLS_ACC_PROV",#N/A,FALSE,"COSTSTUDY"}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PACITY._.ALLOC._.SUMMARY." hidden="1">{"CAP_ALLOC_SUMMARY",#N/A,FALSE,"Alloc Summary"}</definedName>
    <definedName name="wrn.Cash._.book." hidden="1">{#N/A,#N/A,FALSE,"Current &amp; Demand";#N/A,#N/A,FALSE,"Buttress fund 98 "}</definedName>
    <definedName name="wrn.CODOGNO._.Print._.all." hidden="1">{#N/A,#N/A,FALSE,"Cover";#N/A,#N/A,FALSE,"BS";#N/A,#N/A,FALSE,"IS"}</definedName>
    <definedName name="wrn.CONOCO._.FAC." hidden="1">{"CONOCO_FAC",#N/A,FALSE,"Conoco FAC"}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VLP._.LABOR._.ALLOC." hidden="1">{"JURIS_LAB_ALOC_DEVLP",#N/A,FALSE,"COSTSTUDY";"OKCLS_LAB_ALOC_DEVLP",#N/A,FALSE,"COSTSTUDY"}</definedName>
    <definedName name="wrn.DMD._.ENERGY._.ALLOC._.INPUT." hidden="1">{"JURIS_DMDENRGY_AL_INPUT",#N/A,FALSE,"COSTSTUDY";"OKCLS_DMDENRGY_AL_INPUT",#N/A,FALSE,"COSTSTUDY"}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hidden="1">{#N/A,#N/A,FALSE,"cover";#N/A,#N/A,FALSE,"Commentary";#N/A,#N/A,FALSE,"balance";#N/A,#N/A,FALSE,"p&amp;l";#N/A,#N/A,FALSE,"notes";#N/A,#N/A,FALSE,"Solvency"}</definedName>
    <definedName name="wrn.go." hidden="1">{"wp_h4.2",#N/A,FALSE,"WP_H4.2";"wp_h4.3",#N/A,FALSE,"WP_H4.3"}</definedName>
    <definedName name="wrn.Haul._.Month._.End." hidden="1">{#N/A,#N/A,TRUE,"BS";#N/A,#N/A,TRUE,"IS";#N/A,#N/A,TRUE,"NOTES";#N/A,#N/A,TRUE,"UW"}</definedName>
    <definedName name="wrn.INCOME._.TAX._.CALCULATION." hidden="1">{"JURIS_INC_TAX_CALC",#N/A,FALSE,"COSTSTUDY";"OKCLS_INC_TAX_CALC",#N/A,FALSE,"COSTSTUDY"}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hidden="1">{#N/A,#N/A,FALSE,"Liq";#N/A,#N/A,FALSE,"Solv";#N/A,#N/A,FALSE,"MaxDiv"}</definedName>
    <definedName name="wrn.Margins." hidden="1">{#N/A,#N/A,FALSE,"Liquidity Margin";#N/A,#N/A,FALSE,"Solvency Margin";#N/A,#N/A,FALSE,"Maximum Dividend"}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._.EXPENSES." hidden="1">{"JURIS_OM_EXP",#N/A,FALSE,"COSTSTUDY";"OKCLS_OM_EXP",#N/A,FALSE,"COSTSTUDY"}</definedName>
    <definedName name="wrn.OMPA._.FAC." hidden="1">{"OMPA_FAC",#N/A,FALSE,"OMPA FAC"}</definedName>
    <definedName name="wrn.OTHER._.DATA." hidden="1">{"OTHER_DATA",#N/A,FALSE,"Ok_Fuel&amp;Rev"}</definedName>
    <definedName name="wrn.PLANT._.IN._.SERVICE." hidden="1">{"JURIS_PLT_IN_SERV",#N/A,FALSE,"COSTSTUDY";"OKCLS_PLT_IN_SERV",#N/A,FALSE,"COSTSTUDY"}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hidden="1">{#N/A,#N/A,FALSE,"Summary";#N/A,#N/A,FALSE,"City Gate";#N/A,#N/A,FALSE,"Ind Trans";#N/A,#N/A,FALSE,"Electric Gen"}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RATEBASE._.ADJUSTMENTS." hidden="1">{"JURIS_RB_ADJS",#N/A,FALSE,"COSTSTUDY";"OKCLS_RB_ADJS",#N/A,FALSE,"COSTSTUDY"}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FAC." hidden="1">{"SPA_FAC",#N/A,FALSE,"OMPA SPA FAC"}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hidden="1">{#N/A,#N/A,FALSE,"BS";#N/A,#N/A,FALSE,"IS";#N/A,#N/A,FALSE,"STAT";#N/A,#N/A,FALSE,"BUD_qtr";#N/A,#N/A,FALSE,"BUD_ytd"}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hidden="1">{"OKCLS_SUMMARY",#N/A,FALSE,"INTERNAL REPORTS";"JURIS_SUMMARY",#N/A,FALSE,"INTERNAL REPORTS"}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3.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TAXES._.OTHER." hidden="1">{"JURIS_TAXES_OTHER",#N/A,FALSE,"COSTSTUDY";"OKCLS_TAXES_OTHER",#N/A,FALSE,"COSTSTUDY"}</definedName>
    <definedName name="wrn.WEATHER._.AND._.YR._.END._.CUST._.ADJ." hidden="1">{"WEATHER_CUSTOMERS",#N/A,FALSE,"Ok_Fuel&amp;Rev"}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TX">'[120]Projection - WestTX'!$A$12:$K$47</definedName>
    <definedName name="WtxDivCE">[32]WTXDiv!$A$13:$Z$29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>#REF!</definedName>
    <definedName name="xx">#REF!</definedName>
    <definedName name="Y">#REF!</definedName>
    <definedName name="Year">[77]Control!$B$14</definedName>
    <definedName name="Year04">#REF!</definedName>
    <definedName name="Year05">#REF!</definedName>
    <definedName name="yeardateplus1">[30]titlepage!$C$15</definedName>
    <definedName name="yeardateprior1">[30]titlepage!$C$11</definedName>
    <definedName name="yeardateprior2">[30]titlepage!$C$12</definedName>
    <definedName name="yeardateprior3">[30]titlepage!$C$13</definedName>
    <definedName name="yeardateprior4">[30]titlepage!$C$14</definedName>
    <definedName name="Yearo6">#REF!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YYY">41705.399843831</definedName>
    <definedName name="Z">#REF!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3F18827_7997_11D6_8750_00508BD3B3BA_.wvu.Cols" hidden="1">#REF!,#REF!</definedName>
    <definedName name="Z_23F18827_7997_11D6_8750_00508BD3B3BA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21" i="3" s="1"/>
  <c r="A22" i="3" s="1"/>
  <c r="A23" i="3" s="1"/>
  <c r="A24" i="3" s="1"/>
  <c r="A26" i="3" s="1"/>
  <c r="A28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3" i="3" s="1"/>
  <c r="V17" i="4" l="1"/>
  <c r="V16" i="4"/>
  <c r="V15" i="4"/>
  <c r="V14" i="4"/>
  <c r="V13" i="4"/>
  <c r="V12" i="4"/>
  <c r="V11" i="4"/>
  <c r="V10" i="4"/>
  <c r="V9" i="4"/>
  <c r="V8" i="4"/>
  <c r="V7" i="4"/>
  <c r="V6" i="4"/>
  <c r="E16" i="7" l="1"/>
  <c r="E15" i="7" l="1"/>
  <c r="E24" i="7" l="1"/>
  <c r="I24" i="7" s="1"/>
  <c r="E19" i="7" l="1"/>
  <c r="E18" i="7"/>
  <c r="E17" i="7"/>
  <c r="E14" i="7"/>
  <c r="E13" i="7"/>
  <c r="E12" i="7"/>
  <c r="I12" i="7" l="1"/>
  <c r="A13" i="7"/>
  <c r="I13" i="7"/>
  <c r="A14" i="7"/>
  <c r="A15" i="7" s="1"/>
  <c r="A16" i="7" s="1"/>
  <c r="A17" i="7" s="1"/>
  <c r="A18" i="7" s="1"/>
  <c r="A19" i="7" s="1"/>
  <c r="A20" i="7" s="1"/>
  <c r="A21" i="7" s="1"/>
  <c r="A22" i="7" s="1"/>
  <c r="I14" i="7"/>
  <c r="I15" i="7"/>
  <c r="I16" i="7"/>
  <c r="I17" i="7"/>
  <c r="G18" i="7"/>
  <c r="I18" i="7" s="1"/>
  <c r="G19" i="7"/>
  <c r="I19" i="7" s="1"/>
  <c r="E20" i="7"/>
  <c r="G20" i="7"/>
  <c r="E21" i="7"/>
  <c r="G21" i="7"/>
  <c r="I20" i="7" l="1"/>
  <c r="I21" i="7"/>
  <c r="E22" i="7"/>
  <c r="I22" i="7" l="1"/>
  <c r="C9" i="6" s="1"/>
  <c r="V19" i="4"/>
  <c r="C7" i="3" l="1"/>
  <c r="C12" i="3"/>
  <c r="C16" i="3"/>
  <c r="A9" i="6" l="1"/>
  <c r="A10" i="6" s="1"/>
  <c r="A11" i="6" s="1"/>
  <c r="A12" i="6" s="1"/>
  <c r="A13" i="6" s="1"/>
  <c r="A14" i="6" s="1"/>
  <c r="A15" i="6" s="1"/>
  <c r="A16" i="6" s="1"/>
  <c r="A17" i="6" l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E26" i="3"/>
  <c r="E24" i="3"/>
  <c r="E23" i="3"/>
  <c r="E24" i="6" l="1"/>
  <c r="C24" i="6"/>
  <c r="E14" i="6"/>
  <c r="E8" i="6" s="1"/>
  <c r="B30" i="6"/>
  <c r="C22" i="3"/>
  <c r="C23" i="3" s="1"/>
  <c r="C14" i="3"/>
  <c r="C18" i="3" s="1"/>
  <c r="B31" i="6" l="1"/>
  <c r="P14" i="4"/>
  <c r="P18" i="4"/>
  <c r="B32" i="6" l="1"/>
  <c r="B33" i="6" l="1"/>
  <c r="N15" i="4"/>
  <c r="T17" i="4" s="1"/>
  <c r="B34" i="6" l="1"/>
  <c r="G15" i="4"/>
  <c r="T10" i="4" s="1"/>
  <c r="H15" i="4"/>
  <c r="T11" i="4" s="1"/>
  <c r="I15" i="4"/>
  <c r="T12" i="4" s="1"/>
  <c r="J15" i="4"/>
  <c r="T13" i="4" s="1"/>
  <c r="C15" i="4"/>
  <c r="T6" i="4" s="1"/>
  <c r="K15" i="4"/>
  <c r="T14" i="4" s="1"/>
  <c r="D15" i="4"/>
  <c r="T7" i="4" s="1"/>
  <c r="L15" i="4"/>
  <c r="T15" i="4" s="1"/>
  <c r="E15" i="4"/>
  <c r="T8" i="4" s="1"/>
  <c r="M15" i="4"/>
  <c r="T16" i="4" s="1"/>
  <c r="F15" i="4"/>
  <c r="T9" i="4" s="1"/>
  <c r="T19" i="4" l="1"/>
  <c r="B35" i="6"/>
  <c r="P15" i="4"/>
  <c r="B36" i="6" l="1"/>
  <c r="B37" i="6" l="1"/>
  <c r="B38" i="6" l="1"/>
  <c r="B39" i="6" l="1"/>
  <c r="B40" i="6" l="1"/>
  <c r="B41" i="6" l="1"/>
  <c r="B42" i="6" l="1"/>
  <c r="B43" i="6" l="1"/>
  <c r="B44" i="6" l="1"/>
  <c r="B45" i="6" l="1"/>
  <c r="B46" i="6" l="1"/>
  <c r="B47" i="6" l="1"/>
  <c r="B48" i="6" l="1"/>
  <c r="B49" i="6" l="1"/>
  <c r="B50" i="6" l="1"/>
  <c r="B51" i="6" l="1"/>
  <c r="B52" i="6" l="1"/>
  <c r="B53" i="6" l="1"/>
  <c r="B54" i="6" l="1"/>
  <c r="B55" i="6" l="1"/>
  <c r="B56" i="6" l="1"/>
  <c r="B57" i="6" l="1"/>
  <c r="B58" i="6" l="1"/>
  <c r="B59" i="6" l="1"/>
  <c r="B60" i="6" l="1"/>
  <c r="B61" i="6" l="1"/>
  <c r="B62" i="6" l="1"/>
  <c r="B63" i="6" l="1"/>
  <c r="B64" i="6" l="1"/>
  <c r="B65" i="6" l="1"/>
  <c r="B66" i="6" l="1"/>
  <c r="B67" i="6" l="1"/>
  <c r="B68" i="6" l="1"/>
  <c r="B69" i="6" l="1"/>
  <c r="B70" i="6" l="1"/>
  <c r="B71" i="6" l="1"/>
  <c r="B72" i="6" l="1"/>
  <c r="B73" i="6" l="1"/>
  <c r="B74" i="6" l="1"/>
  <c r="B75" i="6" l="1"/>
  <c r="B76" i="6" l="1"/>
  <c r="B77" i="6" l="1"/>
  <c r="B78" i="6" l="1"/>
  <c r="B79" i="6" l="1"/>
  <c r="B80" i="6" l="1"/>
  <c r="B81" i="6" l="1"/>
  <c r="B82" i="6" l="1"/>
  <c r="B83" i="6" l="1"/>
  <c r="B84" i="6" l="1"/>
  <c r="B85" i="6" l="1"/>
  <c r="B86" i="6" l="1"/>
  <c r="B87" i="6" l="1"/>
  <c r="B88" i="6" l="1"/>
  <c r="B89" i="6" l="1"/>
  <c r="B90" i="6" l="1"/>
  <c r="B91" i="6" l="1"/>
  <c r="B92" i="6" l="1"/>
  <c r="B93" i="6" l="1"/>
  <c r="B94" i="6" l="1"/>
  <c r="B95" i="6" l="1"/>
  <c r="B96" i="6" l="1"/>
  <c r="B97" i="6" l="1"/>
  <c r="B98" i="6" l="1"/>
  <c r="B99" i="6" l="1"/>
  <c r="B100" i="6" l="1"/>
  <c r="B101" i="6" l="1"/>
  <c r="B102" i="6" l="1"/>
  <c r="B103" i="6" l="1"/>
  <c r="B104" i="6" l="1"/>
  <c r="B105" i="6" l="1"/>
  <c r="B106" i="6" l="1"/>
  <c r="B107" i="6" l="1"/>
  <c r="B108" i="6" l="1"/>
  <c r="B109" i="6" l="1"/>
  <c r="B110" i="6" l="1"/>
  <c r="B111" i="6" l="1"/>
  <c r="B112" i="6" l="1"/>
  <c r="B113" i="6" l="1"/>
  <c r="B114" i="6" l="1"/>
  <c r="B115" i="6" l="1"/>
  <c r="B116" i="6" l="1"/>
  <c r="B117" i="6" l="1"/>
  <c r="B118" i="6" l="1"/>
  <c r="B119" i="6" l="1"/>
  <c r="B120" i="6" l="1"/>
  <c r="B121" i="6" l="1"/>
  <c r="B122" i="6" l="1"/>
  <c r="B123" i="6" l="1"/>
  <c r="B124" i="6" l="1"/>
  <c r="B125" i="6" l="1"/>
  <c r="B126" i="6" l="1"/>
  <c r="B127" i="6" l="1"/>
  <c r="B128" i="6" l="1"/>
  <c r="B129" i="6" l="1"/>
  <c r="B130" i="6" l="1"/>
  <c r="B131" i="6" l="1"/>
  <c r="B132" i="6" l="1"/>
  <c r="B133" i="6" l="1"/>
  <c r="B134" i="6" l="1"/>
  <c r="B135" i="6" l="1"/>
  <c r="B136" i="6" l="1"/>
  <c r="B137" i="6" l="1"/>
  <c r="B138" i="6" l="1"/>
  <c r="B139" i="6" l="1"/>
  <c r="B140" i="6" l="1"/>
  <c r="B141" i="6" l="1"/>
  <c r="B142" i="6" l="1"/>
  <c r="B143" i="6" l="1"/>
  <c r="B144" i="6" l="1"/>
  <c r="B145" i="6" l="1"/>
  <c r="B146" i="6" l="1"/>
  <c r="B147" i="6" l="1"/>
  <c r="B148" i="6" l="1"/>
  <c r="B149" i="6" l="1"/>
  <c r="B150" i="6" l="1"/>
  <c r="B151" i="6" l="1"/>
  <c r="B152" i="6" l="1"/>
  <c r="B153" i="6" l="1"/>
  <c r="B154" i="6" l="1"/>
  <c r="B155" i="6" l="1"/>
  <c r="B156" i="6" l="1"/>
  <c r="B157" i="6" l="1"/>
  <c r="B158" i="6" l="1"/>
  <c r="B159" i="6" l="1"/>
  <c r="B160" i="6" l="1"/>
  <c r="B161" i="6" l="1"/>
  <c r="B162" i="6" l="1"/>
  <c r="B163" i="6" l="1"/>
  <c r="B164" i="6" l="1"/>
  <c r="B165" i="6" l="1"/>
  <c r="B166" i="6" l="1"/>
  <c r="B167" i="6" l="1"/>
  <c r="B168" i="6" l="1"/>
  <c r="B169" i="6" l="1"/>
  <c r="B170" i="6" l="1"/>
  <c r="B171" i="6" l="1"/>
  <c r="B172" i="6" l="1"/>
  <c r="B173" i="6" l="1"/>
  <c r="B174" i="6" l="1"/>
  <c r="B175" i="6" l="1"/>
  <c r="B176" i="6" l="1"/>
  <c r="B177" i="6" l="1"/>
  <c r="B178" i="6" l="1"/>
  <c r="B179" i="6" l="1"/>
  <c r="B180" i="6" l="1"/>
  <c r="B181" i="6" l="1"/>
  <c r="B182" i="6" l="1"/>
  <c r="B183" i="6" l="1"/>
  <c r="B184" i="6" l="1"/>
  <c r="E9" i="6" l="1"/>
  <c r="E11" i="6" s="1"/>
  <c r="E15" i="6" l="1"/>
  <c r="E19" i="6" s="1"/>
  <c r="E167" i="6" l="1"/>
  <c r="E103" i="6"/>
  <c r="E39" i="6"/>
  <c r="E134" i="6"/>
  <c r="E70" i="6"/>
  <c r="E165" i="6"/>
  <c r="E101" i="6"/>
  <c r="E37" i="6"/>
  <c r="E124" i="6"/>
  <c r="E60" i="6"/>
  <c r="E147" i="6"/>
  <c r="E83" i="6"/>
  <c r="E170" i="6"/>
  <c r="E106" i="6"/>
  <c r="E42" i="6"/>
  <c r="E129" i="6"/>
  <c r="E65" i="6"/>
  <c r="E168" i="6"/>
  <c r="E104" i="6"/>
  <c r="E40" i="6"/>
  <c r="E55" i="6"/>
  <c r="E140" i="6"/>
  <c r="E58" i="6"/>
  <c r="E175" i="6"/>
  <c r="E45" i="6"/>
  <c r="E178" i="6"/>
  <c r="E112" i="6"/>
  <c r="E159" i="6"/>
  <c r="E95" i="6"/>
  <c r="E31" i="6"/>
  <c r="E126" i="6"/>
  <c r="E62" i="6"/>
  <c r="E157" i="6"/>
  <c r="E93" i="6"/>
  <c r="E180" i="6"/>
  <c r="E116" i="6"/>
  <c r="E52" i="6"/>
  <c r="E139" i="6"/>
  <c r="E75" i="6"/>
  <c r="E162" i="6"/>
  <c r="E98" i="6"/>
  <c r="E34" i="6"/>
  <c r="E121" i="6"/>
  <c r="E57" i="6"/>
  <c r="E160" i="6"/>
  <c r="E96" i="6"/>
  <c r="E30" i="6"/>
  <c r="E181" i="6"/>
  <c r="E145" i="6"/>
  <c r="E173" i="6"/>
  <c r="E132" i="6"/>
  <c r="E50" i="6"/>
  <c r="E151" i="6"/>
  <c r="E87" i="6"/>
  <c r="E182" i="6"/>
  <c r="E118" i="6"/>
  <c r="E54" i="6"/>
  <c r="E149" i="6"/>
  <c r="E85" i="6"/>
  <c r="E172" i="6"/>
  <c r="E108" i="6"/>
  <c r="E44" i="6"/>
  <c r="E131" i="6"/>
  <c r="E67" i="6"/>
  <c r="E154" i="6"/>
  <c r="E90" i="6"/>
  <c r="E177" i="6"/>
  <c r="E113" i="6"/>
  <c r="E49" i="6"/>
  <c r="E152" i="6"/>
  <c r="E88" i="6"/>
  <c r="E86" i="6"/>
  <c r="E99" i="6"/>
  <c r="E184" i="6"/>
  <c r="E78" i="6"/>
  <c r="E68" i="6"/>
  <c r="E73" i="6"/>
  <c r="E143" i="6"/>
  <c r="E79" i="6"/>
  <c r="E174" i="6"/>
  <c r="E110" i="6"/>
  <c r="E46" i="6"/>
  <c r="E141" i="6"/>
  <c r="E77" i="6"/>
  <c r="E164" i="6"/>
  <c r="E100" i="6"/>
  <c r="E36" i="6"/>
  <c r="E123" i="6"/>
  <c r="E59" i="6"/>
  <c r="E146" i="6"/>
  <c r="E82" i="6"/>
  <c r="E169" i="6"/>
  <c r="E105" i="6"/>
  <c r="E41" i="6"/>
  <c r="E144" i="6"/>
  <c r="E80" i="6"/>
  <c r="E183" i="6"/>
  <c r="E53" i="6"/>
  <c r="E35" i="6"/>
  <c r="E120" i="6"/>
  <c r="E111" i="6"/>
  <c r="E109" i="6"/>
  <c r="E91" i="6"/>
  <c r="E176" i="6"/>
  <c r="E135" i="6"/>
  <c r="E71" i="6"/>
  <c r="E166" i="6"/>
  <c r="E102" i="6"/>
  <c r="E38" i="6"/>
  <c r="E133" i="6"/>
  <c r="E69" i="6"/>
  <c r="E156" i="6"/>
  <c r="E92" i="6"/>
  <c r="E179" i="6"/>
  <c r="E115" i="6"/>
  <c r="E51" i="6"/>
  <c r="E138" i="6"/>
  <c r="E74" i="6"/>
  <c r="E161" i="6"/>
  <c r="E97" i="6"/>
  <c r="E33" i="6"/>
  <c r="E136" i="6"/>
  <c r="E72" i="6"/>
  <c r="E119" i="6"/>
  <c r="E117" i="6"/>
  <c r="E163" i="6"/>
  <c r="E81" i="6"/>
  <c r="E47" i="6"/>
  <c r="E114" i="6"/>
  <c r="E127" i="6"/>
  <c r="E63" i="6"/>
  <c r="E158" i="6"/>
  <c r="E94" i="6"/>
  <c r="E29" i="6"/>
  <c r="E125" i="6"/>
  <c r="E61" i="6"/>
  <c r="E148" i="6"/>
  <c r="E84" i="6"/>
  <c r="E171" i="6"/>
  <c r="E107" i="6"/>
  <c r="E43" i="6"/>
  <c r="E130" i="6"/>
  <c r="E66" i="6"/>
  <c r="E153" i="6"/>
  <c r="E89" i="6"/>
  <c r="E32" i="6"/>
  <c r="E128" i="6"/>
  <c r="E64" i="6"/>
  <c r="E150" i="6"/>
  <c r="E76" i="6"/>
  <c r="E122" i="6"/>
  <c r="E56" i="6"/>
  <c r="E142" i="6"/>
  <c r="E155" i="6"/>
  <c r="E137" i="6"/>
  <c r="E48" i="6"/>
  <c r="E25" i="6" l="1"/>
  <c r="J13" i="6" s="1"/>
  <c r="E21" i="6"/>
  <c r="E185" i="6"/>
  <c r="C24" i="3" l="1"/>
  <c r="C26" i="3" s="1"/>
  <c r="C10" i="6" l="1"/>
  <c r="C11" i="6" s="1"/>
  <c r="C15" i="6" s="1"/>
  <c r="C38" i="3"/>
  <c r="C28" i="3"/>
  <c r="C32" i="3" s="1"/>
  <c r="C41" i="3" s="1"/>
  <c r="E26" i="7"/>
  <c r="E27" i="7" s="1"/>
  <c r="E31" i="7" s="1"/>
  <c r="C43" i="3" l="1"/>
  <c r="C17" i="6" s="1"/>
  <c r="C19" i="6" s="1"/>
  <c r="E33" i="7"/>
  <c r="E34" i="7" s="1"/>
  <c r="E36" i="7" s="1"/>
  <c r="C9" i="4" s="1"/>
  <c r="C10" i="4" s="1"/>
  <c r="D16" i="4" l="1"/>
  <c r="E16" i="4"/>
  <c r="K16" i="4"/>
  <c r="M16" i="4"/>
  <c r="L16" i="4"/>
  <c r="G16" i="4"/>
  <c r="C16" i="4"/>
  <c r="H16" i="4"/>
  <c r="I16" i="4"/>
  <c r="F16" i="4"/>
  <c r="N16" i="4"/>
  <c r="J16" i="4"/>
  <c r="C167" i="6"/>
  <c r="C169" i="6"/>
  <c r="C87" i="6"/>
  <c r="C107" i="6"/>
  <c r="C165" i="6"/>
  <c r="C37" i="6"/>
  <c r="C115" i="6"/>
  <c r="C147" i="6"/>
  <c r="C81" i="6"/>
  <c r="C55" i="6"/>
  <c r="C68" i="6"/>
  <c r="C116" i="6"/>
  <c r="C52" i="6"/>
  <c r="C170" i="6"/>
  <c r="C86" i="6"/>
  <c r="C94" i="6"/>
  <c r="C117" i="6"/>
  <c r="C67" i="6"/>
  <c r="C40" i="6"/>
  <c r="C157" i="6"/>
  <c r="C34" i="6"/>
  <c r="C114" i="6"/>
  <c r="C166" i="6"/>
  <c r="C39" i="6"/>
  <c r="C126" i="6"/>
  <c r="C175" i="6"/>
  <c r="C36" i="6"/>
  <c r="C174" i="6"/>
  <c r="C83" i="6"/>
  <c r="C77" i="6"/>
  <c r="C163" i="6"/>
  <c r="C104" i="6"/>
  <c r="C109" i="6"/>
  <c r="C153" i="6"/>
  <c r="C62" i="6"/>
  <c r="C70" i="6"/>
  <c r="C138" i="6"/>
  <c r="C31" i="6"/>
  <c r="C80" i="6"/>
  <c r="C44" i="6"/>
  <c r="C42" i="6"/>
  <c r="C72" i="6"/>
  <c r="C85" i="6"/>
  <c r="C121" i="6"/>
  <c r="C182" i="6"/>
  <c r="C43" i="6"/>
  <c r="C92" i="6"/>
  <c r="C66" i="6"/>
  <c r="C84" i="6"/>
  <c r="C141" i="6"/>
  <c r="C142" i="6"/>
  <c r="C131" i="6"/>
  <c r="C63" i="6"/>
  <c r="C32" i="6"/>
  <c r="C79" i="6"/>
  <c r="C113" i="6"/>
  <c r="C60" i="6"/>
  <c r="C103" i="6"/>
  <c r="C144" i="6"/>
  <c r="C90" i="6"/>
  <c r="C156" i="6"/>
  <c r="C61" i="6"/>
  <c r="C123" i="6"/>
  <c r="C160" i="6"/>
  <c r="C132" i="6"/>
  <c r="C111" i="6"/>
  <c r="C74" i="6"/>
  <c r="C154" i="6"/>
  <c r="C122" i="6"/>
  <c r="C171" i="6"/>
  <c r="C64" i="6"/>
  <c r="C133" i="6"/>
  <c r="C53" i="6"/>
  <c r="C88" i="6"/>
  <c r="C73" i="6"/>
  <c r="C125" i="6"/>
  <c r="C71" i="6"/>
  <c r="C35" i="6"/>
  <c r="C75" i="6"/>
  <c r="C96" i="6"/>
  <c r="C128" i="6"/>
  <c r="C105" i="6"/>
  <c r="C152" i="6"/>
  <c r="C89" i="6"/>
  <c r="C38" i="6"/>
  <c r="C162" i="6"/>
  <c r="C65" i="6"/>
  <c r="C161" i="6"/>
  <c r="C155" i="6"/>
  <c r="C168" i="6"/>
  <c r="C59" i="6"/>
  <c r="C124" i="6"/>
  <c r="C56" i="6"/>
  <c r="C101" i="6"/>
  <c r="C146" i="6"/>
  <c r="C159" i="6"/>
  <c r="C181" i="6"/>
  <c r="C50" i="6"/>
  <c r="C173" i="6"/>
  <c r="C139" i="6"/>
  <c r="C47" i="6"/>
  <c r="C119" i="6"/>
  <c r="C91" i="6"/>
  <c r="C150" i="6"/>
  <c r="C102" i="6"/>
  <c r="C100" i="6"/>
  <c r="C57" i="6"/>
  <c r="C130" i="6"/>
  <c r="C151" i="6"/>
  <c r="C176" i="6"/>
  <c r="C177" i="6"/>
  <c r="C33" i="6"/>
  <c r="C76" i="6"/>
  <c r="C148" i="6"/>
  <c r="C129" i="6"/>
  <c r="C51" i="6"/>
  <c r="C82" i="6"/>
  <c r="C48" i="6"/>
  <c r="C93" i="6"/>
  <c r="C127" i="6"/>
  <c r="C149" i="6"/>
  <c r="C178" i="6"/>
  <c r="C140" i="6"/>
  <c r="C145" i="6"/>
  <c r="C172" i="6"/>
  <c r="C112" i="6"/>
  <c r="C99" i="6"/>
  <c r="C30" i="6"/>
  <c r="C54" i="6"/>
  <c r="C135" i="6"/>
  <c r="C143" i="6"/>
  <c r="C158" i="6"/>
  <c r="C118" i="6"/>
  <c r="C120" i="6"/>
  <c r="C136" i="6"/>
  <c r="C137" i="6"/>
  <c r="C164" i="6"/>
  <c r="C134" i="6"/>
  <c r="C179" i="6"/>
  <c r="C49" i="6"/>
  <c r="C184" i="6"/>
  <c r="C95" i="6"/>
  <c r="C58" i="6"/>
  <c r="C45" i="6"/>
  <c r="C78" i="6"/>
  <c r="C183" i="6"/>
  <c r="C110" i="6"/>
  <c r="C46" i="6"/>
  <c r="C69" i="6"/>
  <c r="C108" i="6"/>
  <c r="C29" i="6"/>
  <c r="C97" i="6"/>
  <c r="C41" i="6"/>
  <c r="C106" i="6"/>
  <c r="C180" i="6"/>
  <c r="C98" i="6"/>
  <c r="U10" i="4" l="1"/>
  <c r="W10" i="4" s="1"/>
  <c r="G19" i="4"/>
  <c r="U11" i="4"/>
  <c r="W11" i="4" s="1"/>
  <c r="H19" i="4"/>
  <c r="U15" i="4"/>
  <c r="W15" i="4" s="1"/>
  <c r="L19" i="4"/>
  <c r="U13" i="4"/>
  <c r="W13" i="4" s="1"/>
  <c r="J19" i="4"/>
  <c r="U16" i="4"/>
  <c r="W16" i="4" s="1"/>
  <c r="M19" i="4"/>
  <c r="U17" i="4"/>
  <c r="W17" i="4" s="1"/>
  <c r="N19" i="4"/>
  <c r="U14" i="4"/>
  <c r="W14" i="4" s="1"/>
  <c r="K19" i="4"/>
  <c r="P16" i="4"/>
  <c r="U6" i="4"/>
  <c r="C19" i="4"/>
  <c r="C21" i="4" s="1"/>
  <c r="U9" i="4"/>
  <c r="W9" i="4" s="1"/>
  <c r="F19" i="4"/>
  <c r="U8" i="4"/>
  <c r="W8" i="4" s="1"/>
  <c r="E19" i="4"/>
  <c r="C25" i="6"/>
  <c r="C21" i="6"/>
  <c r="E22" i="6" s="1"/>
  <c r="C185" i="6"/>
  <c r="U12" i="4"/>
  <c r="W12" i="4" s="1"/>
  <c r="I19" i="4"/>
  <c r="D19" i="4"/>
  <c r="U7" i="4"/>
  <c r="W7" i="4" s="1"/>
  <c r="I13" i="6" l="1"/>
  <c r="E26" i="6"/>
  <c r="J14" i="6" s="1"/>
  <c r="U19" i="4"/>
  <c r="W19" i="4" s="1"/>
  <c r="W6" i="4"/>
</calcChain>
</file>

<file path=xl/sharedStrings.xml><?xml version="1.0" encoding="utf-8"?>
<sst xmlns="http://schemas.openxmlformats.org/spreadsheetml/2006/main" count="170" uniqueCount="136">
  <si>
    <t>Direct Testimony of Charlotte T. Emery</t>
  </si>
  <si>
    <t>DIRECT SCHEDULE CTE-1</t>
  </si>
  <si>
    <t>The Empire District Electric Company</t>
  </si>
  <si>
    <t>Before the Missouri Public Service Commission</t>
  </si>
  <si>
    <t>Case. No. ER-2022-0193</t>
  </si>
  <si>
    <t>Line No.</t>
  </si>
  <si>
    <t>Energy Transition Costs (incl. carrying costs)</t>
  </si>
  <si>
    <t>Summary of Estimated Upfront Costs for Securitization</t>
  </si>
  <si>
    <t>Legal fees</t>
  </si>
  <si>
    <t>Underwriting (estimated at 40 bps)</t>
  </si>
  <si>
    <t>Auditor fee</t>
  </si>
  <si>
    <t>Structuring advisor (incl. discount)</t>
  </si>
  <si>
    <t>Misc</t>
  </si>
  <si>
    <t>Consultant fees</t>
  </si>
  <si>
    <t>Commission advisor</t>
  </si>
  <si>
    <t>Unknown</t>
  </si>
  <si>
    <t>Fixed fees</t>
  </si>
  <si>
    <t>Sum Lines 2 - 8</t>
  </si>
  <si>
    <t>SEC Filing Fee</t>
  </si>
  <si>
    <t>Niehaus Direct, page 8, line 8</t>
  </si>
  <si>
    <t>Bond rating fees (incl. S&amp;P and Moody's @ 0.0575% each)</t>
  </si>
  <si>
    <t>Niehaus Direct, page 17, line 1</t>
  </si>
  <si>
    <t>Filing fees total percentage</t>
  </si>
  <si>
    <t>Total rating and filing fees</t>
  </si>
  <si>
    <t>Total upfront costs</t>
  </si>
  <si>
    <t>Return on capital account of 0.5%</t>
  </si>
  <si>
    <t>pg 16, line 2</t>
  </si>
  <si>
    <t>Estimated bond issuance amount</t>
  </si>
  <si>
    <t>Summary of Estimated Ongoing Costs per year</t>
  </si>
  <si>
    <t>Servicing Fee</t>
  </si>
  <si>
    <t>Administration</t>
  </si>
  <si>
    <t>Trustee fee</t>
  </si>
  <si>
    <t>Auditing/accounting fees</t>
  </si>
  <si>
    <t>Rating agency surveillance fees</t>
  </si>
  <si>
    <t>Return on Capital Account for Credit enhancement (calculated at proposed WACC from ER-2019-0374)</t>
  </si>
  <si>
    <t>Printing fees</t>
  </si>
  <si>
    <t>Miscellaneous</t>
  </si>
  <si>
    <t>Ongoing Costs Per Year</t>
  </si>
  <si>
    <t>Ongoing Costs Per Month</t>
  </si>
  <si>
    <t>DIRECT SCHEDULE CTE-2</t>
  </si>
  <si>
    <t>EO-2022-0193</t>
  </si>
  <si>
    <t>Missouri Asbury Securitization</t>
  </si>
  <si>
    <t>Asbury (Retired Portion) Revenue Requirement</t>
  </si>
  <si>
    <t>Total</t>
  </si>
  <si>
    <t>Missouri</t>
  </si>
  <si>
    <t>Total Missouri</t>
  </si>
  <si>
    <t>Line</t>
  </si>
  <si>
    <t>Asbury (Retired Plant)</t>
  </si>
  <si>
    <t>Jurisdictional</t>
  </si>
  <si>
    <t>No.</t>
  </si>
  <si>
    <t>Description</t>
  </si>
  <si>
    <t>Proposed ER-2022-0193</t>
  </si>
  <si>
    <t>Allocation</t>
  </si>
  <si>
    <t>(a)</t>
  </si>
  <si>
    <t>Net Retired Asbury Plant</t>
  </si>
  <si>
    <t>Asbury Environmental Regulatory Assets</t>
  </si>
  <si>
    <t>Asbury Fuel Inventories</t>
  </si>
  <si>
    <t>Asbury ADIT (NPV Value utilizing 13 Years)</t>
  </si>
  <si>
    <t>Asbury Excess ADIT</t>
  </si>
  <si>
    <t>Asbury AAO Liability</t>
  </si>
  <si>
    <r>
      <t xml:space="preserve">Additional Asbury Decommissioning Costs (Phase 2) </t>
    </r>
    <r>
      <rPr>
        <b/>
        <sz val="9"/>
        <color rgb="FFFF0000"/>
        <rFont val="Calibri"/>
        <family val="2"/>
        <scheme val="minor"/>
      </rPr>
      <t>(1)</t>
    </r>
  </si>
  <si>
    <r>
      <t xml:space="preserve">Additional Asbury Decommissioning Costs (Phase 3) </t>
    </r>
    <r>
      <rPr>
        <b/>
        <sz val="9"/>
        <color rgb="FFFF0000"/>
        <rFont val="Calibri"/>
        <family val="2"/>
        <scheme val="minor"/>
      </rPr>
      <t>(1)</t>
    </r>
  </si>
  <si>
    <t>Additional Asbury Asset Retirement Obligation Costs - Asbestos</t>
  </si>
  <si>
    <t>Additional Asbury Asset Retirement Obligation Costs - CCR Impoundment</t>
  </si>
  <si>
    <r>
      <t>Total Asbury Energy Transition Costs to Securitize:</t>
    </r>
    <r>
      <rPr>
        <b/>
        <sz val="1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(2)</t>
    </r>
  </si>
  <si>
    <t>Carrying costs from May 2022 Through Bond Issuance Date Estimated to occur December 2022 @ 6.77% WACC from ER-2019-0374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</si>
  <si>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</si>
  <si>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</si>
  <si>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</si>
  <si>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</si>
  <si>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</si>
  <si>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</si>
  <si>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</si>
  <si>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</si>
  <si>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Footnote:</t>
  </si>
  <si>
    <r>
      <rPr>
        <b/>
        <sz val="9"/>
        <color rgb="FFFF0000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- From Black and Veatch Demo Cost Estimate - November 2021 Memo.</t>
    </r>
  </si>
  <si>
    <r>
      <rPr>
        <b/>
        <sz val="9"/>
        <color rgb="FFFF0000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- All costs represent the Missouri jurisdictional actuals as of 1/31/2022 and projections through April 2022 except for the additional projected decommissioning &amp; ARO costs which represent the total projections of the respective items.</t>
    </r>
  </si>
  <si>
    <t>DIRECT SCHEDULE CTE-3</t>
  </si>
  <si>
    <t>Securitization</t>
  </si>
  <si>
    <t>Energy Transition Costs(incl. carrying)</t>
  </si>
  <si>
    <t>Upfront financing costs</t>
  </si>
  <si>
    <t>Amortization</t>
  </si>
  <si>
    <t>13 Years</t>
  </si>
  <si>
    <t>Carrying cost</t>
  </si>
  <si>
    <t>NPV of total payments discounted at WACC</t>
  </si>
  <si>
    <t>NPV Securitized Benefit</t>
  </si>
  <si>
    <t>Monthly payment</t>
  </si>
  <si>
    <t>Monthly revenue requirement</t>
  </si>
  <si>
    <t>Total payments</t>
  </si>
  <si>
    <t>Securitization benefit</t>
  </si>
  <si>
    <t>WACC (proposed in ER-2019-0314)</t>
  </si>
  <si>
    <t>NPV payments discounted @ WACC</t>
  </si>
  <si>
    <t>NPV securitization benefit</t>
  </si>
  <si>
    <t>Total customer payments:</t>
  </si>
  <si>
    <t>DIRECT SCHEDULE CTE-4</t>
  </si>
  <si>
    <t>Class</t>
  </si>
  <si>
    <t>Annual Revenue Target</t>
  </si>
  <si>
    <t>Usage</t>
  </si>
  <si>
    <t>SAR</t>
  </si>
  <si>
    <t>%</t>
  </si>
  <si>
    <t>$</t>
  </si>
  <si>
    <t>kWh</t>
  </si>
  <si>
    <t>$/kWh</t>
  </si>
  <si>
    <t>Residential</t>
  </si>
  <si>
    <t>Allocation and Customer Rates Under Securitization</t>
  </si>
  <si>
    <t>Commercial</t>
  </si>
  <si>
    <t>Small Heating</t>
  </si>
  <si>
    <t>General Power</t>
  </si>
  <si>
    <t>Annual revenue requirement</t>
  </si>
  <si>
    <t>Transmission</t>
  </si>
  <si>
    <t>Total Electric Building</t>
  </si>
  <si>
    <t>Feed Mill</t>
  </si>
  <si>
    <t>Large Power</t>
  </si>
  <si>
    <t>Misc. Service</t>
  </si>
  <si>
    <t>Street Lighting</t>
  </si>
  <si>
    <t>Private Lighting</t>
  </si>
  <si>
    <t>Special Lighting</t>
  </si>
  <si>
    <t>RG</t>
  </si>
  <si>
    <t>CB</t>
  </si>
  <si>
    <t>SH</t>
  </si>
  <si>
    <t>GP</t>
  </si>
  <si>
    <t>TS</t>
  </si>
  <si>
    <t>TEB</t>
  </si>
  <si>
    <t>PFM</t>
  </si>
  <si>
    <t>LP</t>
  </si>
  <si>
    <t>MS</t>
  </si>
  <si>
    <t>SPL</t>
  </si>
  <si>
    <t>PL</t>
  </si>
  <si>
    <t>LS</t>
  </si>
  <si>
    <t>Rate design revenue target</t>
  </si>
  <si>
    <t>Annual Bond revenue targets</t>
  </si>
  <si>
    <t>Annual Usage</t>
  </si>
  <si>
    <t>Total/Average</t>
  </si>
  <si>
    <t>Annual Bill Impact 1000 KWH</t>
  </si>
  <si>
    <r>
      <rPr>
        <b/>
        <u/>
        <sz val="11"/>
        <color rgb="FFFF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</t>
    </r>
  </si>
  <si>
    <t>Revenue target and determinants data from Lyons Updated CCOS Study Surrebuttal Testimony, ER-2021-0312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</si>
</sst>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.00000_);\(&quot;$&quot;#,##0.00000\)"/>
    <numFmt numFmtId="167" formatCode="0.000%"/>
    <numFmt numFmtId="168" formatCode="0.0000%"/>
    <numFmt numFmtId="169" formatCode="&quot;$&quot;#,##0"/>
    <numFmt numFmtId="170" formatCode="0.00000%"/>
    <numFmt numFmtId="171" formatCode="&quot;$&quot;#,##0.000_);\(&quot;$&quot;#,##0.000\)"/>
    <numFmt numFmtId="172" formatCode="&quot;$&quot;#,##0.00000"/>
    <numFmt numFmtId="173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4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5" fontId="0" fillId="0" borderId="0" xfId="0" applyNumberFormat="1"/>
    <xf numFmtId="3" fontId="0" fillId="0" borderId="0" xfId="0" applyNumberFormat="1"/>
    <xf numFmtId="7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3" fillId="0" borderId="0" xfId="0" applyNumberFormat="1" applyFont="1"/>
    <xf numFmtId="5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5" fontId="4" fillId="0" borderId="0" xfId="0" applyNumberFormat="1" applyFont="1" applyAlignment="1">
      <alignment horizontal="center"/>
    </xf>
    <xf numFmtId="10" fontId="0" fillId="0" borderId="0" xfId="2" applyNumberFormat="1" applyFont="1"/>
    <xf numFmtId="165" fontId="0" fillId="0" borderId="0" xfId="2" applyNumberFormat="1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8" fontId="0" fillId="0" borderId="0" xfId="0" applyNumberFormat="1"/>
    <xf numFmtId="167" fontId="0" fillId="0" borderId="0" xfId="2" applyNumberFormat="1" applyFont="1"/>
    <xf numFmtId="167" fontId="2" fillId="0" borderId="0" xfId="2" applyNumberFormat="1" applyFont="1"/>
    <xf numFmtId="164" fontId="0" fillId="0" borderId="0" xfId="1" applyNumberFormat="1" applyFont="1" applyBorder="1"/>
    <xf numFmtId="164" fontId="7" fillId="0" borderId="0" xfId="1" applyNumberFormat="1" applyFont="1"/>
    <xf numFmtId="3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5" fontId="9" fillId="0" borderId="0" xfId="0" applyNumberFormat="1" applyFont="1"/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7" fontId="9" fillId="0" borderId="0" xfId="0" applyNumberFormat="1" applyFont="1"/>
    <xf numFmtId="169" fontId="0" fillId="0" borderId="0" xfId="0" applyNumberFormat="1"/>
    <xf numFmtId="170" fontId="0" fillId="0" borderId="0" xfId="2" applyNumberFormat="1" applyFont="1"/>
    <xf numFmtId="164" fontId="8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11" fillId="0" borderId="0" xfId="3"/>
    <xf numFmtId="0" fontId="6" fillId="0" borderId="0" xfId="0" applyFont="1"/>
    <xf numFmtId="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5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8" fontId="0" fillId="0" borderId="0" xfId="2" applyNumberFormat="1" applyFont="1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/>
    </xf>
    <xf numFmtId="0" fontId="0" fillId="0" borderId="6" xfId="0" applyBorder="1"/>
    <xf numFmtId="164" fontId="2" fillId="0" borderId="7" xfId="1" applyNumberFormat="1" applyFont="1" applyBorder="1" applyAlignment="1">
      <alignment horizontal="right"/>
    </xf>
    <xf numFmtId="164" fontId="0" fillId="0" borderId="7" xfId="1" applyNumberFormat="1" applyFont="1" applyBorder="1"/>
    <xf numFmtId="164" fontId="2" fillId="0" borderId="7" xfId="1" applyNumberFormat="1" applyFont="1" applyBorder="1"/>
    <xf numFmtId="0" fontId="10" fillId="0" borderId="0" xfId="0" applyFont="1"/>
    <xf numFmtId="164" fontId="8" fillId="2" borderId="7" xfId="1" applyNumberFormat="1" applyFont="1" applyFill="1" applyBorder="1" applyAlignment="1">
      <alignment horizontal="right"/>
    </xf>
    <xf numFmtId="164" fontId="0" fillId="0" borderId="8" xfId="1" applyNumberFormat="1" applyFont="1" applyBorder="1"/>
    <xf numFmtId="170" fontId="0" fillId="0" borderId="7" xfId="2" applyNumberFormat="1" applyFont="1" applyBorder="1"/>
    <xf numFmtId="168" fontId="0" fillId="0" borderId="8" xfId="2" applyNumberFormat="1" applyFont="1" applyBorder="1"/>
    <xf numFmtId="168" fontId="0" fillId="0" borderId="9" xfId="2" applyNumberFormat="1" applyFont="1" applyBorder="1"/>
    <xf numFmtId="164" fontId="0" fillId="2" borderId="7" xfId="1" applyNumberFormat="1" applyFont="1" applyFill="1" applyBorder="1"/>
    <xf numFmtId="0" fontId="0" fillId="0" borderId="7" xfId="0" applyBorder="1"/>
    <xf numFmtId="0" fontId="2" fillId="0" borderId="1" xfId="0" applyFont="1" applyBorder="1"/>
    <xf numFmtId="164" fontId="2" fillId="0" borderId="8" xfId="1" applyNumberFormat="1" applyFont="1" applyBorder="1"/>
    <xf numFmtId="171" fontId="0" fillId="0" borderId="0" xfId="0" applyNumberFormat="1" applyAlignment="1">
      <alignment horizontal="center"/>
    </xf>
    <xf numFmtId="172" fontId="0" fillId="0" borderId="0" xfId="0" applyNumberFormat="1"/>
    <xf numFmtId="0" fontId="2" fillId="0" borderId="0" xfId="0" applyFont="1" applyAlignment="1">
      <alignment horizontal="left" vertical="center" wrapText="1"/>
    </xf>
    <xf numFmtId="9" fontId="0" fillId="0" borderId="0" xfId="2" applyFont="1" applyAlignment="1">
      <alignment horizontal="center"/>
    </xf>
    <xf numFmtId="44" fontId="0" fillId="0" borderId="0" xfId="0" applyNumberFormat="1"/>
    <xf numFmtId="0" fontId="13" fillId="0" borderId="0" xfId="5" applyFont="1"/>
    <xf numFmtId="0" fontId="13" fillId="0" borderId="0" xfId="5" quotePrefix="1" applyFont="1"/>
    <xf numFmtId="0" fontId="15" fillId="0" borderId="0" xfId="5" applyFont="1"/>
    <xf numFmtId="0" fontId="15" fillId="0" borderId="0" xfId="5" applyFont="1" applyAlignment="1">
      <alignment horizontal="left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173" fontId="13" fillId="0" borderId="0" xfId="4" applyNumberFormat="1" applyFont="1"/>
    <xf numFmtId="10" fontId="13" fillId="0" borderId="0" xfId="5" applyNumberFormat="1" applyFont="1" applyAlignment="1">
      <alignment horizontal="center"/>
    </xf>
    <xf numFmtId="10" fontId="13" fillId="0" borderId="0" xfId="7" applyNumberFormat="1" applyFont="1" applyAlignment="1">
      <alignment horizontal="center"/>
    </xf>
    <xf numFmtId="164" fontId="13" fillId="0" borderId="0" xfId="6" applyNumberFormat="1" applyFont="1"/>
    <xf numFmtId="0" fontId="13" fillId="0" borderId="11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2" xfId="5" applyFont="1" applyBorder="1" applyAlignment="1">
      <alignment horizontal="center"/>
    </xf>
    <xf numFmtId="0" fontId="13" fillId="0" borderId="13" xfId="5" applyFont="1" applyBorder="1" applyAlignment="1">
      <alignment horizontal="center"/>
    </xf>
    <xf numFmtId="0" fontId="13" fillId="0" borderId="14" xfId="5" applyFont="1" applyBorder="1" applyAlignment="1">
      <alignment horizontal="center"/>
    </xf>
    <xf numFmtId="0" fontId="17" fillId="0" borderId="0" xfId="5" applyFont="1"/>
    <xf numFmtId="164" fontId="13" fillId="0" borderId="0" xfId="6" applyNumberFormat="1" applyFont="1" applyBorder="1"/>
    <xf numFmtId="173" fontId="13" fillId="0" borderId="1" xfId="4" applyNumberFormat="1" applyFont="1" applyBorder="1"/>
    <xf numFmtId="0" fontId="16" fillId="0" borderId="0" xfId="5" applyFont="1"/>
    <xf numFmtId="164" fontId="16" fillId="0" borderId="0" xfId="6" applyNumberFormat="1" applyFont="1" applyBorder="1"/>
    <xf numFmtId="164" fontId="16" fillId="0" borderId="2" xfId="6" applyNumberFormat="1" applyFont="1" applyBorder="1"/>
    <xf numFmtId="164" fontId="2" fillId="0" borderId="5" xfId="1" applyNumberFormat="1" applyFont="1" applyBorder="1" applyAlignment="1">
      <alignment horizontal="left"/>
    </xf>
    <xf numFmtId="0" fontId="0" fillId="0" borderId="0" xfId="0" applyAlignment="1">
      <alignment horizontal="center" wrapText="1"/>
    </xf>
    <xf numFmtId="164" fontId="16" fillId="0" borderId="2" xfId="1" applyNumberFormat="1" applyFont="1" applyBorder="1"/>
    <xf numFmtId="0" fontId="13" fillId="0" borderId="0" xfId="5" applyFont="1" applyAlignment="1">
      <alignment wrapText="1"/>
    </xf>
    <xf numFmtId="173" fontId="13" fillId="0" borderId="0" xfId="4" applyNumberFormat="1" applyFont="1" applyFill="1"/>
    <xf numFmtId="173" fontId="0" fillId="0" borderId="0" xfId="4" applyNumberFormat="1" applyFont="1"/>
    <xf numFmtId="173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5" applyFont="1" applyAlignment="1">
      <alignment horizontal="center"/>
    </xf>
    <xf numFmtId="0" fontId="13" fillId="0" borderId="0" xfId="5" quotePrefix="1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</cellXfs>
  <cellStyles count="8">
    <cellStyle name="Comma" xfId="4" builtinId="3"/>
    <cellStyle name="Currency" xfId="1" builtinId="4"/>
    <cellStyle name="Currency 2" xfId="6" xr:uid="{BB19F15E-9442-4493-8733-F773133EF7BA}"/>
    <cellStyle name="Hyperlink" xfId="3" builtinId="8"/>
    <cellStyle name="Normal" xfId="0" builtinId="0"/>
    <cellStyle name="Normal 2" xfId="5" xr:uid="{F16DB742-D093-4C7A-AF41-FD4F3A31A67C}"/>
    <cellStyle name="Percent" xfId="2" builtinId="5"/>
    <cellStyle name="Percent 2" xfId="7" xr:uid="{4FD7BEB3-7C5E-4BBC-9267-77BEEFF5E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customXml" Target="../customXml/item1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theme" Target="theme/theme1.xml"/><Relationship Id="rId135" Type="http://schemas.openxmlformats.org/officeDocument/2006/relationships/customXml" Target="../customXml/item2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styles" Target="styles.xml"/><Relationship Id="rId136" Type="http://schemas.openxmlformats.org/officeDocument/2006/relationships/customXml" Target="../customXml/item3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sharedStrings" Target="sharedStrings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SIG%20%20%20%20%20%20Selective%20%20%20%20%20%20%20%20%20%20%20%20%20%20%202111\Financial%20Services\Fin%20Stmts%20-%20Commentaries\2002\fs_01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bfiles\Colorado\Study%201202\AppendixA2002-12%20fin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11\M3-Dec10\EssDBDec1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ldcotten\Local%20Settings\Temporary%20Internet%20Files\OLK3\Kentucky%20-%20CCS98%20as%20filed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MRP\ACCT\MRPFS97.XLW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Extra%20files%20for%20calculating%20allocation%20basis%20for%2098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venue%20Requirements\Texas\Amarillo\2002%20Deficiency%20Study\Filing\2002%2012%20AMA%20STUDY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Regulatory\Cases\RATE%20CASES\MO\Gas\GR-2018-0013%20Liberty%20Rate%20Case\04_Revenue%20Requirement\02%20Supporting%20Schedules\02%20Adjustment%20Schedules\ADJ%2001%20Vacant%20Employees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_GRA\Gas\2007%20Systemwide%20Case\Model\Errata\Errata%20-%20Cost%20of%20Service%20&amp;%20Workpapers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wers\Local%20Settings\Temporary%20Internet%20Files\OLK1A\Plant%20Accounting\Monthly%20Reports\Capital%20Expenditure%20reports\Capital%20Expenditures%20-%202005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00n06\Tx_Workgroups\Finance\2004%20Analysis\Summary%20Reports%20-%20Essbase\Essbase%20Financial%20Desktop%20-%20Apr%2004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Shared%20Servic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Documents%20and%20Settings\buchanan\My%20Documents\bbfiles\Colorado\CO%202005-06%20GCA\AppendixA%202005-06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Revenue%20Requirements/Mid-States/VIRGINIA/2003%20AIF/2003%2009%20AIF/2003%2009%20AIF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9\M8-May09\EPS%20Projections\Shared%20Services%20EPS_May09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SSU%20CapEx_Oct08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1-ENTERPRISE%20MODEL\1-CURRENT%20MODELS\EModel%2009%20-%200.5.5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stroud\Desktop\BRIEFCASE\INTEREST%20WORKFOLDER\EModel%2009%20-%203.0%20-%202010%20OUTLOOK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USUMANO\UCG%20RENT%20TEMPLATE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Energas\Amarillo\DefStudyMay01\Exhibits%20May%2001%20Amarillo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sites/ER-2020-Wind/Shared%20Documents/General/Wind%20Model/Empire%20District%20Electric%20Wind%20-%20Financial%20Model%2002%2011%202021%20143pm_For%20Recon.xlsm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JuriRpt\Rate%20Filings\TN%20rate%20filing_sch1%20redo%20for%20Jun08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KA%20WNA%20WORKPAPER\Kansas%20WNA%20Program%20R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TEMP\Cash%20Working%20Capital\Cash%20Working%20Capit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WestTexas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MISC%20CASES\MO\Open\EO-2022-0193%20Asbury%20Plant%20Securitization\Asbury%20Balances\Total%20Asbury%20Costs%204-30-22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MISC%20CASES\MO\Open\EO-2022-0193%20Asbury%20Plant%20Securitization\Asbury%20Balances\NPV%20Calculation%20ADIT%20and%20Excess%20ADIT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Planning%20and%20Regulatory\Regulatory\Cases\MISC%20CASES\MO\Open\EO-2022-0193%20Asbury%20Plant%20Securitization\Asbury%20Balances\Asbury%20Liability\Asbury%20Retirement%20&amp;%20Decommission%20Costs%20-%201-31-22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Planning%20and%20Regulatory\Regulatory\Cases\MISC%20CASES\MO\Open\EO-2022-0193%20Asbury%20Plant%20Securitization\Asbury%20Balances\Asbury%20Environmental%20Cost%20Reg%20Assets%20-%201-31-22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MISC%20CASES\MO\Open\EO-2022-0193%20Asbury%20Plant%20Securitization\Asbury%20Balances\Stub%20Period%202%20Carrying%20Charg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bbfiles\Colorado\Study%201202\AppendixA2002-12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DEMMON\My%20Documents\FINANCE\BUDGET\2001%20budget\cashflo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Feb05%20Reserve%20Adj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Greeley\Kansas\Study%203-31-01\Kansas%20Study%203-31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7%20case%20analysis\MFRs%20Scheds\2003%20KS%20MFR%20Final%20with%20correct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Colorado-Kansas\colorado\CO%202006%20-%20current%20GCA%20and%20Annuals\CO%202006-12%20Annual\AppendixA%202006-12,%203-20-07%20451p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TRA%20%20%20%20%20TRAC%20%20%20%20%20%20%20%20%20%20%20%20%20%20%20%20%20%20%207199\Financial%20Services\Fin%20Stmts%20-%20Commentaries\Fy2003\fs_11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PE%2013%20month%20by%20su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arris%20fuel%20MoPu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RAIL\CEH\QTR_END\INVT_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JuriRpt\Rate%20Filings\Kentuck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10%20Margins\Final%20Models\Margin%20Model%203rd%20g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/RI/OKLAHOMA/2018OKRateCase/MFRs/Okla%202018%20COS%20Mode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cshrnasp03\u_atmos\2006%20Atmos%20Planning\2006%20Waller%20with%20data%20entr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udget/Acquisitions/BT/EBITDA%20Model%2005.03.2004%20formated%20(corrected%20and%20final%20order%20-%20v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23\rateflng\Lead%20Lag%202002\Distribution\Tax%20Support\2002%20Local%20Gross%20Receipts%20Drill%20CF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Monthly%20Reports\Depr_Cap_Exp\Current_Depreciation_Exp_C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EPS%20Projection_Jun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jbfiles\kozoman\Rio%20Rico%202012\Standard%20Filing\RRUI%20Water%20standard%20filing%20schedules%2020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uzzi\Documents\Work%20Offline\Liberty%20Utilities%20AMI%20RR\Cost%20Documents\Neetu's%20Budgets\April%202020%20-%20Advanced%20Metering%20v0.5%20-%20With%20Rebaselin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WestTexas%20CapEx_Oct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2-05%20Reserve%20Workfil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PipelineTX%20CapEx_Oct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Mid-States\VIRGINIA\2003%20AIF\2003%2009%20AIF\REVISED%202003%2009%20FILED%20AIF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May05\Utility%20Financial%20Package_May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udget/2005%20Plan/FAQs/CompositeCalculation%20for%20Fiscal%202005%20-%20Preli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mpire%20ER-2006-0315\DR%20Responses\DR%20199%20hedging%20reports\gas%20position%200331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Mid-States\VIRGINIA\2007%20AIF\2007%20AIF%20FILING\Copy%20of%20REVISED%202006%2009%20AIF%20%20PER%20JOHN%20BALLSR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KOD%20%20%20%20%20Kodiak%20%20%20%20%20%20%20%20%20%20%20%20%20%20%20%20%209846\Financial%20Services\Fin%20Stmts%20-%20Commentaries\FS%20Q1%2020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FY%202003%20Capital%20Budget/AEL/AEL%20Capital%20Budg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8\M5-Feb08\EssDB%20Feb0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WestTexas%20CapEx_Sep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PipelineTX%20CapEx_Sep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8\M5-Feb08\CapEx%20Tracker\ColKans%20CapEx_Feb0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ColKans%20CapEx_Sep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KYMidStates%20CapEx_Sep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Louisiana%20CapEx_Sep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Mississippi%20CapEx_Sep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MidTex%20CapEx_Sep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PAL\ACCT\FINSTMTS\FSDEC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Nonreg%20CapEx_Sep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SSU%20CapEx_Sep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Documents%20and%20Settings/aashburn.ATMOS/Local%20Settings/Temp/Weather/Regression15ye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ColKan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ColKans%20CapEx_Oct0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Non%20Utility%20Business%20Services\FY%202001\Jun%2001\Energy%20Services%20Companies-Retail\Check%20Request%20Jun%2001%20Pm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ENTERPRISE%20MODEL\0000%20-%20LATEST%20GREATEST%20OFFICIAL%20MODEL\IN%20PROGRESS\ENTERPRISE%20MODEL%20-Ver%202007-12.11%20UPDATE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GC%20Finance\FY%2010%20Budget\Targets\Net%20Income%20and%20Spending%20targets%2007-06-0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ewrock.UTILITIES\AppData\Local\Microsoft\Windows\Temporary%20Internet%20Files\Content.Outlook\QH8FYLH0\Liberty%20Timecard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ostek\Documents\Formal%20Rate%20Cases\Electric\Empire%20District%20Electric\ER-2011-0004\Data%20Requests\DR%200113%20-%20Gas%20Position%20Reports%20-%20HC\Gas%20Position%20112610%20Electri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ash%20Working%20Capital\Cash%20Working%20Capit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Gas%20Accounting/Inventory/STORAGE/Greeley/15906%20Storage%20(Willams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09%20Margins\Final%20Budget\FY09%20Budget%20Margin%20Model%20KMD%20Fina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_atmos\2006%20Atmos%20Planning\Mid%20Tex%20margin%202006%20Planning\Customer%20Data\customer%20graph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Latest%20rate%20filings%20and%20outcomes\Mid-Tex%20&amp;%20APT\2009-03-06%20Mid-Tex%20RRM%20Filing%20-%20CD-1%20(Cities)\5)%202008%20RRM%20Mid-Tex%20-%20Cost%20of%20Service%20&amp;%20Workpapers%20-%20Year%202009%20-%2003-06-09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wers\Local%20Settings\Temporary%20Internet%20Files\OLK1A\Plant%20Accounting\Monthly%20Reports\CWIP\Open%20CWIP\FY2005\Mar-05%20Open%20CWIP%20Repor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8\M6-Mar08\EssDB%20Mar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DPearson\Local%20Settings\Temporary%20Internet%20Files\OLK4\Benefits%20Fee%20Summar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9\M8-May09\EssDBMay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troud\Desktop\BRIEFCASE\1-ENTERPRISE%20MODEL\1-CURRENT%20MODELS\BU%20Files%202008\TransLa%202007%20RSC_FINAL_122007%20Final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07%20Margins\2007%20Final%20Margin%20Models\FY%202007%20Margin%20Model%20MidSt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Greeley\Kansas\Study%203-31-01\Kansas%20Study%203-31-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ER-2019-0374\Prior%20Case\2014%20Payroll\Annualized%20Payroll%20ER-2014-0351%20-%20HC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Systems%20and%20Settlements\Encompass\2019%20MO%20Rate%20Case\Final%20Workpapers\2019%20MO%20Rate%20Case%20Model%20Output%20-%20Finalv3%20-%20Confidential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EssD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prier\AppData\Local\Microsoft\Windows\INetCache\Content.Outlook\NME8G3MJ\ADIT%20Projection%20as%20of%201-31-20%20-%20Nov%202019%20Update%20(2)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notes5/data/ArcLight/Joint%20Venture%20Model%20-%202002%20Business%20Plan%20(2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Financial%20Reporting/Stat%20Summary/2009/Stat%20Summary%20Pages%202009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MdSt-GA%20Rate%20Case/GA%20Rate%20Case%202009/13%20MFR%20and%20Workpapers%20public%202009WP%20as%20filed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Morel,%20Tom/Weather/Degree%20Day%20Report%20(Current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LGS%20RSC%202001\LGS2001RSC%20RATE%20BASE%20TES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PT%20Rates\Model\APT%20Model%20-%20Apr09-Mar10\Schedules%20and%20Workpapers\Class%20Cost%20of%20Serv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MO%20Rate%20Filing%20-%20Case%20No.%20GR-2006-0387,%2004-07-2006\Updated%20Filing%20-%20Jun06\RMB%201-10%20and%20WPs%20MO%20Rate%20C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KYMidStates%20CapEx_Oct08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Revenue%20Requirements/Mid-States/Va/2002%20VA%20AIF/AIF%20Filing/2002%2009%20AIF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Utility\UTILITY%20FINANCIAL%20PACKAGES_Jun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OVA\ACCT\FS9706.XLW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Downloads\080%20-%20April%201080%20activity.txt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May05\Nonutility_May05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KA%20WNA%20WORKPAPER\revised%20blank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Colorado-Kansas\Kansas\2007%20case%20analysis\MFRs%20Scheds\2003%20KS%20MFR%20Final%20with%20corrections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Kentucky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Louisia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uchanan\My%20Documents\bbfiles\Colorado\CO%202005-06%20GCA\AppendixA%202005-06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Louisiana%20CapEx_Oct08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Latest%20rate%20filings%20and%20outcomes\Mid-Tex%20&amp;%20APT\2008-11-05%20Dallas%20SOI%20-%20Electronic%20Files%20for%20CD\4)%2011-05-08%20Dallas%20SOI%20-%20Cost%20of%20Service%20&amp;%20Workpapers%20FINA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MidStates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10\M8-May10\EssDBMay1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inance\2004%20Analysis\Summary%20Reports%20-%20Essbase\Essbase%20Financial%20Desktop%20-%20Jun%2004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Mississippi%20CapEx_Oct08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MidTex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MidTex%20CapEx_Oct08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Nonreg%20CapEx_Oct08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13\Utility\Distribution\2002\Dec\Trial%20Balance\LSGD%20Trial%20Balance%20Dec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S"/>
      <sheetName val="IS"/>
      <sheetName val="SCHED"/>
      <sheetName val="Interest"/>
      <sheetName val="BONDS"/>
      <sheetName val="UW_SUMM"/>
      <sheetName val="WC_ALAB"/>
      <sheetName val="WC_KENT"/>
      <sheetName val="GL_PL"/>
      <sheetName val="3RD PARTY"/>
      <sheetName val="PAID"/>
      <sheetName val="OSLR"/>
      <sheetName val="IBNR"/>
      <sheetName val="JE"/>
      <sheetName val="Module2"/>
      <sheetName val="Module1"/>
      <sheetName val="Fuel Inven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GBudWL"/>
      <sheetName val="MGBudMC"/>
      <sheetName val="MGBudODV"/>
      <sheetName val="OMBudWL"/>
      <sheetName val="OMBudMC"/>
      <sheetName val="OMBudODV"/>
      <sheetName val="MGActWL"/>
      <sheetName val="MGActMC"/>
      <sheetName val="MGActODV"/>
      <sheetName val="OMActWL"/>
      <sheetName val="OMActMC"/>
      <sheetName val="OMActODV"/>
      <sheetName val="OSh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1present"/>
      <sheetName val="P02compare"/>
      <sheetName val="P03ratebase"/>
      <sheetName val="P04ratebase2"/>
      <sheetName val="P05ratebase3"/>
      <sheetName val="P06gascost"/>
      <sheetName val="P07gascost2"/>
      <sheetName val="P08storage"/>
      <sheetName val="P09storage2"/>
      <sheetName val="P10distrib"/>
      <sheetName val="P11distrib2"/>
      <sheetName val="P12transm"/>
      <sheetName val="P13transm2"/>
      <sheetName val="P14prod"/>
      <sheetName val="P15prod2"/>
      <sheetName val="P16alloc"/>
      <sheetName val="P17alloc2"/>
      <sheetName val="P18billfrq"/>
      <sheetName val="P19custcost"/>
      <sheetName val="1funct"/>
      <sheetName val="2class"/>
      <sheetName val="3avgs"/>
      <sheetName val="4misc"/>
      <sheetName val="5totals"/>
      <sheetName val="6revenue"/>
      <sheetName val="7mains"/>
      <sheetName val="8&amp;9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1UW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"/>
      <sheetName val="Short Summary"/>
    </sheetNames>
    <sheetDataSet>
      <sheetData sheetId="0"/>
      <sheetData sheetId="1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TB"/>
      <sheetName val="GL Detail SS 10"/>
      <sheetName val="SS"/>
      <sheetName val="TEXAS"/>
      <sheetName val="SCH 1"/>
      <sheetName val="WP 1-1"/>
      <sheetName val="Sheet1"/>
      <sheetName val="SCH 2"/>
      <sheetName val="WP 2-1"/>
      <sheetName val="WP 2-2"/>
      <sheetName val="WP 2-2-1"/>
      <sheetName val="WP2-2-2"/>
      <sheetName val="WP 2-3"/>
      <sheetName val="WP 2-3-1"/>
      <sheetName val="Wp 2-3-2"/>
      <sheetName val="WP 2-4"/>
      <sheetName val="CGRR"/>
      <sheetName val="Sch 3"/>
      <sheetName val="Sch 4"/>
      <sheetName val="Wp 4-1"/>
      <sheetName val="ADJ 4-1 "/>
      <sheetName val="ADJ 4-1-1"/>
      <sheetName val="ADJ 4-1a"/>
      <sheetName val="ADJ 4-2"/>
      <sheetName val="ADJ 4-2-1"/>
      <sheetName val="ADJ 4-3"/>
      <sheetName val="ADJ 4-4"/>
      <sheetName val="ADJ 4-5"/>
      <sheetName val="ADJ 4-6"/>
      <sheetName val="ADJ 4-7"/>
      <sheetName val="ADJ 4-8"/>
      <sheetName val="ADJ 4-9"/>
      <sheetName val="Sch 5"/>
      <sheetName val="Wp 5-1"/>
      <sheetName val="ADJ 5-1"/>
      <sheetName val="ADJ 5-2"/>
      <sheetName val="ADJ 5-3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2"/>
      <sheetName val="Wp 7-3"/>
      <sheetName val="Wp 7-4"/>
      <sheetName val="Wp 7-5"/>
      <sheetName val="Wp 7-6"/>
      <sheetName val="Wp 7-7"/>
      <sheetName val="Wp 7-8"/>
      <sheetName val="Wp 7-8-1"/>
      <sheetName val="Sch 8"/>
      <sheetName val="Sch 9"/>
      <sheetName val="Wp 9-1-1"/>
      <sheetName val="Sch 10"/>
      <sheetName val="CWC Sch 1"/>
      <sheetName val="CWC WP 1-1"/>
      <sheetName val="CWC WP 1-2"/>
      <sheetName val="CWC WP 1-3"/>
      <sheetName val="CWC WP 1-4"/>
      <sheetName val="CWC WP 1-5"/>
      <sheetName val="CWC SCH 2"/>
      <sheetName val="CWC WP 2-1"/>
      <sheetName val="CWC SCH 3"/>
      <sheetName val="CWC WP 3-1"/>
      <sheetName val="Schedule 4"/>
      <sheetName val="Schedule 5"/>
      <sheetName val="CWC Sch 6"/>
      <sheetName val="CWC Sch 7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01 Vacant Employees"/>
      <sheetName val="Vacant Positions in MO"/>
      <sheetName val="LU Central"/>
    </sheetNames>
    <sheetDataSet>
      <sheetData sheetId="0"/>
      <sheetData sheetId="1"/>
      <sheetData sheetId="2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ata List"/>
      <sheetName val="Table of Contents"/>
      <sheetName val="Schedule A"/>
      <sheetName val="Schedule B"/>
      <sheetName val="WP_B-1"/>
      <sheetName val="WP_B-2"/>
      <sheetName val="WP_B-3"/>
      <sheetName val="Schedule C"/>
      <sheetName val="Schedule D"/>
      <sheetName val="Schedule E-1"/>
      <sheetName val="Schedule E-2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Schedule F-3"/>
      <sheetName val="Schedule F-4"/>
      <sheetName val="WP F-4.1"/>
      <sheetName val="Schedule F-5"/>
      <sheetName val="WP_F-5.1"/>
      <sheetName val="WP_F-5.2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1.1"/>
      <sheetName val="WP_J-1.2"/>
      <sheetName val="WP_J-1.3"/>
      <sheetName val="WP_J-2"/>
      <sheetName val="WP_J-2.1"/>
      <sheetName val="WP_J-3.1"/>
      <sheetName val="WP_J-3.2"/>
      <sheetName val="WP_J-4"/>
      <sheetName val="WP_J-4.1"/>
      <sheetName val="WP_J-4.2"/>
      <sheetName val="WP_J-4.3"/>
      <sheetName val="WP_J-4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 Actual"/>
      <sheetName val="CY vs PY"/>
      <sheetName val="CY Act vs Bud"/>
      <sheetName val="Budget"/>
      <sheetName val="CY Actual"/>
      <sheetName val="All Data"/>
      <sheetName val="Capital Expenditure Reports"/>
      <sheetName val="Macro"/>
      <sheetName val="Accruals"/>
      <sheetName val="Current"/>
      <sheetName val="Graph"/>
      <sheetName val="Tracker"/>
      <sheetName val="OH_Detail"/>
      <sheetName val="oh support"/>
      <sheetName val="Proj Mgmt Summary (MAY-05)"/>
      <sheetName val="1070 GL without 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ALL BU Summary"/>
      <sheetName val="BU Cap Sal %"/>
      <sheetName val="Customer Costs"/>
      <sheetName val="Customer Costs Excl Labor"/>
      <sheetName val="Employee Costs"/>
      <sheetName val="Ratios"/>
      <sheetName val="IncomeStatement"/>
      <sheetName val="O&amp;M"/>
      <sheetName val="O&amp;M Detail"/>
      <sheetName val="SSU Detail"/>
      <sheetName val="Mat &amp; Supp Detail"/>
      <sheetName val="Vechic &amp; Equip Detail"/>
      <sheetName val="Travel Detail"/>
      <sheetName val="Outside Services Detail"/>
      <sheetName val="Capitalization"/>
      <sheetName val="Balance Sheet"/>
      <sheetName val="Balance Sheet Trends"/>
      <sheetName val="Trends Chart"/>
      <sheetName val="Plant Detail"/>
      <sheetName val="Assets by RD"/>
      <sheetName val="Deferred Gas"/>
      <sheetName val="Deferred Gas by RD"/>
      <sheetName val="Misc Balance Sheets"/>
      <sheetName val="Benefits"/>
      <sheetName val="Benefit Variance"/>
      <sheetName val="Stats"/>
      <sheetName val="Volumes Chart"/>
      <sheetName val="LDC Avg Usage Chart"/>
      <sheetName val="Other Avg Usage Chart"/>
      <sheetName val="Income Statement 12-Month"/>
      <sheetName val="O&amp;M 12-Month"/>
      <sheetName val="Salaries"/>
      <sheetName val="Donations"/>
      <sheetName val="Income Statement 12-Month by RD"/>
      <sheetName val="ATO Shares OS"/>
      <sheetName val="ALL BU O&amp;M Detail"/>
      <sheetName val="ALL BU Stats"/>
      <sheetName val="ALL BU Inc Stmt"/>
      <sheetName val="ALL BU Bal Sht"/>
      <sheetName val="ALL BU Bal Sht (2)"/>
      <sheetName val="ALL BU Benefits"/>
      <sheetName val="Balance Sheet LA"/>
      <sheetName val="Balance Sheet KY"/>
      <sheetName val="Balance Sheet MidSt"/>
      <sheetName val="Balance Sheet COKS"/>
      <sheetName val="Balance Sheet MVG"/>
      <sheetName val="ALL BU Salaries"/>
      <sheetName val="Cash Flow"/>
      <sheetName val="MTD Texas"/>
      <sheetName val="YTD Texas"/>
      <sheetName val="Budget"/>
      <sheetName val="O&amp;M 12-Month (2)"/>
      <sheetName val="Balance Sheet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SSU"/>
      <sheetName val="Reforecast - Worksheet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9 HISTORY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ADJ 12-17"/>
      <sheetName val="ADJ 12-5 CSI"/>
      <sheetName val="ADJ 12-14 CSI"/>
      <sheetName val="ADJ 12-16 CSI"/>
      <sheetName val="ADJ 12-19 CSI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WP 15-5"/>
      <sheetName val="Sch 16"/>
      <sheetName val="WP 16-2"/>
      <sheetName val="WP 16-3"/>
      <sheetName val="WP 16-4"/>
      <sheetName val="WP 16-5"/>
      <sheetName val="WP16-6"/>
      <sheetName val="WP 16-7"/>
      <sheetName val="WP 16-8"/>
      <sheetName val="WP 16-9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14 CSI"/>
      <sheetName val="ADJ 17-24 CSI"/>
      <sheetName val="ADJ 17-26 CSI"/>
      <sheetName val="ADJ 17-28 CSI"/>
      <sheetName val="Sch 19"/>
      <sheetName val="Sch 20"/>
      <sheetName val="Sch 21"/>
      <sheetName val="Sch 25"/>
      <sheetName val="Sch 30"/>
      <sheetName val="WP 30-1"/>
      <sheetName val=" WP 30-2 PEAK DAYS"/>
      <sheetName val=" WP 30-3 METER SIZE"/>
      <sheetName val="WP 30-4 BF BY CLASS"/>
      <sheetName val="BF DIFF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AllocationTable"/>
      <sheetName val="SSU-Summary"/>
      <sheetName val="AllocbyCCtr"/>
      <sheetName val="SSU-CCtrTotal"/>
      <sheetName val="SSU-CCtrRollUp"/>
      <sheetName val="BilledToWTX"/>
      <sheetName val="BilledToCK"/>
      <sheetName val="BilledToKMD"/>
      <sheetName val="BilledToLA"/>
      <sheetName val="BilledToNonreg"/>
      <sheetName val="BilledToMTX"/>
      <sheetName val="BilledToMSP"/>
      <sheetName val="BilledToAPT"/>
      <sheetName val="SSU-BillingbyRD"/>
      <sheetName val="SSU-ActBilled"/>
      <sheetName val="SSU-Labor"/>
      <sheetName val="SSU-Benefits"/>
      <sheetName val="SSU-Mat&amp;Sup"/>
      <sheetName val="SSU-Veh&amp;Eq"/>
      <sheetName val="SSU-Prt&amp;Post"/>
      <sheetName val="SSU-Ins"/>
      <sheetName val="SSU-Mkt"/>
      <sheetName val="SSU-EmpWel"/>
      <sheetName val="SSU-Inf"/>
      <sheetName val="SSU-Rent"/>
      <sheetName val="SSU-Dir"/>
      <sheetName val="SSU-Tel"/>
      <sheetName val="SSU-Travel"/>
      <sheetName val="SSU-Dues"/>
      <sheetName val="SSU-Training"/>
      <sheetName val="SSU-Outside"/>
      <sheetName val="SSU-Misc"/>
      <sheetName val="Alloc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"/>
    </sheetNames>
    <sheetDataSet>
      <sheetData sheetId="0"/>
      <sheetData sheetId="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ATIOS"/>
      <sheetName val="ISSUES"/>
      <sheetName val="APPROACH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BOARD SUMM"/>
      <sheetName val="COMP JURIS NEW"/>
      <sheetName val="COMPARE JURISDICTION"/>
      <sheetName val="COMPARE JURIS to 3.0"/>
      <sheetName val="NR_PROJ"/>
      <sheetName val="Margins"/>
      <sheetName val="2008 Proj"/>
      <sheetName val="2007 Actual"/>
      <sheetName val="2008 Budget"/>
      <sheetName val="RateBase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AEH_PS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MidTex Scenarios"/>
      <sheetName val="Lubb Scenarios"/>
      <sheetName val="MidTx Scenarios Explanation"/>
      <sheetName val="SOURCE SHEETS --&gt;"/>
      <sheetName val="SPREAD"/>
      <sheetName val="ALLOCATIONS"/>
      <sheetName val="SSU DEPRECIATION"/>
      <sheetName val="LT DEBT &amp; INT"/>
      <sheetName val="2008 INT SUMMARY"/>
      <sheetName val="Deferred Tax"/>
      <sheetName val="Acq Assumptions"/>
      <sheetName val="PULL TOOL - from"/>
      <sheetName val="PULL TOOL - for spending tabs"/>
      <sheetName val="Rate summary Summary"/>
      <sheetName val="RATE SUMMARY"/>
      <sheetName val="Spending Strategy A"/>
      <sheetName val="Spending Strategy B"/>
      <sheetName val="Spending Strategy C"/>
      <sheetName val="Spending Strategy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ES"/>
      <sheetName val="RATIOS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RATE CASE CHANGES"/>
      <sheetName val="COMP JURIS"/>
      <sheetName val="COMP JURIS (2)"/>
      <sheetName val="COMP JURIS (3)"/>
      <sheetName val="NR_PROJ"/>
      <sheetName val="NR_INCR"/>
      <sheetName val="Margins"/>
      <sheetName val="BU_Proj"/>
      <sheetName val="Corrctns"/>
      <sheetName val="09Adjust"/>
      <sheetName val="09ReAlloc"/>
      <sheetName val="09PROJ"/>
      <sheetName val="2008 Actual"/>
      <sheetName val="2008 Budget"/>
      <sheetName val="2009 Budget"/>
      <sheetName val="RateBase"/>
      <sheetName val="2010 IN MODEL"/>
      <sheetName val="LATEST FILINGS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ONU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SOURCE SHEETS --&gt;"/>
      <sheetName val="SPREAD"/>
      <sheetName val="ALLOCATIONS"/>
      <sheetName val="SSU DEPRECIATION"/>
      <sheetName val="WP 6-3 "/>
      <sheetName val="LT DEBT &amp; INT"/>
      <sheetName val="Deferred Tax"/>
      <sheetName val="Acq Assumptions"/>
      <sheetName val="PULL TOOL - from"/>
      <sheetName val="PULL TOOL - for spending tabs"/>
      <sheetName val="Spending Strategy A"/>
      <sheetName val="Spending Strategy B"/>
      <sheetName val="Spending Strategy C"/>
      <sheetName val="Spending Strategy TOTAL"/>
      <sheetName val="DALLAS"/>
      <sheetName val="MIDTEX_RRM"/>
      <sheetName val="DAL-RRM DI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JE TEMPLATE"/>
      <sheetName val="Tab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yles"/>
      <sheetName val="Fixed inputs"/>
      <sheetName val="LCOE Dashboard"/>
      <sheetName val="Internal Calc"/>
      <sheetName val="OpCo1 Capex Inputs"/>
      <sheetName val="OpCo2 Capex Inputs"/>
      <sheetName val="OpCo3 Capex Inputs"/>
      <sheetName val="Exhibits &amp; Schedules"/>
      <sheetName val="Invoices"/>
      <sheetName val="PIS Schedule"/>
      <sheetName val="Reimb Purch Milestone PMT NTP"/>
      <sheetName val="12-month budget"/>
      <sheetName val="OpCo1 SOV"/>
      <sheetName val="OpCo2&amp;3 SOV"/>
      <sheetName val="Summary"/>
      <sheetName val="Model Structure"/>
      <sheetName val="Macro"/>
      <sheetName val="Scenarios"/>
      <sheetName val="FS"/>
      <sheetName val="Model Inputs"/>
      <sheetName val="OpCo1 Inputs"/>
      <sheetName val="OpCo2 Inputs"/>
      <sheetName val="OpCo3 Inputs"/>
      <sheetName val="Change Log"/>
      <sheetName val="OpCo1 NR"/>
      <sheetName val="OpCo2 NF"/>
      <sheetName val="OpCo3 KP"/>
      <sheetName val="HoldCo Structure"/>
      <sheetName val="Reconciliation"/>
      <sheetName val="TEHoldCo"/>
      <sheetName val="Chec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WP1-1"/>
      <sheetName val="WP1-2"/>
      <sheetName val="Sch 2"/>
      <sheetName val="Sch 3"/>
      <sheetName val="WP3-1"/>
      <sheetName val="Sch 4"/>
      <sheetName val="Sch 5"/>
      <sheetName val="Sch 6"/>
      <sheetName val="WP6-1"/>
      <sheetName val="WP6-2"/>
      <sheetName val="WP6-3"/>
      <sheetName val="Sch 7"/>
      <sheetName val="WP7-1"/>
      <sheetName val="WP7-2"/>
      <sheetName val="WP7-3"/>
      <sheetName val="Sch 8"/>
      <sheetName val="Sch 9"/>
      <sheetName val="Sch10"/>
      <sheetName val="WP 10-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Revs"/>
      <sheetName val="May  Revs"/>
      <sheetName val="May WNA"/>
      <sheetName val="Apr Revs"/>
      <sheetName val="Apr WNA"/>
      <sheetName val="Mar Revs"/>
      <sheetName val="Mar WNA"/>
      <sheetName val="Feb Revs"/>
      <sheetName val="Feb WNA"/>
      <sheetName val="Jan Revs"/>
      <sheetName val="Jan WNA"/>
      <sheetName val="Dec Revs"/>
      <sheetName val="Dec WNA"/>
      <sheetName val="REVS"/>
      <sheetName val="Worksheet"/>
      <sheetName val="RES"/>
      <sheetName val="COM"/>
      <sheetName val="PA"/>
      <sheetName val="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WestTX"/>
      <sheetName val="Reforecast - Worksheet"/>
    </sheetNames>
    <sheetDataSet>
      <sheetData sheetId="0" refreshError="1"/>
      <sheetData sheetId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bury Costs"/>
    </sheetNames>
    <sheetDataSet>
      <sheetData sheetId="0">
        <row r="11">
          <cell r="E11">
            <v>159414474.24891201</v>
          </cell>
        </row>
        <row r="12">
          <cell r="E12">
            <v>1494656.8023357696</v>
          </cell>
        </row>
        <row r="13">
          <cell r="E13">
            <v>1532832.19</v>
          </cell>
        </row>
        <row r="14">
          <cell r="E14">
            <v>-12177195.139155278</v>
          </cell>
        </row>
        <row r="15">
          <cell r="E15">
            <v>-41677323.612726301</v>
          </cell>
        </row>
        <row r="17">
          <cell r="E17">
            <v>4000000</v>
          </cell>
        </row>
        <row r="18">
          <cell r="E18">
            <v>8400000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 Calc"/>
    </sheetNames>
    <sheetDataSet>
      <sheetData sheetId="0">
        <row r="30">
          <cell r="E30">
            <v>-4747534.9284584178</v>
          </cell>
        </row>
      </sheetData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20"/>
      <sheetName val="04-21"/>
      <sheetName val="05-21"/>
      <sheetName val="06-21"/>
      <sheetName val="07-21"/>
      <sheetName val="08-21"/>
      <sheetName val="09-21"/>
      <sheetName val="10-21"/>
      <sheetName val="11-21"/>
      <sheetName val="12-21"/>
      <sheetName val="01-22"/>
    </sheetNames>
    <sheetDataSet>
      <sheetData sheetId="0">
        <row r="14">
          <cell r="O14">
            <v>1263163.6379999998</v>
          </cell>
        </row>
      </sheetData>
      <sheetData sheetId="1">
        <row r="14">
          <cell r="O14">
            <v>2067036.5690986561</v>
          </cell>
        </row>
      </sheetData>
      <sheetData sheetId="2">
        <row r="15">
          <cell r="O15">
            <v>169381.74119190269</v>
          </cell>
        </row>
      </sheetData>
      <sheetData sheetId="3">
        <row r="15">
          <cell r="O15">
            <v>-117123.67863332856</v>
          </cell>
        </row>
      </sheetData>
      <sheetData sheetId="4">
        <row r="15">
          <cell r="O15">
            <v>47585.572996377829</v>
          </cell>
        </row>
      </sheetData>
      <sheetData sheetId="5">
        <row r="15">
          <cell r="O15">
            <v>101535.07719674002</v>
          </cell>
        </row>
      </sheetData>
      <sheetData sheetId="6">
        <row r="15">
          <cell r="O15">
            <v>-23474.93183662185</v>
          </cell>
        </row>
      </sheetData>
      <sheetData sheetId="7">
        <row r="15">
          <cell r="O15">
            <v>92986.818434372311</v>
          </cell>
        </row>
      </sheetData>
      <sheetData sheetId="8">
        <row r="15">
          <cell r="O15">
            <v>33975.461412401106</v>
          </cell>
        </row>
      </sheetData>
      <sheetData sheetId="9">
        <row r="15">
          <cell r="O15">
            <v>61039.209131064708</v>
          </cell>
        </row>
      </sheetData>
      <sheetData sheetId="10">
        <row r="13">
          <cell r="M13">
            <v>0.88526355924125433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bury Environmental Costs"/>
      <sheetName val="Settlements 1-1-70 to 1-1-20"/>
      <sheetName val="Settlements 2-1-20 to 9-30-20"/>
      <sheetName val="Settlements 10-2020 to 06-2021"/>
      <sheetName val="Settlements 07-2021 to 01-2022"/>
      <sheetName val="Life to Date Settlements"/>
    </sheetNames>
    <sheetDataSet>
      <sheetData sheetId="0">
        <row r="28">
          <cell r="K28">
            <v>0.88526355924125433</v>
          </cell>
        </row>
      </sheetData>
      <sheetData sheetId="1"/>
      <sheetData sheetId="2"/>
      <sheetData sheetId="3"/>
      <sheetData sheetId="4"/>
      <sheetData sheetId="5">
        <row r="2">
          <cell r="J2">
            <v>3171416.88</v>
          </cell>
        </row>
        <row r="3">
          <cell r="J3">
            <v>20867830.57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WACC"/>
    </sheetNames>
    <sheetDataSet>
      <sheetData sheetId="0">
        <row r="35">
          <cell r="G35">
            <v>5634266.8706366131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s"/>
      <sheetName val="Filing Schedule Index"/>
      <sheetName val="Section 2"/>
      <sheetName val="Section 2A"/>
      <sheetName val="Section 2B"/>
      <sheetName val="Section 3"/>
      <sheetName val="Section 3A KS"/>
      <sheetName val="Section 3A SW"/>
      <sheetName val="Section 4 KS"/>
      <sheetName val="WP 4-1 KS"/>
      <sheetName val="Sch 4 SW"/>
      <sheetName val="Wp 4-2"/>
      <sheetName val="Wp 4-3"/>
      <sheetName val="Wp 4-4"/>
      <sheetName val="Wp 4-5"/>
      <sheetName val="Wp 4-6"/>
      <sheetName val="Wp 4-7"/>
      <sheetName val="Section 4A KS"/>
      <sheetName val="Section 5 KS"/>
      <sheetName val="Wp 5-1"/>
      <sheetName val="Section 5 SW"/>
      <sheetName val="Wp 5-2"/>
      <sheetName val="Wp 5-3"/>
      <sheetName val="Wp 5-4"/>
      <sheetName val="Wp 5-5"/>
      <sheetName val="Wp 5-6"/>
      <sheetName val="Wp 5-7"/>
      <sheetName val="Section 5A"/>
      <sheetName val="Section 6"/>
      <sheetName val="WP 6-1"/>
      <sheetName val="Wp 6-1-1"/>
      <sheetName val="WP 6-2 KS"/>
      <sheetName val="WP 6-2 SW"/>
      <sheetName val="Wp 6-2-1"/>
      <sheetName val="Wp 6-2-2"/>
      <sheetName val="Wp 6-2-3"/>
      <sheetName val="Wp 6-2-4"/>
      <sheetName val="Wp 6-3"/>
      <sheetName val="Wp 6-4"/>
      <sheetName val="Wp 6-4-1"/>
      <sheetName val="Wp 6-5"/>
      <sheetName val="Section 7"/>
      <sheetName val="Section 7A"/>
      <sheetName val="Section 7B"/>
      <sheetName val="Section 8 A"/>
      <sheetName val="Section 8 B"/>
      <sheetName val="Section 8 C"/>
      <sheetName val="Section 8 D"/>
      <sheetName val="KS Supp. 2002 p. 11"/>
      <sheetName val="KS Supp. 2002 p. 12"/>
      <sheetName val="KS Supp. 2002 p. 12a"/>
      <sheetName val="KS Supp. 2002 p. 13"/>
      <sheetName val="KS Supp. 2002 p. 13a"/>
      <sheetName val="KS Supp. 2001 p. 11"/>
      <sheetName val="KS Supp. 2001 p. 12"/>
      <sheetName val="KS Supp. 2001 p. 12a"/>
      <sheetName val="KS Supp. 2001 p. 13"/>
      <sheetName val="KS Supp. 2001 p. 13a"/>
      <sheetName val="KS Supp. 2000 p. 11"/>
      <sheetName val="KS Supp. 2000 p. 12"/>
      <sheetName val="KS Supp. 2000 p. 12a"/>
      <sheetName val="KS Supp. 2000 p. 13"/>
      <sheetName val="KS Supp. 2000 p. 13a"/>
      <sheetName val="KS Supplement 1999 p. 11(UCG)"/>
      <sheetName val="KS Supplement 1999 p. 12 (UCG)"/>
      <sheetName val="KS Supplement 1999 p. 13 (UCG)"/>
      <sheetName val="KS Supp. 1999 p. 11 (Greeley)"/>
      <sheetName val="KS Supp. 1999 p. 12 (Greeley)"/>
      <sheetName val="KS Supp. 1999 p. 12a (Greeley)"/>
      <sheetName val="KS Supp. 1999 p. 13 (Greeley)"/>
      <sheetName val="KS Supp. 1999 p. 13a(Greeley)"/>
      <sheetName val="Section 8E"/>
      <sheetName val="Section 9"/>
      <sheetName val="Wp 9-1"/>
      <sheetName val="Wp 9-2"/>
      <sheetName val="Wp 9-3"/>
      <sheetName val="WP9-4"/>
      <sheetName val="Wp 9-5"/>
      <sheetName val="Wp 9-6"/>
      <sheetName val="WP9-7"/>
      <sheetName val="WP 9-8"/>
      <sheetName val="Wp 9-9"/>
      <sheetName val="Wp 9-10"/>
      <sheetName val="Wp 9-11"/>
      <sheetName val="Wp 9-12"/>
      <sheetName val="Wp 9-13"/>
      <sheetName val="Wp 9-14"/>
      <sheetName val="Wp 9-15"/>
      <sheetName val="WP 9-16"/>
      <sheetName val="Wp 9-17"/>
      <sheetName val="Wp 9-17-1"/>
      <sheetName val="Wp 9-18"/>
      <sheetName val="Wp 9-18-1"/>
      <sheetName val="Wp 9-19"/>
      <sheetName val="Wp 9-20"/>
      <sheetName val="Section 10"/>
      <sheetName val="WP 10-1"/>
      <sheetName val="Wp 10-2"/>
      <sheetName val="Wp 10-3"/>
      <sheetName val="WP 10-4"/>
      <sheetName val="Wp 10-5"/>
      <sheetName val="Wp 10-6"/>
      <sheetName val="Wp 10-7"/>
      <sheetName val="Wp 10-8"/>
      <sheetName val="Wp 10-9"/>
      <sheetName val="Section 11"/>
      <sheetName val="Wp 11-1"/>
      <sheetName val="Wp 11-2"/>
      <sheetName val="Wp 11-3"/>
      <sheetName val="Wp 11-4"/>
      <sheetName val="Wp 11-5"/>
      <sheetName val="Wp 11-6"/>
      <sheetName val="Section 11 b"/>
      <sheetName val="Section 11C"/>
      <sheetName val="Section 11D"/>
      <sheetName val="Section 11E"/>
      <sheetName val="Wp 11-7"/>
      <sheetName val="Section 12"/>
      <sheetName val="Section 12A"/>
      <sheetName val="Section 13"/>
      <sheetName val="Section 14A"/>
      <sheetName val="WP 14-1"/>
      <sheetName val="WP 14-2"/>
      <sheetName val="WP 14-3"/>
      <sheetName val="Wp 14-3-1"/>
      <sheetName val="Section 14B"/>
      <sheetName val="WP 14-4"/>
      <sheetName val="WP 14-5"/>
      <sheetName val="Section 14C"/>
      <sheetName val="Section 16"/>
      <sheetName val="Section 17"/>
      <sheetName val="Wp 17-1"/>
      <sheetName val="Wp 17-2 Wichita"/>
      <sheetName val="Wp 17-2-1"/>
      <sheetName val="Wp 17-2-2"/>
      <sheetName val="Wp 17-2-3"/>
      <sheetName val="Wp 17-3 Salina"/>
      <sheetName val="Wp 17-3-1"/>
      <sheetName val="Wp 17-3-2"/>
      <sheetName val="Wp 17-3-3"/>
      <sheetName val="Wp 17-4 Kansas City"/>
      <sheetName val="Wp 17-4-1"/>
      <sheetName val="Wp 17-4-2"/>
      <sheetName val="Wp 17-4-3"/>
      <sheetName val="Wp 17-5 Dodge City"/>
      <sheetName val="Wp 17-5-1"/>
      <sheetName val="Wp 17-5-2"/>
      <sheetName val="Wp 17-5-3"/>
      <sheetName val="Wp 17-6 Chanute"/>
      <sheetName val="Wp 17-6-1"/>
      <sheetName val="Wp 17-6-2"/>
      <sheetName val="Wp 17-6-3"/>
      <sheetName val="Wp 17-7"/>
      <sheetName val="Wp 17-8"/>
      <sheetName val="Wp 17-9"/>
      <sheetName val="Section 18A"/>
      <sheetName val="Section 18B"/>
      <sheetName val="Section 18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WP 2-10 Summary BF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Deprec Adj"/>
      <sheetName val="Schedule 7 FIT"/>
      <sheetName val="WP 7-1 FAS106"/>
      <sheetName val="Wp 7-1-1 FAS106"/>
      <sheetName val="Sched 8 Rate Base"/>
      <sheetName val="WP 8-1 Plant"/>
      <sheetName val="WP 8-2 AccumDepr"/>
      <sheetName val="WP 8-3 CWIP 1070"/>
      <sheetName val="WP 8-4 Storg Gas 1641"/>
      <sheetName val="WP 8-4-1 StorgGas subaccts"/>
      <sheetName val="WP 8-4-2 StorgGas Repriced"/>
      <sheetName val="WP 8-5 ADIT "/>
      <sheetName val="WP 8-6 Cust Adv 2520"/>
      <sheetName val="WP 8-7 Cust Dep 2350"/>
      <sheetName val="WP 8-8 PP Pension 186"/>
      <sheetName val="WP 8-9 PPs 1650"/>
      <sheetName val="WP 8-10 M&amp;S 1540"/>
      <sheetName val="WP 8-10 M&amp;S p3"/>
      <sheetName val="WP PPs 165 wksht"/>
      <sheetName val="DIV012netplant"/>
      <sheetName val="WP 8-11 Cash Req"/>
      <sheetName val="WP 8-11-1 tax collections"/>
      <sheetName val="WP 8-12 AFUDC Bal"/>
      <sheetName val="WP 8-12-1 AFUDC change"/>
      <sheetName val="Sched 9 Cap Struc"/>
      <sheetName val="WP 9-1 Equity LTD"/>
      <sheetName val="WP 9-2 LTD rat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"/>
      <sheetName val="AJE's"/>
      <sheetName val="BS"/>
      <sheetName val="IS"/>
      <sheetName val="ANALYSIS - BS"/>
      <sheetName val="ANALYSIS - EXP"/>
      <sheetName val="BUD_qtr"/>
      <sheetName val="BUD_ytd"/>
      <sheetName val="STAT"/>
      <sheetName val="prep'd &amp; acc'd "/>
      <sheetName val="VOYAGER"/>
      <sheetName val="JPM MMF"/>
      <sheetName val="BGI Fund"/>
      <sheetName val="ALL"/>
      <sheetName val="Sheet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  <sheetName val="Fuel Invento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arkup-Buyout"/>
      <sheetName val="Invoices"/>
      <sheetName val="Prices"/>
      <sheetName val="Fuel Adj"/>
      <sheetName val="Demand"/>
      <sheetName val="Interchange"/>
      <sheetName val="Inven Adj"/>
      <sheetName val="c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B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"/>
      <sheetName val="Cover A"/>
      <sheetName val="A.1"/>
      <sheetName val="Cover B"/>
      <sheetName val="B.1 B"/>
      <sheetName val="B.1 F "/>
      <sheetName val="B.2 B"/>
      <sheetName val="B.2 F"/>
      <sheetName val="B.2.1 B"/>
      <sheetName val="B.2.1 F"/>
      <sheetName val="B.2.2 B"/>
      <sheetName val="B.2.2 F"/>
      <sheetName val="B.2.3 B 09"/>
      <sheetName val="B.2.3 B 02"/>
      <sheetName val="B.2.3 B 12"/>
      <sheetName val="B.2.3 B 91"/>
      <sheetName val="B.2.3 F 09"/>
      <sheetName val="B.2.3 F 02"/>
      <sheetName val="B.2.3 F 12"/>
      <sheetName val="B.2.3 F 91"/>
      <sheetName val="B.3 B"/>
      <sheetName val="B.3 F"/>
      <sheetName val="B.3.1 B 09"/>
      <sheetName val="B.3.1 B 02"/>
      <sheetName val="B.3.1 F 09"/>
      <sheetName val="B.3.1 F 02"/>
      <sheetName val="B.3.2 B"/>
      <sheetName val="B.3.2 B 09"/>
      <sheetName val="B.3.2 B 02"/>
      <sheetName val="B.3.2 B 12"/>
      <sheetName val="B.3.2 B 91"/>
      <sheetName val="B.3.2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Cover C"/>
      <sheetName val="C.1"/>
      <sheetName val="C.2"/>
      <sheetName val="C.2.1 B"/>
      <sheetName val="C.2.1 F"/>
      <sheetName val="C.2.2 B"/>
      <sheetName val="C.2.2 B 09"/>
      <sheetName val="C.2.2 B 02"/>
      <sheetName val="C.2.2 B 12"/>
      <sheetName val="C.2.2 B 91"/>
      <sheetName val="C.2.2 F"/>
      <sheetName val="C.2.2 F 09"/>
      <sheetName val="C.2.2 F 02 "/>
      <sheetName val="C.2.2 F 12"/>
      <sheetName val="C.2.2 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wpB.3 B 02"/>
      <sheetName val="wpB.3 F 02"/>
      <sheetName val="wpB.2 B 09"/>
      <sheetName val="wpB.2 F 09"/>
      <sheetName val="wpB.2 B 02"/>
      <sheetName val="wpB.2 F 02"/>
      <sheetName val="wpB.2 B 12"/>
      <sheetName val="wpB.2 F 12"/>
      <sheetName val="wpB.2 B 91"/>
      <sheetName val="wpB.2 F 91"/>
      <sheetName val="wpB.3.1 B 09"/>
      <sheetName val="wpB.3.1 B 02"/>
      <sheetName val="wpB.3.1 B 12"/>
      <sheetName val="wpB.3.1 B 91"/>
      <sheetName val="wpB.3.1 F 09"/>
      <sheetName val="wpB.3.1 F 02"/>
      <sheetName val="wpB.3.1 F 12"/>
      <sheetName val="wpB.3.1 F 91"/>
      <sheetName val="wpB.3.2 B 09"/>
      <sheetName val="wpB.3.2 B 02"/>
      <sheetName val="wpB.3.2 B 12"/>
      <sheetName val="wpB.3.2 B 91"/>
      <sheetName val="wpB.3.2 F 09"/>
      <sheetName val="wpB.3.2 F 02"/>
      <sheetName val="wpB.3.2 F 12"/>
      <sheetName val="wpB.3.2 F 91"/>
      <sheetName val="wpB.4.1 B"/>
      <sheetName val="wpB.4.1 F"/>
      <sheetName val="wpB.5 B"/>
      <sheetName val="wpB.5 F"/>
      <sheetName val="G.1"/>
      <sheetName val="G.2"/>
      <sheetName val="G.3"/>
      <sheetName val="H.1"/>
      <sheetName val="I.1"/>
      <sheetName val="I.2"/>
      <sheetName val="I-3"/>
      <sheetName val="J-1 Base"/>
      <sheetName val="j-2 Base"/>
      <sheetName val="J-3 Base"/>
      <sheetName val="J-4"/>
      <sheetName val="J.1.1"/>
      <sheetName val="J.1.2"/>
      <sheetName val="J-1 Fore"/>
      <sheetName val="J-2 Fore"/>
      <sheetName val="J-3 Fore"/>
      <sheetName val="K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33"/>
      <sheetName val="KS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FCDialog"/>
      <sheetName val="FUNCTIONS"/>
      <sheetName val="UNBUNDLED"/>
      <sheetName val="SCH K-1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DISTR SUB DA"/>
      <sheetName val="TAX TAB"/>
      <sheetName val="PROD DMD"/>
      <sheetName val="PROD ENR"/>
      <sheetName val="TRANS DMD"/>
      <sheetName val="DISTR DMD - OK"/>
      <sheetName val="METERS"/>
      <sheetName val="CUSTOMER"/>
      <sheetName val="REVENUES"/>
      <sheetName val="BADDEBT"/>
      <sheetName val="DEPOSITS"/>
      <sheetName val="DEMANDS @ SYSTEM PEAKS (CPsys)"/>
      <sheetName val="DEMANDS @ CLASS PEAKS (MDD)"/>
      <sheetName val="RevCust Linked"/>
      <sheetName val="PrtPgDialog"/>
      <sheetName val="FCPrintSched"/>
      <sheetName val="PrtSumDialog"/>
      <sheetName val="PrtSumFDia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Rules &amp; Assumptions"/>
      <sheetName val="Allocation % 2020"/>
      <sheetName val="DD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addition of jurisdctns"/>
      <sheetName val="Instructions"/>
      <sheetName val="reasonableness test"/>
      <sheetName val="Comparison All"/>
      <sheetName val="Jurisdiction Input"/>
      <sheetName val="Effect of 1% HDD change"/>
      <sheetName val="High Level Summary"/>
      <sheetName val="PLANIT Summary"/>
      <sheetName val="PLANIT Input"/>
      <sheetName val="Franchise Fees"/>
      <sheetName val="Triangle"/>
      <sheetName val="Model Billed"/>
      <sheetName val="Model Calendar"/>
      <sheetName val="Model Growth"/>
      <sheetName val="Other Revenue"/>
      <sheetName val="PA IND IRR TRA"/>
      <sheetName val="Margin Rates"/>
      <sheetName val="WNA Billed"/>
      <sheetName val="WNA Calendar"/>
      <sheetName val="bload hload factors"/>
      <sheetName val="Jurisdiction 1"/>
      <sheetName val="Jurisdiction 2"/>
      <sheetName val="Jurisdiction 3"/>
      <sheetName val="Jurisdiction 4"/>
      <sheetName val="Jurisdiction 5"/>
      <sheetName val="Jurisdiction 6"/>
      <sheetName val="Jurisdiction 7"/>
      <sheetName val="Chart Data"/>
      <sheetName val="Monthly BL HL"/>
      <sheetName val="degree day info"/>
      <sheetName val="Growth Customers"/>
      <sheetName val="Declining Usage"/>
      <sheetName val="Customer Data"/>
      <sheetName val="Meter Data"/>
      <sheetName val="Volume Data"/>
      <sheetName val="Actual Billed HDD Data"/>
      <sheetName val="Actual Calendar HDD Data"/>
      <sheetName val="Normal Billed HDD Data"/>
      <sheetName val="Normal Calendar HDD 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Totals"/>
    </sheet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ct_Cap_Exp"/>
      <sheetName val="summary"/>
      <sheetName val="Sheet1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Consolidated"/>
      <sheetName val="Nonutility"/>
      <sheetName val="Tax Rat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todolist"/>
      <sheetName val="Index"/>
      <sheetName val="scha1"/>
      <sheetName val="scha2"/>
      <sheetName val="scha3"/>
      <sheetName val="scha4"/>
      <sheetName val="scha5"/>
      <sheetName val="schb1"/>
      <sheetName val="schb2"/>
      <sheetName val="schb2p2"/>
      <sheetName val="B-2p3"/>
      <sheetName val="B-2p3.1"/>
      <sheetName val="B-2p4"/>
      <sheetName val="B-2p4.1"/>
      <sheetName val="B2p5 CIAC Amort"/>
      <sheetName val="B2p5.1 CIACAmort"/>
      <sheetName val="B2p6 AIAC"/>
      <sheetName val="B2p6.1 AIAC Activity"/>
      <sheetName val="B2p7 DIT CALC"/>
      <sheetName val="schb3"/>
      <sheetName val="schb4 plant"/>
      <sheetName val="schb5 Formula method"/>
      <sheetName val="schc1 p1"/>
      <sheetName val="schc1 p2"/>
      <sheetName val="AdjSummary"/>
      <sheetName val="C-2p1Depr"/>
      <sheetName val="C-2p3 Prop Taxes "/>
      <sheetName val="schc2"/>
      <sheetName val="C-2p15IntSync"/>
      <sheetName val="C-2p16IncomeTax"/>
      <sheetName val="c3"/>
      <sheetName val="GRCF"/>
      <sheetName val="Tax Rate"/>
      <sheetName val="d1"/>
      <sheetName val="d2"/>
      <sheetName val="d3"/>
      <sheetName val="d4"/>
      <sheetName val="sche1"/>
      <sheetName val="sche2"/>
      <sheetName val="sche3"/>
      <sheetName val="sche4"/>
      <sheetName val="sche5"/>
      <sheetName val="sche7"/>
      <sheetName val="sche8"/>
      <sheetName val="sche9"/>
      <sheetName val="schf1"/>
      <sheetName val="schf2"/>
      <sheetName val="schf3"/>
      <sheetName val="schf4"/>
      <sheetName val="Sheet3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."/>
      <sheetName val="Advanced Meter Baseline Budget"/>
      <sheetName val="Adv Metering"/>
      <sheetName val="Adv Meter - Cash Flow Line Chrt"/>
      <sheetName val="Adv Metering Summary by Cat"/>
      <sheetName val="Adv Met - Summary Budget"/>
      <sheetName val="REBASELINE"/>
      <sheetName val="Style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X-Projection"/>
      <sheetName val="Summary-WTX"/>
      <sheetName val="Amarillo"/>
      <sheetName val="AmarilloTrans"/>
      <sheetName val="FritzSand"/>
      <sheetName val="Triangle"/>
      <sheetName val="Dalhart"/>
      <sheetName val="Lubbock"/>
      <sheetName val="WTXDiv"/>
      <sheetName val="Unalloc"/>
      <sheetName val="Irrigation"/>
      <sheetName val="LVS"/>
      <sheetName val="Elim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-Projection"/>
      <sheetName val="PipelineTX"/>
    </sheetNames>
    <sheetDataSet>
      <sheetData sheetId="0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  <sheetName val="Schedule 1"/>
      <sheetName val="Schedule 2"/>
      <sheetName val="WP 2-2"/>
      <sheetName val="Schedule 3"/>
      <sheetName val="WP 3-1"/>
      <sheetName val="Schedule 4"/>
      <sheetName val="Schedule 5"/>
      <sheetName val="WP 5-1"/>
      <sheetName val="WP 5-2"/>
      <sheetName val="WP 5-3"/>
      <sheetName val="Schedule 6"/>
      <sheetName val="WP 6-1"/>
      <sheetName val="WP 6-2"/>
      <sheetName val="Schedule 7"/>
      <sheetName val="WP 7-1"/>
      <sheetName val="WP 7-2"/>
      <sheetName val="Schedule 8"/>
      <sheetName val="Schedule 9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Report"/>
      <sheetName val="Trading Detail"/>
      <sheetName val="Market Detail"/>
      <sheetName val="Budget"/>
      <sheetName val="Monthly Gas Usage"/>
      <sheetName val="Credit"/>
      <sheetName val="BlackSholes"/>
      <sheetName val="Storage Balanc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INPUT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WP 3-1"/>
      <sheetName val="Sch 4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WP 9-8-1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Sch 13"/>
      <sheetName val="Sch 14 "/>
      <sheetName val="Sch 15"/>
      <sheetName val="WP 15-1"/>
      <sheetName val="WP 15-1-1"/>
      <sheetName val="WP 15-2"/>
      <sheetName val="WP 15-3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ADJ 17- 2"/>
      <sheetName val="Wp 17-2-1"/>
      <sheetName val="Wp 17-2-2"/>
      <sheetName val="ADJ 17-3"/>
      <sheetName val="WP 17-3-1"/>
      <sheetName val="WP 17-3-2"/>
      <sheetName val="ADJ 17-4"/>
      <sheetName val="ADJ 17-5"/>
      <sheetName val="ADJ 17-6"/>
      <sheetName val="ADJ 17-7"/>
      <sheetName val="ADJ 17-8"/>
      <sheetName val="Wp 17-8-1"/>
      <sheetName val="ADJ 17-9"/>
      <sheetName val="WP 17-9"/>
      <sheetName val="ADJ 17-10"/>
      <sheetName val="ADJ 17-11"/>
      <sheetName val="ADJ 17-12"/>
      <sheetName val="WP 17-12 "/>
      <sheetName val="ADJ 17-13"/>
      <sheetName val="ADJ 17-14"/>
      <sheetName val="ADJ 17-15"/>
      <sheetName val="ADJ 17-16"/>
      <sheetName val="ADJ 17-18"/>
      <sheetName val="WP 17-18-1"/>
      <sheetName val="WP 17-18-2"/>
      <sheetName val="Wp 17-18-3"/>
      <sheetName val="Wp 17-18-4"/>
      <sheetName val="Wp 17-18-5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RATES"/>
      <sheetName val="SCH 31"/>
      <sheetName val="SCH 32"/>
      <sheetName val="SCH 33"/>
      <sheetName val="SCH 34"/>
      <sheetName val="SCH 34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cover"/>
      <sheetName val="contents"/>
      <sheetName val="bs"/>
      <sheetName val="p&amp;l"/>
      <sheetName val="notes"/>
      <sheetName val="sched1"/>
      <sheetName val="sched2"/>
      <sheetName val="sched3"/>
      <sheetName val="sched4"/>
      <sheetName val="sched5"/>
      <sheetName val="sched6"/>
      <sheetName val="sched7"/>
      <sheetName val="sched8"/>
      <sheetName val="sched9"/>
      <sheetName val="Cash JEs"/>
      <sheetName val="Ppd-Accr JEs"/>
      <sheetName val="Accrd Int"/>
      <sheetName val="prepd-accr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  <sheetName val="EssDB Feb08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WTX"/>
      <sheetName val="Amarillo"/>
      <sheetName val="WestTxD"/>
      <sheetName val="Lubbock"/>
      <sheetName val="Dalhart"/>
      <sheetName val="Triangle"/>
      <sheetName val="Irrigation"/>
      <sheetName val="Other"/>
      <sheetName val="WestTexas CapEx_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MissouriCK"/>
      <sheetName val="Budget Pvt"/>
      <sheetName val="Budge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olKans"/>
      <sheetName val="Colorado"/>
      <sheetName val="Kansas"/>
      <sheetName val="Missouri-CK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MidS"/>
      <sheetName val="KY"/>
      <sheetName val="Tennessee"/>
      <sheetName val="Georgia"/>
      <sheetName val="Virginia"/>
      <sheetName val="Illinois"/>
      <sheetName val="Iowa"/>
      <sheetName val="Missouri-Mi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LA"/>
      <sheetName val="TransLA"/>
      <sheetName val="LGS"/>
    </sheetNames>
    <sheetDataSet>
      <sheetData sheetId="0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P"/>
      <sheetName val="Mississippi CapEx_Sep07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"/>
      <sheetName val="MidTex CapEx_Sep07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cvr"/>
      <sheetName val="COVER"/>
      <sheetName val="BS"/>
      <sheetName val="97bs"/>
      <sheetName val="IS"/>
      <sheetName val="97isBBK"/>
      <sheetName val="97projis"/>
      <sheetName val="NOTES"/>
      <sheetName val="S2"/>
      <sheetName val="s1"/>
      <sheetName val="LOSSES"/>
      <sheetName val="s4"/>
      <sheetName val="g&amp;abgtqtr"/>
      <sheetName val="G&amp;Abugt"/>
      <sheetName val="PPDS"/>
      <sheetName val="ACCR"/>
      <sheetName val="Liq"/>
      <sheetName val="Solv"/>
      <sheetName val="MaxDiv"/>
      <sheetName val="Y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"/>
      <sheetName val="Nonreg CapEx_Sep07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"/>
      <sheetName val="SSU CapEx_Sep07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Cus_by_Month"/>
      <sheetName val="Columbus02"/>
      <sheetName val="Columbus Regression02"/>
      <sheetName val="Columbus03"/>
      <sheetName val="Columbus Regression03"/>
      <sheetName val="Columbus04"/>
      <sheetName val="Columbus Regression04"/>
      <sheetName val="Gainesville02"/>
      <sheetName val="Gainesville Regression02"/>
      <sheetName val="Gainesville03"/>
      <sheetName val="Gainesville Regression03"/>
      <sheetName val="Gainesville04"/>
      <sheetName val="Gainesville Regression04"/>
      <sheetName val="DD0215yraverage"/>
      <sheetName val="DD0315yraverage"/>
      <sheetName val="DD0415yraverage"/>
      <sheetName val="Columbus36"/>
      <sheetName val="Columbus Regression36"/>
      <sheetName val="Gainesville36"/>
      <sheetName val="Gainesville Regression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ColKans"/>
      <sheetName val="Reforecast - Worksheet"/>
    </sheetNames>
    <sheetDataSet>
      <sheetData sheetId="0" refreshError="1"/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CKMO"/>
      <sheetName val="CKUnalloc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  <sheetName val="Check Request Form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Summary"/>
      <sheetName val="08 Rate Summary"/>
      <sheetName val="PULL TOOL - from"/>
      <sheetName val="GM SUMMARY"/>
      <sheetName val="Earnings Power"/>
      <sheetName val="Earnings Power (2)"/>
      <sheetName val="ISSUES AFTER BD BK PUBLISHD"/>
      <sheetName val="TO DO"/>
      <sheetName val="APPROACH"/>
      <sheetName val="EXEC SUMM"/>
      <sheetName val="EPS CHART"/>
      <sheetName val="EPS CHART 11X17"/>
      <sheetName val="CASH FLOW &amp; RATIOS"/>
      <sheetName val="RATE SUMMARY"/>
      <sheetName val="DeadBand"/>
      <sheetName val="SPENDING COMPARISON"/>
      <sheetName val="SUMMARIES"/>
      <sheetName val="SUMMARIES - LAST CASE"/>
      <sheetName val="THIS V. LAST CASE"/>
      <sheetName val="Inc stmt summaries"/>
      <sheetName val="Inc stmt summ - last case"/>
      <sheetName val="Inc stmt summ -diff"/>
      <sheetName val="INPUTS"/>
      <sheetName val="RATIOS"/>
      <sheetName val="Dilution"/>
      <sheetName val="ALLOCATIONS"/>
      <sheetName val="CASH FLOW &amp; INTEREST"/>
      <sheetName val="CF - PRIOR"/>
      <sheetName val="CF - CHANGE"/>
      <sheetName val="COMPARE JURISDICTION (NEW)"/>
      <sheetName val="PHOENIX"/>
      <sheetName val="OTHR_PROJCTS"/>
      <sheetName val="2007 Budget Inc Stmt"/>
      <sheetName val="AMR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AEH_P&amp;S"/>
      <sheetName val="SSU"/>
      <sheetName val="CORP_ELIMS"/>
      <sheetName val="WT_NONREG"/>
      <sheetName val="MID_TEX"/>
      <sheetName val="TX_PIPELINE"/>
      <sheetName val="AMA_TRANS"/>
      <sheetName val="TRIANGLE"/>
      <sheetName val="AMARILLO"/>
      <sheetName val="FRITCH"/>
      <sheetName val="LUBB"/>
      <sheetName val="WT_CITIES"/>
      <sheetName val="DALHART"/>
      <sheetName val="TRANSLA"/>
      <sheetName val="LGS"/>
      <sheetName val="COLORADO"/>
      <sheetName val="KANSAS"/>
      <sheetName val="MISSOURI_COKS"/>
      <sheetName val="MS"/>
      <sheetName val="GEORGIA"/>
      <sheetName val="ILLINOIS"/>
      <sheetName val="IOWA"/>
      <sheetName val="KENTUCKY"/>
      <sheetName val="MISSOURI_UCG"/>
      <sheetName val="TENNESSEE"/>
      <sheetName val="VIRGINIA"/>
      <sheetName val="TOTAL_MO"/>
      <sheetName val="ACQ1"/>
      <sheetName val="acq1a"/>
      <sheetName val="acq1b"/>
      <sheetName val="acq1c"/>
      <sheetName val="acq1d"/>
      <sheetName val="ACQ2"/>
      <sheetName val="ACQ3"/>
      <sheetName val="SOURCE SHEETS --&gt;"/>
      <sheetName val="2007 Budget Cap Ex"/>
      <sheetName val="SSU DEPRECIATION"/>
      <sheetName val="LT DEBT &amp; INT"/>
      <sheetName val="Rate History"/>
      <sheetName val="Deferred Tax"/>
      <sheetName val="def tax adj for def gas"/>
      <sheetName val="M3_Summary_GL"/>
      <sheetName val="M3_Summary_RATES"/>
      <sheetName val="2005 Actuals"/>
      <sheetName val="2006 Budget"/>
      <sheetName val="2006 ACTUAL"/>
      <sheetName val="2006 Projection OLD 2007-1"/>
      <sheetName val="COMPARE JURISDICTION - OLD"/>
      <sheetName val="ACQ ASSUMPTIONS"/>
      <sheetName val="THIS V. LAST CAS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RGET"/>
      <sheetName val="IncStmt"/>
      <sheetName val="Div30 Alloc"/>
      <sheetName val="Capital"/>
      <sheetName val="Other taxes"/>
      <sheetName val="Unassigned Labor"/>
      <sheetName val="SUMMARY - BU"/>
      <sheetName val="2010 IN MODEL"/>
      <sheetName val="Capital SUMMARY by BU"/>
      <sheetName val="SUMMARY - JURIS"/>
      <sheetName val="Capital SUMMARY by Ju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o Week Timecard"/>
      <sheetName val="Week 1 Timecard"/>
      <sheetName val="Week 2 Timecard"/>
      <sheetName val="Cost Centers"/>
      <sheetName val="Job No"/>
      <sheetName val="Capital Jobs"/>
      <sheetName val="Dept"/>
      <sheetName val="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Report"/>
      <sheetName val="Trading Detail"/>
      <sheetName val="Market Detail"/>
      <sheetName val="Budget"/>
      <sheetName val="Monthly Gas Usage"/>
      <sheetName val="Credit Combined"/>
      <sheetName val="Credit Elec"/>
      <sheetName val="Credit EDG"/>
      <sheetName val="BlackSholes"/>
      <sheetName val="Storage Balanc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's"/>
      <sheetName val="Database"/>
      <sheetName val="Summary (Balances)"/>
      <sheetName val="Database GL"/>
      <sheetName val="GL Check"/>
      <sheetName val="Injec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kforward"/>
      <sheetName val="FY09 Template"/>
      <sheetName val="PlanIt Live"/>
      <sheetName val="PlanIt Links"/>
      <sheetName val="Datamart Load"/>
      <sheetName val="FY09 Budget Summary"/>
      <sheetName val="MO School Volumes"/>
      <sheetName val="Fin Rpt Template FY08"/>
      <sheetName val="FY08 Reforecast Variance"/>
      <sheetName val="FY08 Reforecast Summary"/>
      <sheetName val="FY08 Budget Summary"/>
      <sheetName val="FY09 GA Pipeline Replacement "/>
      <sheetName val="Margin Calculation"/>
      <sheetName val="Residential"/>
      <sheetName val="Commercial"/>
      <sheetName val="Public Authority"/>
      <sheetName val="Oth Rev"/>
      <sheetName val="Forfeited Discounts"/>
      <sheetName val="IND IRR TRA"/>
      <sheetName val="Unbilled"/>
      <sheetName val="Gas Cost"/>
      <sheetName val="Billed Degree Day Info"/>
      <sheetName val="High Level Summary"/>
      <sheetName val="Customer Data"/>
      <sheetName val="Volume Data"/>
      <sheetName val="Complete---&gt;"/>
      <sheetName val="Detail Margin Rates"/>
      <sheetName val="Mid-States Billed Volume"/>
      <sheetName val="Mid-States Base Charge"/>
      <sheetName val="Billed HDD Data"/>
      <sheetName val="Weather"/>
      <sheetName val="Mid-State Billed Volume - Trans"/>
      <sheetName val="Mid-State Base Charge - Tran"/>
      <sheetName val="Trans Rates"/>
      <sheetName val="Unbilled Volumes"/>
      <sheetName val="Support--&gt;"/>
      <sheetName val="Margin Rates"/>
      <sheetName val="GA Rate Case"/>
      <sheetName val="KY Rate Design"/>
      <sheetName val="GA - Other Revenue Adjustment"/>
      <sheetName val="Tracking"/>
      <sheetName val="Instructions-Reforecast"/>
      <sheetName val="Instructions"/>
      <sheetName val="CSXLStore"/>
      <sheetName val="csxlDESheet1"/>
      <sheetName val="csxlDE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"/>
      <sheetName val="Commercial"/>
      <sheetName val="Total"/>
      <sheetName val="Powerpoint Slide"/>
      <sheetName val="Custom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s"/>
      <sheetName val="Schedule A"/>
      <sheetName val="Schedule B"/>
      <sheetName val="WP_B-1"/>
      <sheetName val="WP_B-2"/>
      <sheetName val="Schedule C"/>
      <sheetName val="Schedule D"/>
      <sheetName val="Schedule E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WP_F-2.12"/>
      <sheetName val="Schedule F-3"/>
      <sheetName val="Schedule F-4"/>
      <sheetName val="Schedule F-5"/>
      <sheetName val="WP_F-5.1"/>
      <sheetName val="WP_F-5.2"/>
      <sheetName val="WP_F-5.3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2"/>
      <sheetName val="WP_J-2.1"/>
      <sheetName val="WP_J-3.1"/>
      <sheetName val="WP_J-3.1a"/>
      <sheetName val="WP_J-3.2"/>
      <sheetName val="WP_J-3.2a"/>
      <sheetName val="WP_J-4"/>
      <sheetName val="WP_J-4-Nov 1"/>
      <sheetName val="WP_J-1.1"/>
      <sheetName val="WP_J-1.2"/>
      <sheetName val="WP_J-1.3"/>
      <sheetName val="WP_J-4-July 20"/>
      <sheetName val="WP_J-4.1"/>
      <sheetName val="WP_J-4.2"/>
      <sheetName val="WP_J-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Reports"/>
      <sheetName val="Summary"/>
      <sheetName val="Open_CWIP"/>
      <sheetName val="Company Summary"/>
      <sheetName val="Macros"/>
      <sheetName val="completion notice"/>
      <sheetName val="Graph"/>
      <sheetName val="Shell"/>
      <sheetName val="Mar-05 Open CWIP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 by Plan"/>
      <sheetName val="Summary by Vendor"/>
      <sheetName val="Sheet3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"/>
      <sheetName val="Sch 1"/>
      <sheetName val="Wp 1-1"/>
      <sheetName val="Sch 2"/>
      <sheetName val="Sch 3"/>
      <sheetName val="WP 3-1"/>
      <sheetName val="WP 3-1-1"/>
      <sheetName val="WP 3-2"/>
      <sheetName val="WP 3-2-1"/>
      <sheetName val="WP 3-3"/>
      <sheetName val="WP 3-4"/>
      <sheetName val="WP 3-5"/>
      <sheetName val="Sch 4"/>
      <sheetName val="Sch 5"/>
      <sheetName val="Wp 5-1"/>
      <sheetName val="Wp 5-1-1"/>
      <sheetName val="Wp 5-2"/>
      <sheetName val="Wp 5-3"/>
      <sheetName val="Wp 5-4"/>
      <sheetName val="Wp 5-5"/>
      <sheetName val="Wp 5-6"/>
      <sheetName val="Wp 5-7"/>
      <sheetName val="Wp 5-7-1"/>
      <sheetName val="Sch 6"/>
      <sheetName val="WP 6-1"/>
      <sheetName val="WP 6-2"/>
      <sheetName val="WP 6-3 "/>
      <sheetName val="Sch 7"/>
      <sheetName val="Sch 8"/>
      <sheetName val="WP 8-1"/>
      <sheetName val="WP 8-2"/>
      <sheetName val="WP 8-3"/>
      <sheetName val="WP 8-4"/>
      <sheetName val="WP 8-4-1"/>
      <sheetName val="WP 8-4-2"/>
      <sheetName val="WP 8-5"/>
      <sheetName val="WP 8-5-1"/>
      <sheetName val="WP 8-5-2"/>
      <sheetName val="WP 8-6"/>
      <sheetName val="Wp 8-7"/>
      <sheetName val="Wp 8-8"/>
      <sheetName val="Wp 8-9"/>
      <sheetName val="Sch 9"/>
      <sheetName val="Sch 10"/>
      <sheetName val="Wp 10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asonableness test"/>
      <sheetName val="Comparison All"/>
      <sheetName val="Jurisdiction Input"/>
      <sheetName val="High Level Summary"/>
      <sheetName val="Weather Sensitive"/>
      <sheetName val="Analysis vs 03Bud"/>
      <sheetName val="Analysis vs 03Proj"/>
      <sheetName val="5yr Plan Other Inputs"/>
      <sheetName val="PLANIT Paste no format"/>
      <sheetName val="LIVE"/>
      <sheetName val="LINKS"/>
      <sheetName val="PLANIT Summary"/>
      <sheetName val="recon"/>
      <sheetName val="FY07 Summary"/>
      <sheetName val="Margin Rates"/>
      <sheetName val="Model Billed"/>
      <sheetName val="Model Calendar"/>
      <sheetName val="Model Decl Usage"/>
      <sheetName val="Monthly BL HL Reg"/>
      <sheetName val="Model Growth"/>
      <sheetName val="degree day info"/>
      <sheetName val="Other Revenue "/>
      <sheetName val="PA IND IRR TRA"/>
      <sheetName val="Interruptible &amp; Transportation"/>
      <sheetName val="WNA Billed"/>
      <sheetName val="WNA Calendar"/>
      <sheetName val="Growth Customers"/>
      <sheetName val="Meter Data"/>
      <sheetName val="Customer Data"/>
      <sheetName val="Volume Data"/>
      <sheetName val="Actual Billed HDD Data"/>
      <sheetName val="Actual Calendar HDD Data"/>
      <sheetName val="Normal Billed HDD Data"/>
      <sheetName val="Normal Calendar HDD Data"/>
      <sheetName val="DataMart FY05 Data ==&gt;"/>
      <sheetName val="Mid-states by State"/>
      <sheetName val="Current Weather-By BU and Zone"/>
      <sheetName val="Current Weather-By State"/>
      <sheetName val="Current Weather-Daily BU Zone"/>
      <sheetName val="Lag (Billed) Weather-By BU Zone"/>
      <sheetName val="Lag (Billed) Weather-By State"/>
      <sheetName val="Mid-States Billed Volume - Res"/>
      <sheetName val="Mid-States Billed Volume - Com"/>
      <sheetName val="Mid-States Billed Volume - Ind"/>
      <sheetName val="Mid-States Billed Volume - PA"/>
      <sheetName val="Mid-States Billed Volume -Unbil"/>
      <sheetName val="Mid-State Billed Volume - Trans"/>
      <sheetName val="Mid-State Billed Volume - Other"/>
      <sheetName val="Mid-States Base Charge - Res"/>
      <sheetName val="Mid-States Base - Comm"/>
      <sheetName val="Mid-States Base Charge - Ind"/>
      <sheetName val="Mid-States Base Charge - PA"/>
      <sheetName val="Mid-State Base Charge - Tran"/>
      <sheetName val="Mid-State Base Charge - Other"/>
      <sheetName val="Do Not Need---&gt;"/>
      <sheetName val="Monthly BL HL"/>
      <sheetName val="bload hload factors"/>
      <sheetName val="Declining Usage"/>
      <sheetName val="csxlDESheet1"/>
      <sheetName val="CSXLStor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dj. Summary"/>
      <sheetName val="CWC Input"/>
      <sheetName val="Annualized Payroll 8-30-14 HC"/>
      <sheetName val="401K Table"/>
      <sheetName val="Overtime"/>
      <sheetName val="May-Aug 2014"/>
      <sheetName val="Test year"/>
      <sheetName val="Union Non-Union OT 0712-0413"/>
      <sheetName val="Union Non-Union OT 2012"/>
      <sheetName val="Union Non-Union OT 2011"/>
      <sheetName val="Union Non-Union OT 2010"/>
      <sheetName val="Union Non-Union OT 2009"/>
      <sheetName val="Union Non-Union OT 2008"/>
      <sheetName val="Union Non-Union OT 2007"/>
      <sheetName val="Union Non-Union OT 2006"/>
      <sheetName val="Union Non-Union OT 2005"/>
      <sheetName val="Payroll Distribution"/>
      <sheetName val="DR003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Description"/>
      <sheetName val="Annual Summary"/>
      <sheetName val="SFPP"/>
      <sheetName val="Jan SFPP"/>
      <sheetName val="Feb SFPP"/>
      <sheetName val="Mar SFPP"/>
      <sheetName val="Apr SFPP"/>
      <sheetName val="May SFPP"/>
      <sheetName val="Jun SFPP"/>
      <sheetName val="Jul SFPP"/>
      <sheetName val="Aug SFPP"/>
      <sheetName val="Sep SFPP"/>
      <sheetName val="Oct SFPP"/>
      <sheetName val="Nov SFPP"/>
      <sheetName val="Dec SFPP"/>
      <sheetName val="Gas Transport"/>
      <sheetName val="Capacity Charge"/>
      <sheetName val="ARR TCR"/>
      <sheetName val="Undist Other"/>
      <sheetName val="MO FAC"/>
      <sheetName val="Costs"/>
      <sheetName val="Starts"/>
      <sheetName val="Resource Monthly"/>
      <sheetName val="Resource Monthly Fuel"/>
      <sheetName val="Company Monthly"/>
      <sheetName val="Hours"/>
      <sheetName val="CF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PS"/>
      <sheetName val="EssShares"/>
      <sheetName val="EssDB"/>
    </sheetNames>
    <sheetDataSet>
      <sheetData sheetId="0"/>
      <sheetData sheetId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ed ADIT"/>
      <sheetName val="2018 Provision to Actual Adj"/>
      <sheetName val="PT Postings thru Sept"/>
      <sheetName val="Projected Postings"/>
      <sheetName val="Temps per TaxCom 9-30-19"/>
      <sheetName val="Depreciation Summary"/>
      <sheetName val="Common Property Adjustment"/>
      <sheetName val="Additions by Tax Life"/>
      <sheetName val="Sch 7 as of 9-30-19"/>
      <sheetName val="CWIP Summary"/>
      <sheetName val="CWIP Detail"/>
      <sheetName val="Projected Plant Additions"/>
      <sheetName val="Reg Assets &amp; Liabilities"/>
      <sheetName val="Proforma RA-RL Balances"/>
      <sheetName val="ARO"/>
      <sheetName val="Pension Obligations"/>
      <sheetName val="Ledger Balances 9-30-19"/>
      <sheetName val="190320 - Tax Gross Up"/>
      <sheetName val="283915 - Flowthru Recovery"/>
      <sheetName val="283917 - Eq. AFUDC"/>
      <sheetName val="283366 - Iatan Basis Reduc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-1-"/>
      <sheetName val="-2-"/>
      <sheetName val="-3-"/>
      <sheetName val="-4-"/>
      <sheetName val="-5-"/>
      <sheetName val="-6-"/>
      <sheetName val="-7-"/>
      <sheetName val="-8-"/>
      <sheetName val="-9-"/>
      <sheetName val="-10-"/>
      <sheetName val="-11-"/>
      <sheetName val="-12-"/>
      <sheetName val="-13-"/>
      <sheetName val="-14-"/>
      <sheetName val="-15-"/>
      <sheetName val="-16-"/>
      <sheetName val="-17-"/>
      <sheetName val="-18-"/>
      <sheetName val="-19-"/>
      <sheetName val="-20-"/>
      <sheetName val="-21-"/>
      <sheetName val="-22-"/>
      <sheetName val="-23-"/>
      <sheetName val="-24-"/>
      <sheetName val="-25-"/>
      <sheetName val="-26-"/>
      <sheetName val="-27-"/>
      <sheetName val="-28-"/>
      <sheetName val="-29-"/>
      <sheetName val="-30-"/>
      <sheetName val="-31-"/>
      <sheetName val="-32-"/>
      <sheetName val="-33-"/>
      <sheetName val="-34-"/>
      <sheetName val="-35-"/>
      <sheetName val="-36-"/>
      <sheetName val="-37-"/>
      <sheetName val="-38-"/>
      <sheetName val="-39-"/>
      <sheetName val="Header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-1"/>
      <sheetName val="A-2-2"/>
      <sheetName val="A-3"/>
      <sheetName val="A-4"/>
      <sheetName val="A-5"/>
      <sheetName val="A-6"/>
      <sheetName val="WP A-6-1 P1"/>
      <sheetName val="WP A-6-1 P2"/>
      <sheetName val="WP A-6-1 P3"/>
      <sheetName val="B-1.1"/>
      <sheetName val="B-1.2"/>
      <sheetName val="B-1.2 p2"/>
      <sheetName val="B-1.2-1"/>
      <sheetName val="B-1.2-2"/>
      <sheetName val="B-1.2-3 Weather"/>
      <sheetName val="B-1.2-3-1"/>
      <sheetName val="B-1.2-3-2"/>
      <sheetName val="B-1.2-4 "/>
      <sheetName val="B-1.2-5"/>
      <sheetName val="B-1.3"/>
      <sheetName val="B-1.3 expl"/>
      <sheetName val="WP B-1.3"/>
      <sheetName val="WP B-1.3-1 Adj"/>
      <sheetName val="B1.3-2 Adj"/>
      <sheetName val="B1.3-3 Adj"/>
      <sheetName val="B1.3-4 Adj"/>
      <sheetName val="WP B1.3-4a Bad Debt"/>
      <sheetName val="B1.3-5 Adj"/>
      <sheetName val="B1.3.6 Adj"/>
      <sheetName val="B1.3.7 Adj"/>
      <sheetName val="B1.3.8 Adj"/>
      <sheetName val="B1.3-9 Adj"/>
      <sheetName val="B1.3-10 Adj "/>
      <sheetName val="B1.3-11 Adj"/>
      <sheetName val="B1.3-12 Adj"/>
      <sheetName val="B1.3-13 Adj"/>
      <sheetName val="B1.3-14 Adj"/>
      <sheetName val="B1.3-15 Adj"/>
      <sheetName val="B1.3-16"/>
      <sheetName val="B-2"/>
      <sheetName val="B-3"/>
      <sheetName val="B-4"/>
      <sheetName val="B-5"/>
      <sheetName val="B-6"/>
      <sheetName val="B-7"/>
      <sheetName val="B-8"/>
      <sheetName val="B-9 PG1"/>
      <sheetName val="B-9 PG2"/>
      <sheetName val="WP B9-1"/>
      <sheetName val="WP B9-2"/>
      <sheetName val="WP B9-3"/>
      <sheetName val="B-10&amp;11"/>
      <sheetName val="B-12"/>
      <sheetName val="C-1"/>
      <sheetName val="C-2"/>
      <sheetName val="WP C-2"/>
      <sheetName val="C-3"/>
      <sheetName val="WP C-3 "/>
      <sheetName val="C-4"/>
      <sheetName val="D-1-(a)"/>
      <sheetName val="D-1-(a)-1 LTD Calc"/>
      <sheetName val="D-1-(a)-2 STD Calc"/>
      <sheetName val="D-1-(b)"/>
      <sheetName val="WP D1b-1 Plant"/>
      <sheetName val="WP D1b-1-1 Plant Bal"/>
      <sheetName val="WP D1b-1-2 Additions"/>
      <sheetName val="WP D1b-1-3 Retire"/>
      <sheetName val="WP D1b-1-4 Gross Plant"/>
      <sheetName val="WP D1b-2 Reserve"/>
      <sheetName val="WP D1b-2-1Reserve"/>
      <sheetName val="WP D1b-3 CWIP"/>
      <sheetName val="WP D1b-3-1CWIP"/>
      <sheetName val="WP D1b-3-2 CWIP RWIP"/>
      <sheetName val=" WP D1b-4"/>
      <sheetName val="WP D1b-4-1"/>
      <sheetName val="WP D1b-4-2"/>
      <sheetName val="WP D1b-4-3"/>
      <sheetName val="WP D1b-4-4"/>
      <sheetName val="WP D1b-4-5"/>
      <sheetName val="WP D1b-6 Storage Gas"/>
      <sheetName val="WP D1b-6-1 Storage Gas"/>
      <sheetName val="Wp D1b-6-1-2 Storage Gas"/>
      <sheetName val="WP D1b-7 Cust Dep"/>
      <sheetName val="WP D1b-7-1 Cust Dep"/>
      <sheetName val="WP D1b-8 ADIT"/>
      <sheetName val="WP D1b-8-1 ADIT"/>
      <sheetName val="WP D1b-8-2 ADIT 02"/>
      <sheetName val="WP D1b-8-3 ADIT 12"/>
      <sheetName val="WP D1b-8-4 ADIT 91"/>
      <sheetName val="WP D1b-8-5 ADIT 95"/>
      <sheetName val="WP D1b-9 Injuries &amp; Damages"/>
      <sheetName val="WP D1b-9-1 Injs &amp; Dmgs"/>
      <sheetName val="D-1(d)"/>
      <sheetName val="D-1-(e)"/>
      <sheetName val="D-2"/>
      <sheetName val="D-3"/>
      <sheetName val="D-4"/>
      <sheetName val="E-1"/>
      <sheetName val="E-2"/>
      <sheetName val="E-3"/>
      <sheetName val="F-1"/>
      <sheetName val="F-2"/>
      <sheetName val="F-3"/>
      <sheetName val="Net Plant"/>
      <sheetName val="Addtl Workpapers - Plant"/>
      <sheetName val="Addtl Workpapers Capital Bud"/>
      <sheetName val="Status"/>
      <sheetName val="B-1.2-4"/>
      <sheetName val="WP B-1.3.1"/>
      <sheetName val="WP B-1.3.2 Bad Debt"/>
      <sheetName val="B1.3-10 Adj"/>
      <sheetName val="WP B-1.4"/>
      <sheetName val="Addtl WPS -1"/>
      <sheetName val="Addtl WPS-2"/>
      <sheetName val="Addtl WPs 3"/>
      <sheetName val="Addtl WPs 4"/>
      <sheetName val="Addtl WPS-5 "/>
      <sheetName val="Addtl WPS-6"/>
      <sheetName val="Addtl Wps-7"/>
      <sheetName val="B1.3-1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Control"/>
      <sheetName val="qry Division (Mart)"/>
      <sheetName val="qry Division-LGS (Mart)"/>
      <sheetName val="qry State (Mart)"/>
      <sheetName val="rpt Division"/>
      <sheetName val="rpt Division (LGS-TL)"/>
      <sheetName val="rpt State"/>
      <sheetName val="HDD (Mid-Tex)"/>
      <sheetName val="Normals (Mid-Tex)"/>
      <sheetName val="Premise Count (Mid-Te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h 1 Pg 1"/>
      <sheetName val="Sch 1 Pg 2"/>
      <sheetName val="Sch 1 Pg 3"/>
      <sheetName val="AUX"/>
      <sheetName val="Sch 2"/>
      <sheetName val="Sch 3"/>
      <sheetName val="WP 3-1"/>
      <sheetName val="WP 3-1-1"/>
      <sheetName val="WP 3-2"/>
      <sheetName val="WP 3-3"/>
      <sheetName val="WP 3-4"/>
      <sheetName val="Wp 3-5"/>
      <sheetName val="Sch 4"/>
      <sheetName val="Sch 5"/>
      <sheetName val="WP 5-1"/>
      <sheetName val="Wp 5-1-1"/>
      <sheetName val="WP 5-2"/>
      <sheetName val="WP 5-3"/>
      <sheetName val="Wp 5-3-1"/>
      <sheetName val="Wp 5-4"/>
      <sheetName val="Wp 5-5"/>
      <sheetName val="WP 5-6"/>
      <sheetName val="WP 5-7"/>
      <sheetName val="Wp 5-8"/>
      <sheetName val="Wp 5-9"/>
      <sheetName val="Wp 5-10"/>
      <sheetName val="Sch 6"/>
      <sheetName val="WP 6-1"/>
      <sheetName val="WP 6-2"/>
      <sheetName val="Sch 7"/>
      <sheetName val="WP 7-1"/>
      <sheetName val="WP 7-2"/>
      <sheetName val="WP 7-3"/>
      <sheetName val="Sch 8"/>
      <sheetName val="WP 8-1 Pg 1"/>
      <sheetName val="Wp 8-9"/>
      <sheetName val="Wp 8-10"/>
      <sheetName val="WP 8-1 Pg 2"/>
      <sheetName val="WP 8-2"/>
      <sheetName val="WP 8-2-1"/>
      <sheetName val="WP 8-2-2"/>
      <sheetName val="WP 8-3"/>
      <sheetName val="Sheet6"/>
      <sheetName val="WP 8-4"/>
      <sheetName val="WP 8-5"/>
      <sheetName val="WP 8-5-13"/>
      <sheetName val="WP 8-6"/>
      <sheetName val="Wp 8-7"/>
      <sheetName val="Sch 9"/>
      <sheetName val="Sch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Schedule H"/>
      <sheetName val="Schedule H-1"/>
      <sheetName val="Schedule H-1.1"/>
      <sheetName val="Schedule H-2"/>
      <sheetName val="Schedule H-2.1"/>
      <sheetName val="Schedule H-2.1(a)"/>
      <sheetName val="Schedule H-3"/>
      <sheetName val="Schedule H-3.1"/>
      <sheetName val="Schedule H-4"/>
      <sheetName val="Schedule H-4.1"/>
      <sheetName val="Schedule I"/>
      <sheetName val="Schedule I-1"/>
      <sheetName val="Schedule I-2"/>
      <sheetName val="Schedule I-2.1"/>
      <sheetName val="Schedule I-3"/>
      <sheetName val="Schedule J"/>
      <sheetName val="Schedule K"/>
      <sheetName val="Schedule K-1"/>
      <sheetName val="Schedule K-2"/>
      <sheetName val="Schedule K-3"/>
      <sheetName val="TB FERC table"/>
      <sheetName val="TB subaccts table"/>
      <sheetName val="WP Reclass Prod&amp;Gathering Asts"/>
      <sheetName val="WP Acct Reclassifications"/>
      <sheetName val="WP H-2.1(a)"/>
      <sheetName val="WP H-2.1(b)"/>
      <sheetName val="WP H-2.1(c)"/>
      <sheetName val="WP H-2.1(d)"/>
      <sheetName val="WP H-2.1(e)"/>
      <sheetName val="WP H-2.1(f)"/>
      <sheetName val="WP H-3.1(a)"/>
      <sheetName val="WP H-3.1(b)"/>
      <sheetName val="WP H-3.1(c)"/>
      <sheetName val="WP H-4"/>
      <sheetName val="WP I-1"/>
      <sheetName val="WP I-2(a)"/>
      <sheetName val="WP I-2(b)"/>
      <sheetName val="WP I-2(c)"/>
      <sheetName val="WP I-2(d)"/>
      <sheetName val="WP I-2(e)"/>
      <sheetName val="WP I-2(f)"/>
      <sheetName val="WP I-2(g)"/>
      <sheetName val="WP I-2(h)"/>
      <sheetName val="Meters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RMB-1 COS"/>
      <sheetName val="Sch RMB-2 Margin"/>
      <sheetName val="Sch RMB-3 Gas Cost"/>
      <sheetName val="Sch RMB-4 O&amp;M adj"/>
      <sheetName val="Sch RMB-5 Taxes Other"/>
      <sheetName val="Sch RMB-6 Deprec"/>
      <sheetName val="Sch RMB-7 RateBase"/>
      <sheetName val="Sch RMB-8 FIT"/>
      <sheetName val="Sch RMB-9 CapStruc"/>
      <sheetName val="Sch RMB-10 Int on Deposits"/>
      <sheetName val=" WP 2-1 weather adj"/>
      <sheetName val="WP 2-2 weather regression"/>
      <sheetName val="WP 2-3 Rev per bk"/>
      <sheetName val="WP 4-1 O&amp;M Per Book"/>
      <sheetName val="WP 4-2 Labor Adj"/>
      <sheetName val="WP 4-2-1 Labor O&amp;M subaccts"/>
      <sheetName val="WP 4-2-2 MO Union Labor exp"/>
      <sheetName val="WP 4-2-3 SSU FTE addl labor"/>
      <sheetName val="WP 4-2-4 SSU labor by mth"/>
      <sheetName val="WP 4-3 Benefits Adj"/>
      <sheetName val="WP 4-3-1 Benefits O&amp;M subaccts"/>
      <sheetName val="WP 4-4 M&amp;I "/>
      <sheetName val="WP 4-5 Postage"/>
      <sheetName val="WP 4-6 Bad Debt Exp adj"/>
      <sheetName val="WP 4-6-1 Avg Write Offs"/>
      <sheetName val="WP 4-6-2 PGA Write Offs"/>
      <sheetName val="WP 4-7 MGP Site"/>
      <sheetName val="WP 4-8 Outside Srvc adj"/>
      <sheetName val="WP 4-9 Rate Case Exp"/>
      <sheetName val="WP 4-10 SSU O&amp;M adj"/>
      <sheetName val="WP 4-10-1 SSU O&amp;M proforma"/>
      <sheetName val="WP 4-10-2 SSU O&amp;M FY05"/>
      <sheetName val="WP 4-11 Promo"/>
      <sheetName val="WP 4-11-1 Promo acct analysis"/>
      <sheetName val="WP 4-11-2 Promo subaccts"/>
      <sheetName val="WP 4-12 Donations"/>
      <sheetName val="WP 4-13 Dues FY05"/>
      <sheetName val="WP 4-14 Misc Employee exp."/>
      <sheetName val="WP 5-1 Other Tax subaccts"/>
      <sheetName val="WP 5-2 MO AdValorem Summary"/>
      <sheetName val="WP 6-1 SS Depr"/>
      <sheetName val="WP 6-2 Div91GO Depr"/>
      <sheetName val="WP 6-3 Div88Cent Depr"/>
      <sheetName val="WP 6-4 Div70 Depr"/>
      <sheetName val="WP 6-5 Div71Depr"/>
      <sheetName val="WP 6-6 Div72 Depr"/>
      <sheetName val="WP 6-7 Div97 Depr"/>
      <sheetName val="WP 6-8 Div30 CoKs GO Depr"/>
      <sheetName val="WP 6-9 Div29 Depr"/>
      <sheetName val="WP 6-10 Deprec perbk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Cust Adv Dep"/>
      <sheetName val="WP 7-5-1CustAdv"/>
      <sheetName val="WP 7-5-2CustDep "/>
      <sheetName val="WP 7-6 StorgGas"/>
      <sheetName val="WP7-6-1 Storg Gas 1641 Repriced"/>
      <sheetName val="WP 7-7 PrePaids"/>
      <sheetName val="WP 7-8 Fuel Stock"/>
      <sheetName val="WP 7-9 ANG Deduct"/>
      <sheetName val="WP 9-1-1 Cap Bal"/>
      <sheetName val="WP 9-1-2 Proj Bal"/>
      <sheetName val="WP 9-2-1 LTD rate"/>
      <sheetName val="WP 9-2-2 Proj LTD rate"/>
      <sheetName val="WP 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YMD-Projection"/>
      <sheetName val="Summary-KYMD"/>
      <sheetName val="Kentucky"/>
      <sheetName val="Illinois"/>
      <sheetName val="Tennessee"/>
      <sheetName val="Georgia"/>
      <sheetName val="Virginia"/>
      <sheetName val="Iowa"/>
      <sheetName val="MDMO"/>
      <sheetName val="MDUnalloc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B Input"/>
      <sheetName val="Balance Sheet"/>
      <sheetName val="Income Statemen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"/>
      <sheetName val="WP 10-5"/>
      <sheetName val="WP 10-6"/>
      <sheetName val="WP10-7"/>
      <sheetName val="WP 10-8"/>
      <sheetName val="WP 10-9"/>
      <sheetName val="WP 10-10"/>
      <sheetName val="Sch 11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4"/>
      <sheetName val="ADJ 12-15 "/>
      <sheetName val="ADJ 12-16"/>
      <sheetName val="ADJ 12-17"/>
      <sheetName val="ADJ 12-18"/>
      <sheetName val="ADJ 12-19"/>
      <sheetName val="ADJ 12-20"/>
      <sheetName val="ADJ 12-21"/>
      <sheetName val="ADJ 12-22"/>
      <sheetName val="Sch 13"/>
      <sheetName val="Sch 14 "/>
      <sheetName val="Sch 15"/>
      <sheetName val="WP 15-1"/>
      <sheetName val="WP 15-2"/>
      <sheetName val="WP 15-3"/>
      <sheetName val="WP 15-4"/>
      <sheetName val="WP 15-5"/>
      <sheetName val="WP 15-5-1"/>
      <sheetName val="WP 15-6"/>
      <sheetName val="WP15-7"/>
      <sheetName val="WP 15-8"/>
      <sheetName val="WP 15-9"/>
      <sheetName val="WP 15-10"/>
      <sheetName val="Sch 16"/>
      <sheetName val="Sch 17"/>
      <sheetName val="MARGIN ANALYSIS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ADJ 17-13"/>
      <sheetName val="WP 17-13"/>
      <sheetName val="ADJ 17-14"/>
      <sheetName val="WP 17-14"/>
      <sheetName val="ADJ 17-15"/>
      <sheetName val="WP 17-15-1"/>
      <sheetName val="Wp 17-15-2"/>
      <sheetName val="Wp 17-15-3"/>
      <sheetName val="Wp 17-15-4"/>
      <sheetName val="ADJ 17-16"/>
      <sheetName val="ADJ 17-17"/>
      <sheetName val="ADJ 17-18"/>
      <sheetName val="ADJ 17-19"/>
      <sheetName val="ADJ 17-20"/>
      <sheetName val="ADJ 17-21"/>
      <sheetName val="ADJ 17-22A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Sch 19"/>
      <sheetName val="Sch 20"/>
      <sheetName val="Sch 21"/>
      <sheetName val="Sch 25"/>
      <sheetName val="Sch 30"/>
      <sheetName val="WP 30-1"/>
      <sheetName val="WP 30-2(Meter Cost)"/>
      <sheetName val=" WP 30-3(Peak Load)"/>
      <sheetName val="ADJ 21"/>
      <sheetName val="WP 17-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AL&amp;S.WK1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ummary"/>
      <sheetName val="080 - April 1080 activit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ghlights"/>
      <sheetName val="IncStmt-MTD"/>
      <sheetName val="IncStmt-YTD"/>
      <sheetName val="IncStmt-Comp"/>
      <sheetName val="Stats"/>
      <sheetName val="O&amp;MExp"/>
      <sheetName val="Storage"/>
      <sheetName val="AEM-Summary"/>
      <sheetName val="AEM-IncStmt"/>
      <sheetName val="AEM-O&amp;MExp"/>
      <sheetName val="TXP-Summary"/>
      <sheetName val="TXP-IncStmt"/>
      <sheetName val="TXP-O&amp;MExp"/>
      <sheetName val="Essbase"/>
      <sheetName val="Date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A PROGRAM"/>
      <sheetName val="RES &amp; COM"/>
      <sheetName val="DIV 81 PA"/>
      <sheetName val="DIV 86 PA"/>
      <sheetName val="Weather Station Assignments"/>
      <sheetName val="HDD Calc"/>
      <sheetName val="HDD Differences"/>
      <sheetName val="Reference"/>
      <sheetName val="NORMALS and Normals Check"/>
      <sheetName val="NOAA Level 1 Actuals and Norms"/>
      <sheetName val="HDD Worksheet"/>
      <sheetName val="Volume Check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s"/>
      <sheetName val="Filing Schedule Index"/>
      <sheetName val="Section 2"/>
      <sheetName val="Section 2A"/>
      <sheetName val="Section 2B"/>
      <sheetName val="Section 3"/>
      <sheetName val="Section 3A KS"/>
      <sheetName val="Section 3A SW"/>
      <sheetName val="Section 4 KS"/>
      <sheetName val="WP 4-1 KS"/>
      <sheetName val="Sch 4 SW"/>
      <sheetName val="Wp 4-2"/>
      <sheetName val="Wp 4-3"/>
      <sheetName val="Wp 4-4"/>
      <sheetName val="Wp 4-5"/>
      <sheetName val="Wp 4-6"/>
      <sheetName val="Wp 4-7"/>
      <sheetName val="Section 4A KS"/>
      <sheetName val="Section 5 KS"/>
      <sheetName val="Wp 5-1"/>
      <sheetName val="Section 5 SW"/>
      <sheetName val="Wp 5-2"/>
      <sheetName val="Wp 5-3"/>
      <sheetName val="Wp 5-4"/>
      <sheetName val="Wp 5-5"/>
      <sheetName val="Wp 5-6"/>
      <sheetName val="Wp 5-7"/>
      <sheetName val="Section 5A"/>
      <sheetName val="Section 6"/>
      <sheetName val="WP 6-1"/>
      <sheetName val="Wp 6-1-1"/>
      <sheetName val="WP 6-2 KS"/>
      <sheetName val="WP 6-2 SW"/>
      <sheetName val="Wp 6-2-1"/>
      <sheetName val="Wp 6-2-2"/>
      <sheetName val="Wp 6-2-3"/>
      <sheetName val="Wp 6-2-4"/>
      <sheetName val="Wp 6-3"/>
      <sheetName val="Wp 6-4"/>
      <sheetName val="Wp 6-4-1"/>
      <sheetName val="Wp 6-5"/>
      <sheetName val="Section 7"/>
      <sheetName val="Section 7A"/>
      <sheetName val="Section 7B"/>
      <sheetName val="Section 8 A"/>
      <sheetName val="Section 8 B"/>
      <sheetName val="Section 8 C"/>
      <sheetName val="Section 8 D"/>
      <sheetName val="KS Supp. 2002 p. 11"/>
      <sheetName val="KS Supp. 2002 p. 12"/>
      <sheetName val="KS Supp. 2002 p. 12a"/>
      <sheetName val="KS Supp. 2002 p. 13"/>
      <sheetName val="KS Supp. 2002 p. 13a"/>
      <sheetName val="KS Supp. 2001 p. 11"/>
      <sheetName val="KS Supp. 2001 p. 12"/>
      <sheetName val="KS Supp. 2001 p. 12a"/>
      <sheetName val="KS Supp. 2001 p. 13"/>
      <sheetName val="KS Supp. 2001 p. 13a"/>
      <sheetName val="KS Supp. 2000 p. 11"/>
      <sheetName val="KS Supp. 2000 p. 12"/>
      <sheetName val="KS Supp. 2000 p. 12a"/>
      <sheetName val="KS Supp. 2000 p. 13"/>
      <sheetName val="KS Supp. 2000 p. 13a"/>
      <sheetName val="KS Supplement 1999 p. 11(UCG)"/>
      <sheetName val="KS Supplement 1999 p. 12 (UCG)"/>
      <sheetName val="KS Supplement 1999 p. 13 (UCG)"/>
      <sheetName val="KS Supp. 1999 p. 11 (Greeley)"/>
      <sheetName val="KS Supp. 1999 p. 12 (Greeley)"/>
      <sheetName val="KS Supp. 1999 p. 12a (Greeley)"/>
      <sheetName val="KS Supp. 1999 p. 13 (Greeley)"/>
      <sheetName val="KS Supp. 1999 p. 13a(Greeley)"/>
      <sheetName val="Section 8E"/>
      <sheetName val="Section 9"/>
      <sheetName val="Wp 9-1"/>
      <sheetName val="Wp 9-2"/>
      <sheetName val="Wp 9-3"/>
      <sheetName val="WP9-4"/>
      <sheetName val="Wp 9-5"/>
      <sheetName val="Wp 9-6"/>
      <sheetName val="WP9-7"/>
      <sheetName val="WP 9-8"/>
      <sheetName val="Wp 9-9"/>
      <sheetName val="Wp 9-10"/>
      <sheetName val="Wp 9-11"/>
      <sheetName val="Wp 9-12"/>
      <sheetName val="Wp 9-13"/>
      <sheetName val="Wp 9-14"/>
      <sheetName val="Wp 9-15"/>
      <sheetName val="WP 9-16"/>
      <sheetName val="Wp 9-17"/>
      <sheetName val="Wp 9-17-1"/>
      <sheetName val="Wp 9-18"/>
      <sheetName val="Wp 9-18-1"/>
      <sheetName val="Wp 9-19"/>
      <sheetName val="Wp 9-20"/>
      <sheetName val="Section 10"/>
      <sheetName val="WP 10-1"/>
      <sheetName val="Wp 10-2"/>
      <sheetName val="Wp 10-3"/>
      <sheetName val="WP 10-4"/>
      <sheetName val="Wp 10-5"/>
      <sheetName val="Wp 10-6"/>
      <sheetName val="Wp 10-7"/>
      <sheetName val="Wp 10-8"/>
      <sheetName val="Wp 10-9"/>
      <sheetName val="Section 11"/>
      <sheetName val="Wp 11-1"/>
      <sheetName val="Wp 11-2"/>
      <sheetName val="Wp 11-3"/>
      <sheetName val="Wp 11-4"/>
      <sheetName val="Wp 11-5"/>
      <sheetName val="Wp 11-6"/>
      <sheetName val="Section 11 b"/>
      <sheetName val="Section 11C"/>
      <sheetName val="Section 11D"/>
      <sheetName val="Section 11E"/>
      <sheetName val="Wp 11-7"/>
      <sheetName val="Section 12"/>
      <sheetName val="Section 12A"/>
      <sheetName val="Section 13"/>
      <sheetName val="Section 14A"/>
      <sheetName val="WP 14-1"/>
      <sheetName val="WP 14-2"/>
      <sheetName val="WP 14-3"/>
      <sheetName val="Wp 14-3-1"/>
      <sheetName val="Section 14B"/>
      <sheetName val="WP 14-4"/>
      <sheetName val="WP 14-5"/>
      <sheetName val="Section 14C"/>
      <sheetName val="Section 16"/>
      <sheetName val="Section 17"/>
      <sheetName val="Wp 17-1"/>
      <sheetName val="Wp 17-2 Wichita"/>
      <sheetName val="Wp 17-2-1"/>
      <sheetName val="Wp 17-2-2"/>
      <sheetName val="Wp 17-2-3"/>
      <sheetName val="Wp 17-3 Salina"/>
      <sheetName val="Wp 17-3-1"/>
      <sheetName val="Wp 17-3-2"/>
      <sheetName val="Wp 17-3-3"/>
      <sheetName val="Wp 17-4 Kansas City"/>
      <sheetName val="Wp 17-4-1"/>
      <sheetName val="Wp 17-4-2"/>
      <sheetName val="Wp 17-4-3"/>
      <sheetName val="Wp 17-5 Dodge City"/>
      <sheetName val="Wp 17-5-1"/>
      <sheetName val="Wp 17-5-2"/>
      <sheetName val="Wp 17-5-3"/>
      <sheetName val="Wp 17-6 Chanute"/>
      <sheetName val="Wp 17-6-1"/>
      <sheetName val="Wp 17-6-2"/>
      <sheetName val="Wp 17-6-3"/>
      <sheetName val="Wp 17-7"/>
      <sheetName val="Wp 17-8"/>
      <sheetName val="Wp 17-9"/>
      <sheetName val="Section 18A"/>
      <sheetName val="Section 18B"/>
      <sheetName val="Section 18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Kentucky"/>
      <sheetName val="Reforecast - Worksheet"/>
    </sheetNames>
    <sheetDataSet>
      <sheetData sheetId="0" refreshError="1"/>
      <sheetData sheetId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Louisiana"/>
      <sheetName val="Reforecast - Worksheet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-Projection"/>
      <sheetName val="Summary-LA"/>
      <sheetName val="TransLA"/>
      <sheetName val="LGS"/>
      <sheetName val="LAUnalloc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Schedule A"/>
      <sheetName val="Schedule B"/>
      <sheetName val="WP_B-1"/>
      <sheetName val="WP_B-2"/>
      <sheetName val="WP_B-3"/>
      <sheetName val="Schedule C"/>
      <sheetName val="Schedule D"/>
      <sheetName val="Schedule E-1"/>
      <sheetName val="Schedule E-2"/>
      <sheetName val="Schedule E-3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Schedule F-3"/>
      <sheetName val="Schedule F-4"/>
      <sheetName val="WP F-4.1"/>
      <sheetName val="Schedule F-5"/>
      <sheetName val="WP_F-5.1"/>
      <sheetName val="WP_F-5.2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1.1"/>
      <sheetName val="WP_J-1.2"/>
      <sheetName val="WP_J-1.3"/>
      <sheetName val="WP_J-2"/>
      <sheetName val="WP_J-2.1"/>
      <sheetName val="WP_J-3.1"/>
      <sheetName val="WP_J-3.2"/>
      <sheetName val="WP_J-4"/>
      <sheetName val="WP_J-4.1"/>
      <sheetName val="WP_J-4.2"/>
      <sheetName val="WP_J-4.3"/>
      <sheetName val="WP_J-4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MidStates"/>
      <sheetName val="Reforecast - Worksheet"/>
    </sheetNames>
    <sheetDataSet>
      <sheetData sheetId="0" refreshError="1"/>
      <sheetData sheetId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GBudWL"/>
      <sheetName val="MGBudMC"/>
      <sheetName val="MGBudODV"/>
      <sheetName val="OMBudWL"/>
      <sheetName val="OMBudMC"/>
      <sheetName val="OMBudODV"/>
      <sheetName val="MGActWL"/>
      <sheetName val="MGActMC"/>
      <sheetName val="MGActODV"/>
      <sheetName val="OMActWL"/>
      <sheetName val="OMActMC"/>
      <sheetName val="OMActODV"/>
      <sheetName val="OSh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ALL BU Summary"/>
      <sheetName val="BU Cap Sal %"/>
      <sheetName val="Customer Costs"/>
      <sheetName val="Customer Costs Excl Labor"/>
      <sheetName val="Customer Costs Excl Lgl &amp; Labor"/>
      <sheetName val="Employee Costs"/>
      <sheetName val="Ratios"/>
      <sheetName val="IncomeStatement"/>
      <sheetName val="O&amp;M"/>
      <sheetName val="O&amp;M Detail"/>
      <sheetName val="SSU Detail"/>
      <sheetName val="Mat &amp; Supp Detail"/>
      <sheetName val="Vechic &amp; Equip Detail"/>
      <sheetName val="Travel Detail"/>
      <sheetName val="Outside Services Detail"/>
      <sheetName val="Capitalization"/>
      <sheetName val="Balance Sheet"/>
      <sheetName val="Balance Sheet Trends"/>
      <sheetName val="Trends Chart"/>
      <sheetName val="Plant Detail"/>
      <sheetName val="Assets by RD"/>
      <sheetName val="Deferred Gas"/>
      <sheetName val="Deferred Gas by RD"/>
      <sheetName val="Misc Balance Sheets"/>
      <sheetName val="Benefits"/>
      <sheetName val="Benefit Variance"/>
      <sheetName val="Stats"/>
      <sheetName val="Volumes Chart"/>
      <sheetName val="LDC Avg Usage Chart"/>
      <sheetName val="Other Avg Usage Chart"/>
      <sheetName val="Income Statement 12-Month"/>
      <sheetName val="O&amp;M 12-Month"/>
      <sheetName val="Salaries"/>
      <sheetName val="Donations"/>
      <sheetName val="Income Statement 12-Month by RD"/>
      <sheetName val="ATO Shares OS"/>
      <sheetName val="ALL BU O&amp;M Detail"/>
      <sheetName val="ALL BU Stats"/>
      <sheetName val="ALL BU Inc Stmt"/>
      <sheetName val="ALL BU Bal Sht"/>
      <sheetName val="ALL BU Bal Sht (2)"/>
      <sheetName val="ALL BU Benefits"/>
      <sheetName val="Balance Sheet LA"/>
      <sheetName val="Balance Sheet KY"/>
      <sheetName val="Balance Sheet MidSt"/>
      <sheetName val="Balance Sheet COKS"/>
      <sheetName val="Balance Sheet MVG"/>
      <sheetName val="ALL BU Salaries"/>
      <sheetName val="Cash Flow"/>
      <sheetName val="MTD Texas"/>
      <sheetName val="YTD Texas"/>
      <sheetName val="Budget"/>
      <sheetName val="O&amp;M 12-Month (2)"/>
      <sheetName val="Balance Shee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-Projection"/>
      <sheetName val="Mississippi"/>
    </sheetNames>
    <sheetDataSet>
      <sheetData sheetId="0"/>
      <sheetData sheetId="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MTX"/>
      <sheetName val="Reforecast-Worksheet"/>
    </sheetNames>
    <sheetDataSet>
      <sheetData sheetId="0"/>
      <sheetData sheetId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-Projection"/>
      <sheetName val="Mid-Tex"/>
    </sheetNames>
    <sheetDataSet>
      <sheetData sheetId="0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-Projection"/>
      <sheetName val="Nonreg"/>
    </sheetNames>
    <sheetDataSet>
      <sheetData sheetId="0"/>
      <sheetData sheetId="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A298-C609-4F65-A633-23080DE4C829}">
  <dimension ref="A1:N43"/>
  <sheetViews>
    <sheetView tabSelected="1" workbookViewId="0">
      <selection activeCell="C1" sqref="C1"/>
    </sheetView>
  </sheetViews>
  <sheetFormatPr defaultRowHeight="14.5" x14ac:dyDescent="0.35"/>
  <cols>
    <col min="2" max="2" width="50.26953125" customWidth="1"/>
    <col min="3" max="3" width="22.7265625" style="1" customWidth="1"/>
    <col min="4" max="4" width="4" style="1" customWidth="1"/>
    <col min="5" max="6" width="22.7265625" style="1" customWidth="1"/>
    <col min="8" max="8" width="27.453125" customWidth="1"/>
    <col min="9" max="9" width="15.1796875" bestFit="1" customWidth="1"/>
    <col min="11" max="11" width="9.453125" bestFit="1" customWidth="1"/>
    <col min="12" max="12" width="11.54296875" bestFit="1" customWidth="1"/>
  </cols>
  <sheetData>
    <row r="1" spans="1:13" ht="15" x14ac:dyDescent="0.35">
      <c r="A1" s="67"/>
      <c r="B1" s="68" t="s">
        <v>0</v>
      </c>
      <c r="C1" s="69" t="s">
        <v>1</v>
      </c>
      <c r="D1" s="26"/>
      <c r="E1" s="26"/>
      <c r="F1" s="26"/>
    </row>
    <row r="2" spans="1:13" ht="15" x14ac:dyDescent="0.35">
      <c r="A2" s="70"/>
      <c r="B2" s="27" t="s">
        <v>2</v>
      </c>
      <c r="C2" s="71"/>
      <c r="D2" s="26"/>
      <c r="E2" s="25"/>
      <c r="F2" s="25"/>
    </row>
    <row r="3" spans="1:13" ht="15" x14ac:dyDescent="0.35">
      <c r="A3" s="70"/>
      <c r="B3" s="27" t="s">
        <v>3</v>
      </c>
      <c r="C3" s="72"/>
    </row>
    <row r="4" spans="1:13" ht="15" x14ac:dyDescent="0.35">
      <c r="A4" s="70"/>
      <c r="B4" s="27" t="s">
        <v>4</v>
      </c>
      <c r="C4" s="72"/>
    </row>
    <row r="5" spans="1:13" x14ac:dyDescent="0.35">
      <c r="A5" s="70"/>
      <c r="C5" s="72"/>
    </row>
    <row r="6" spans="1:13" x14ac:dyDescent="0.35">
      <c r="A6" s="70" t="s">
        <v>5</v>
      </c>
      <c r="C6" s="72"/>
      <c r="I6" s="8"/>
      <c r="J6" s="8"/>
      <c r="K6" s="8"/>
      <c r="L6" s="8"/>
      <c r="M6" s="8"/>
    </row>
    <row r="7" spans="1:13" x14ac:dyDescent="0.35">
      <c r="A7" s="118">
        <v>1</v>
      </c>
      <c r="B7" s="22" t="s">
        <v>6</v>
      </c>
      <c r="C7" s="73">
        <f>'CTE 2 - Revenue Requirement'!I22+'CTE 2 - Revenue Requirement'!E24</f>
        <v>141732514.32520419</v>
      </c>
      <c r="D7" s="51"/>
      <c r="E7" s="37"/>
      <c r="H7" s="22"/>
    </row>
    <row r="8" spans="1:13" x14ac:dyDescent="0.35">
      <c r="A8" s="118"/>
      <c r="C8" s="72"/>
    </row>
    <row r="9" spans="1:13" x14ac:dyDescent="0.35">
      <c r="A9" s="118"/>
      <c r="B9" s="74" t="s">
        <v>7</v>
      </c>
      <c r="C9" s="72"/>
      <c r="H9" s="22"/>
    </row>
    <row r="10" spans="1:13" x14ac:dyDescent="0.35">
      <c r="A10" s="118"/>
      <c r="C10" s="72"/>
      <c r="E10" s="37"/>
      <c r="H10" s="22"/>
      <c r="I10" s="34"/>
      <c r="J10" s="34"/>
      <c r="K10" s="34"/>
      <c r="L10" s="34"/>
      <c r="M10" s="34"/>
    </row>
    <row r="11" spans="1:13" x14ac:dyDescent="0.35">
      <c r="A11" s="118">
        <f>A7+1</f>
        <v>2</v>
      </c>
      <c r="B11" t="s">
        <v>8</v>
      </c>
      <c r="C11" s="72">
        <v>1900000</v>
      </c>
      <c r="E11" s="37"/>
    </row>
    <row r="12" spans="1:13" x14ac:dyDescent="0.35">
      <c r="A12" s="118">
        <f>A11+1</f>
        <v>3</v>
      </c>
      <c r="B12" t="s">
        <v>9</v>
      </c>
      <c r="C12" s="72">
        <f>0.004*C7</f>
        <v>566930.05730081676</v>
      </c>
      <c r="E12" s="37"/>
      <c r="H12" s="22"/>
      <c r="I12" s="35"/>
    </row>
    <row r="13" spans="1:13" x14ac:dyDescent="0.35">
      <c r="A13" s="118">
        <f t="shared" ref="A13:A18" si="0">A12+1</f>
        <v>4</v>
      </c>
      <c r="B13" t="s">
        <v>10</v>
      </c>
      <c r="C13" s="72">
        <v>200000</v>
      </c>
      <c r="E13" s="37"/>
    </row>
    <row r="14" spans="1:13" x14ac:dyDescent="0.35">
      <c r="A14" s="118">
        <f t="shared" si="0"/>
        <v>5</v>
      </c>
      <c r="B14" t="s">
        <v>11</v>
      </c>
      <c r="C14" s="72">
        <f>300000-45000</f>
        <v>255000</v>
      </c>
      <c r="E14" s="37"/>
      <c r="I14" s="29"/>
    </row>
    <row r="15" spans="1:13" x14ac:dyDescent="0.35">
      <c r="A15" s="118">
        <f t="shared" si="0"/>
        <v>6</v>
      </c>
      <c r="B15" t="s">
        <v>12</v>
      </c>
      <c r="C15" s="72">
        <v>50000</v>
      </c>
      <c r="E15" s="37"/>
      <c r="I15" s="29"/>
    </row>
    <row r="16" spans="1:13" x14ac:dyDescent="0.35">
      <c r="A16" s="118">
        <f t="shared" si="0"/>
        <v>7</v>
      </c>
      <c r="B16" t="s">
        <v>13</v>
      </c>
      <c r="C16" s="72">
        <f>7200+128000</f>
        <v>135200</v>
      </c>
      <c r="E16" s="37"/>
      <c r="I16" s="29"/>
    </row>
    <row r="17" spans="1:14" ht="16" x14ac:dyDescent="0.5">
      <c r="A17" s="118">
        <f t="shared" si="0"/>
        <v>8</v>
      </c>
      <c r="B17" t="s">
        <v>14</v>
      </c>
      <c r="C17" s="75" t="s">
        <v>15</v>
      </c>
      <c r="D17" s="49"/>
      <c r="E17" s="37"/>
      <c r="I17" s="29"/>
    </row>
    <row r="18" spans="1:14" x14ac:dyDescent="0.35">
      <c r="A18" s="118">
        <f t="shared" si="0"/>
        <v>9</v>
      </c>
      <c r="B18" t="s">
        <v>16</v>
      </c>
      <c r="C18" s="76">
        <f>SUM(C11:C17)</f>
        <v>3107130.0573008168</v>
      </c>
      <c r="D18" s="36"/>
      <c r="E18" s="1" t="s">
        <v>17</v>
      </c>
    </row>
    <row r="19" spans="1:14" x14ac:dyDescent="0.35">
      <c r="A19" s="118"/>
      <c r="C19" s="72"/>
    </row>
    <row r="20" spans="1:14" x14ac:dyDescent="0.35">
      <c r="A20" s="118"/>
      <c r="C20" s="72"/>
    </row>
    <row r="21" spans="1:14" x14ac:dyDescent="0.35">
      <c r="A21" s="118">
        <f>A18+1</f>
        <v>10</v>
      </c>
      <c r="B21" t="s">
        <v>18</v>
      </c>
      <c r="C21" s="77">
        <v>9.2700000000000004E-5</v>
      </c>
      <c r="D21" s="48"/>
      <c r="E21" s="37" t="s">
        <v>19</v>
      </c>
    </row>
    <row r="22" spans="1:14" x14ac:dyDescent="0.35">
      <c r="A22" s="118">
        <f>A21+1</f>
        <v>11</v>
      </c>
      <c r="B22" t="s">
        <v>20</v>
      </c>
      <c r="C22" s="78">
        <f>0.0575%*2</f>
        <v>1.15E-3</v>
      </c>
      <c r="D22" s="66"/>
      <c r="E22" s="37" t="s">
        <v>21</v>
      </c>
    </row>
    <row r="23" spans="1:14" x14ac:dyDescent="0.35">
      <c r="A23" s="118">
        <f t="shared" ref="A23:A24" si="1">A22+1</f>
        <v>12</v>
      </c>
      <c r="B23" t="s">
        <v>22</v>
      </c>
      <c r="C23" s="79">
        <f>C21+C22</f>
        <v>1.2427E-3</v>
      </c>
      <c r="D23" s="66"/>
      <c r="E23" s="1" t="str">
        <f>"Line "&amp;A20&amp;" + Line "&amp;A21</f>
        <v>Line  + Line 10</v>
      </c>
    </row>
    <row r="24" spans="1:14" x14ac:dyDescent="0.35">
      <c r="A24" s="118">
        <f t="shared" si="1"/>
        <v>13</v>
      </c>
      <c r="B24" t="s">
        <v>23</v>
      </c>
      <c r="C24" s="80">
        <f>(C7+C18)*C23</f>
        <v>179992.22607413898</v>
      </c>
      <c r="D24" s="50"/>
      <c r="E24" s="1" t="str">
        <f>"(Line "&amp;A7&amp;" + Line "&amp;A17&amp;") * Line "&amp;A22</f>
        <v>(Line 1 + Line 8) * Line 11</v>
      </c>
      <c r="F24" s="37"/>
    </row>
    <row r="25" spans="1:14" x14ac:dyDescent="0.35">
      <c r="A25" s="118"/>
      <c r="C25" s="72"/>
    </row>
    <row r="26" spans="1:14" x14ac:dyDescent="0.35">
      <c r="A26" s="118">
        <f>A24+1</f>
        <v>14</v>
      </c>
      <c r="B26" s="22" t="s">
        <v>24</v>
      </c>
      <c r="C26" s="73">
        <f>C24+C18</f>
        <v>3287122.2833749559</v>
      </c>
      <c r="D26" s="51"/>
      <c r="E26" s="1" t="str">
        <f>"Line "&amp;A17&amp;" + Line "&amp;A23</f>
        <v>Line 8 + Line 12</v>
      </c>
    </row>
    <row r="27" spans="1:14" x14ac:dyDescent="0.35">
      <c r="A27" s="118"/>
      <c r="B27" s="22"/>
      <c r="C27" s="73"/>
      <c r="D27" s="52"/>
      <c r="E27" s="36"/>
      <c r="F27" s="36"/>
      <c r="J27" t="s">
        <v>25</v>
      </c>
      <c r="N27" t="s">
        <v>26</v>
      </c>
    </row>
    <row r="28" spans="1:14" x14ac:dyDescent="0.35">
      <c r="A28" s="118">
        <f>A26+1</f>
        <v>15</v>
      </c>
      <c r="B28" s="22" t="s">
        <v>27</v>
      </c>
      <c r="C28" s="73">
        <f>C7+C26</f>
        <v>145019636.60857916</v>
      </c>
      <c r="D28" s="52"/>
      <c r="E28" s="36"/>
      <c r="F28" s="36"/>
    </row>
    <row r="29" spans="1:14" x14ac:dyDescent="0.35">
      <c r="A29" s="118"/>
      <c r="C29" s="81"/>
      <c r="D29"/>
      <c r="E29" s="88"/>
      <c r="F29"/>
    </row>
    <row r="30" spans="1:14" x14ac:dyDescent="0.35">
      <c r="A30" s="118"/>
      <c r="B30" s="74" t="s">
        <v>28</v>
      </c>
      <c r="C30" s="72"/>
      <c r="D30" s="36"/>
      <c r="E30" s="36"/>
      <c r="F30" s="36"/>
    </row>
    <row r="31" spans="1:14" x14ac:dyDescent="0.35">
      <c r="A31" s="118"/>
      <c r="C31" s="72"/>
      <c r="D31" s="36"/>
      <c r="E31" s="36"/>
      <c r="F31" s="36"/>
    </row>
    <row r="32" spans="1:14" x14ac:dyDescent="0.35">
      <c r="A32" s="118">
        <f>A28+1</f>
        <v>16</v>
      </c>
      <c r="B32" t="s">
        <v>29</v>
      </c>
      <c r="C32" s="72">
        <f>C28*0.0005</f>
        <v>72509.818304289583</v>
      </c>
      <c r="D32" s="36"/>
      <c r="E32" s="36"/>
      <c r="F32" s="36"/>
    </row>
    <row r="33" spans="1:6" x14ac:dyDescent="0.35">
      <c r="A33" s="118">
        <f>A32+1</f>
        <v>17</v>
      </c>
      <c r="B33" t="s">
        <v>30</v>
      </c>
      <c r="C33" s="72">
        <v>50000</v>
      </c>
      <c r="E33" s="37"/>
      <c r="F33" s="36"/>
    </row>
    <row r="34" spans="1:6" x14ac:dyDescent="0.35">
      <c r="A34" s="118">
        <f>A33+1</f>
        <v>18</v>
      </c>
      <c r="B34" t="s">
        <v>31</v>
      </c>
      <c r="C34" s="72">
        <v>5000</v>
      </c>
      <c r="E34" s="37"/>
      <c r="F34" s="36"/>
    </row>
    <row r="35" spans="1:6" x14ac:dyDescent="0.35">
      <c r="A35" s="118">
        <f t="shared" ref="A35:A41" si="2">A34+1</f>
        <v>19</v>
      </c>
      <c r="B35" t="s">
        <v>32</v>
      </c>
      <c r="C35" s="72">
        <v>75000</v>
      </c>
      <c r="E35" s="37"/>
      <c r="F35" s="36"/>
    </row>
    <row r="36" spans="1:6" x14ac:dyDescent="0.35">
      <c r="A36" s="118">
        <f t="shared" si="2"/>
        <v>20</v>
      </c>
      <c r="B36" t="s">
        <v>8</v>
      </c>
      <c r="C36" s="72">
        <v>35000</v>
      </c>
      <c r="E36" s="37"/>
    </row>
    <row r="37" spans="1:6" x14ac:dyDescent="0.35">
      <c r="A37" s="118">
        <f t="shared" si="2"/>
        <v>21</v>
      </c>
      <c r="B37" t="s">
        <v>33</v>
      </c>
      <c r="C37" s="72">
        <v>40000</v>
      </c>
      <c r="E37" s="37"/>
    </row>
    <row r="38" spans="1:6" ht="29" x14ac:dyDescent="0.35">
      <c r="A38" s="118">
        <f t="shared" si="2"/>
        <v>22</v>
      </c>
      <c r="B38" s="53" t="s">
        <v>34</v>
      </c>
      <c r="C38" s="72">
        <f>(0.5%*(C7+C26))*6.77%</f>
        <v>49089.146992004047</v>
      </c>
      <c r="E38" s="37"/>
    </row>
    <row r="39" spans="1:6" x14ac:dyDescent="0.35">
      <c r="A39" s="118">
        <f t="shared" si="2"/>
        <v>23</v>
      </c>
      <c r="B39" t="s">
        <v>35</v>
      </c>
      <c r="C39" s="72">
        <v>10000</v>
      </c>
      <c r="E39" s="37"/>
    </row>
    <row r="40" spans="1:6" x14ac:dyDescent="0.35">
      <c r="A40" s="118">
        <f t="shared" si="2"/>
        <v>24</v>
      </c>
      <c r="B40" t="s">
        <v>36</v>
      </c>
      <c r="C40" s="76">
        <v>10000</v>
      </c>
      <c r="D40" s="36"/>
      <c r="E40" s="37"/>
    </row>
    <row r="41" spans="1:6" x14ac:dyDescent="0.35">
      <c r="A41" s="118">
        <f t="shared" si="2"/>
        <v>25</v>
      </c>
      <c r="B41" s="22" t="s">
        <v>37</v>
      </c>
      <c r="C41" s="73">
        <f>SUM(C32:C40)</f>
        <v>346598.96529629367</v>
      </c>
      <c r="D41" s="52"/>
    </row>
    <row r="42" spans="1:6" x14ac:dyDescent="0.35">
      <c r="A42" s="118"/>
      <c r="C42" s="72"/>
      <c r="D42" s="36"/>
    </row>
    <row r="43" spans="1:6" x14ac:dyDescent="0.35">
      <c r="A43" s="119">
        <f>A41+1</f>
        <v>26</v>
      </c>
      <c r="B43" s="82" t="s">
        <v>38</v>
      </c>
      <c r="C43" s="83">
        <f>C41/12</f>
        <v>28883.247108024472</v>
      </c>
      <c r="D43" s="5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2851-2A4D-4CFE-9DB6-B226A3375D5E}">
  <dimension ref="A1:J40"/>
  <sheetViews>
    <sheetView zoomScaleNormal="100" workbookViewId="0">
      <selection activeCell="J1" sqref="J1"/>
    </sheetView>
  </sheetViews>
  <sheetFormatPr defaultColWidth="9.1796875" defaultRowHeight="14.5" x14ac:dyDescent="0.35"/>
  <cols>
    <col min="1" max="1" width="8" style="89" customWidth="1"/>
    <col min="2" max="2" width="2.7265625" style="89" customWidth="1"/>
    <col min="3" max="3" width="76" style="89" customWidth="1"/>
    <col min="4" max="4" width="2.7265625" style="89" customWidth="1"/>
    <col min="5" max="5" width="22.453125" style="89" bestFit="1" customWidth="1"/>
    <col min="6" max="6" width="2.7265625" style="89" customWidth="1"/>
    <col min="7" max="7" width="13.54296875" style="89" customWidth="1"/>
    <col min="8" max="8" width="2.7265625" style="89" customWidth="1"/>
    <col min="9" max="9" width="21.81640625" style="89" bestFit="1" customWidth="1"/>
    <col min="10" max="16384" width="9.1796875" style="89"/>
  </cols>
  <sheetData>
    <row r="1" spans="1:10" x14ac:dyDescent="0.35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11" t="s">
        <v>39</v>
      </c>
    </row>
    <row r="2" spans="1:10" x14ac:dyDescent="0.35">
      <c r="A2" s="120" t="s">
        <v>40</v>
      </c>
      <c r="B2" s="120"/>
      <c r="C2" s="120"/>
      <c r="D2" s="120"/>
      <c r="E2" s="120"/>
      <c r="F2" s="120"/>
      <c r="G2" s="120"/>
      <c r="H2" s="120"/>
      <c r="I2" s="120"/>
    </row>
    <row r="3" spans="1:10" x14ac:dyDescent="0.35">
      <c r="A3" s="120" t="s">
        <v>41</v>
      </c>
      <c r="B3" s="120"/>
      <c r="C3" s="120"/>
      <c r="D3" s="120"/>
      <c r="E3" s="120"/>
      <c r="F3" s="120"/>
      <c r="G3" s="120"/>
      <c r="H3" s="120"/>
      <c r="I3" s="120"/>
    </row>
    <row r="4" spans="1:10" x14ac:dyDescent="0.35">
      <c r="A4" s="120" t="s">
        <v>42</v>
      </c>
      <c r="B4" s="120"/>
      <c r="C4" s="120"/>
      <c r="D4" s="120"/>
      <c r="E4" s="120"/>
      <c r="F4" s="120"/>
      <c r="G4" s="120"/>
      <c r="H4" s="120"/>
      <c r="I4" s="120"/>
    </row>
    <row r="6" spans="1:10" ht="15" thickBot="1" x14ac:dyDescent="0.4">
      <c r="A6" s="105"/>
      <c r="B6" s="105"/>
    </row>
    <row r="7" spans="1:10" ht="15" thickBot="1" x14ac:dyDescent="0.4">
      <c r="E7" s="103" t="s">
        <v>43</v>
      </c>
      <c r="G7" s="104" t="s">
        <v>44</v>
      </c>
      <c r="I7" s="103" t="s">
        <v>45</v>
      </c>
    </row>
    <row r="8" spans="1:10" x14ac:dyDescent="0.35">
      <c r="A8" s="94" t="s">
        <v>46</v>
      </c>
      <c r="E8" s="102" t="s">
        <v>47</v>
      </c>
      <c r="G8" s="102" t="s">
        <v>48</v>
      </c>
      <c r="I8" s="102" t="s">
        <v>47</v>
      </c>
    </row>
    <row r="9" spans="1:10" ht="15" thickBot="1" x14ac:dyDescent="0.4">
      <c r="A9" s="101" t="s">
        <v>49</v>
      </c>
      <c r="B9" s="93"/>
      <c r="C9" s="101" t="s">
        <v>50</v>
      </c>
      <c r="E9" s="99" t="s">
        <v>51</v>
      </c>
      <c r="G9" s="100" t="s">
        <v>52</v>
      </c>
      <c r="I9" s="99" t="s">
        <v>51</v>
      </c>
    </row>
    <row r="10" spans="1:10" x14ac:dyDescent="0.35">
      <c r="A10" s="93"/>
      <c r="B10" s="93"/>
      <c r="C10" s="93" t="s">
        <v>53</v>
      </c>
    </row>
    <row r="12" spans="1:10" x14ac:dyDescent="0.35">
      <c r="A12" s="94">
        <v>1</v>
      </c>
      <c r="C12" s="89" t="s">
        <v>54</v>
      </c>
      <c r="E12" s="98">
        <f>'[121]Asbury Costs'!$E$11</f>
        <v>159414474.24891201</v>
      </c>
      <c r="G12" s="97">
        <v>1</v>
      </c>
      <c r="I12" s="98">
        <f t="shared" ref="I12:I21" si="0">+E12*G12</f>
        <v>159414474.24891201</v>
      </c>
    </row>
    <row r="13" spans="1:10" x14ac:dyDescent="0.35">
      <c r="A13" s="94">
        <f t="shared" ref="A13:A22" si="1">+A12+1</f>
        <v>2</v>
      </c>
      <c r="C13" s="89" t="s">
        <v>55</v>
      </c>
      <c r="E13" s="95">
        <f>'[121]Asbury Costs'!$E$12</f>
        <v>1494656.8023357696</v>
      </c>
      <c r="G13" s="97">
        <v>1</v>
      </c>
      <c r="I13" s="95">
        <f t="shared" si="0"/>
        <v>1494656.8023357696</v>
      </c>
    </row>
    <row r="14" spans="1:10" x14ac:dyDescent="0.35">
      <c r="A14" s="94">
        <f t="shared" si="1"/>
        <v>3</v>
      </c>
      <c r="C14" s="89" t="s">
        <v>56</v>
      </c>
      <c r="E14" s="95">
        <f>'[121]Asbury Costs'!$E$13</f>
        <v>1532832.19</v>
      </c>
      <c r="G14" s="97">
        <v>1</v>
      </c>
      <c r="I14" s="95">
        <f t="shared" si="0"/>
        <v>1532832.19</v>
      </c>
    </row>
    <row r="15" spans="1:10" x14ac:dyDescent="0.35">
      <c r="A15" s="94">
        <f t="shared" si="1"/>
        <v>4</v>
      </c>
      <c r="C15" s="89" t="s">
        <v>57</v>
      </c>
      <c r="E15" s="115">
        <f>'[122]NPV Calc'!$E$30</f>
        <v>-4747534.9284584178</v>
      </c>
      <c r="G15" s="97">
        <v>1</v>
      </c>
      <c r="I15" s="95">
        <f t="shared" si="0"/>
        <v>-4747534.9284584178</v>
      </c>
    </row>
    <row r="16" spans="1:10" x14ac:dyDescent="0.35">
      <c r="A16" s="94">
        <f t="shared" si="1"/>
        <v>5</v>
      </c>
      <c r="C16" s="114" t="s">
        <v>58</v>
      </c>
      <c r="E16" s="115">
        <f>'[121]Asbury Costs'!$E$14</f>
        <v>-12177195.139155278</v>
      </c>
      <c r="G16" s="97">
        <v>1</v>
      </c>
      <c r="I16" s="95">
        <f t="shared" si="0"/>
        <v>-12177195.139155278</v>
      </c>
    </row>
    <row r="17" spans="1:9" x14ac:dyDescent="0.35">
      <c r="A17" s="94">
        <f t="shared" si="1"/>
        <v>6</v>
      </c>
      <c r="C17" s="89" t="s">
        <v>59</v>
      </c>
      <c r="E17" s="95">
        <f>'[121]Asbury Costs'!$E$15</f>
        <v>-41677323.612726301</v>
      </c>
      <c r="G17" s="97">
        <v>1</v>
      </c>
      <c r="I17" s="95">
        <f t="shared" si="0"/>
        <v>-41677323.612726301</v>
      </c>
    </row>
    <row r="18" spans="1:9" x14ac:dyDescent="0.35">
      <c r="A18" s="94">
        <f t="shared" si="1"/>
        <v>7</v>
      </c>
      <c r="C18" s="89" t="s">
        <v>60</v>
      </c>
      <c r="E18" s="95">
        <f>'[121]Asbury Costs'!$E$17</f>
        <v>4000000</v>
      </c>
      <c r="G18" s="96">
        <f>+'[123]01-22'!$M$13</f>
        <v>0.88526355924125433</v>
      </c>
      <c r="I18" s="95">
        <f t="shared" si="0"/>
        <v>3541054.2369650174</v>
      </c>
    </row>
    <row r="19" spans="1:9" x14ac:dyDescent="0.35">
      <c r="A19" s="94">
        <f t="shared" si="1"/>
        <v>8</v>
      </c>
      <c r="C19" s="89" t="s">
        <v>61</v>
      </c>
      <c r="E19" s="95">
        <f>'[121]Asbury Costs'!$E$18</f>
        <v>8400000</v>
      </c>
      <c r="G19" s="96">
        <f>+'[123]01-22'!$M$13</f>
        <v>0.88526355924125433</v>
      </c>
      <c r="I19" s="95">
        <f t="shared" si="0"/>
        <v>7436213.897626536</v>
      </c>
    </row>
    <row r="20" spans="1:9" x14ac:dyDescent="0.35">
      <c r="A20" s="94">
        <f t="shared" si="1"/>
        <v>9</v>
      </c>
      <c r="C20" s="89" t="s">
        <v>62</v>
      </c>
      <c r="E20" s="95">
        <f>+'[124]Life to Date Settlements'!$J$2</f>
        <v>3171416.88</v>
      </c>
      <c r="G20" s="96">
        <f>+'[124]Asbury Environmental Costs'!$K$28</f>
        <v>0.88526355924125433</v>
      </c>
      <c r="I20" s="95">
        <f t="shared" si="0"/>
        <v>2807539.7950265938</v>
      </c>
    </row>
    <row r="21" spans="1:9" x14ac:dyDescent="0.35">
      <c r="A21" s="94">
        <f t="shared" si="1"/>
        <v>10</v>
      </c>
      <c r="C21" s="89" t="s">
        <v>63</v>
      </c>
      <c r="E21" s="107">
        <f>+'[124]Life to Date Settlements'!$J$3</f>
        <v>20867830.57</v>
      </c>
      <c r="G21" s="96">
        <f>+'[124]Asbury Environmental Costs'!$K$28</f>
        <v>0.88526355924125433</v>
      </c>
      <c r="I21" s="95">
        <f t="shared" si="0"/>
        <v>18473529.964041654</v>
      </c>
    </row>
    <row r="22" spans="1:9" ht="15" thickBot="1" x14ac:dyDescent="0.4">
      <c r="A22" s="94">
        <f t="shared" si="1"/>
        <v>11</v>
      </c>
      <c r="B22" s="93"/>
      <c r="C22" s="91" t="s">
        <v>64</v>
      </c>
      <c r="D22" s="108"/>
      <c r="E22" s="109">
        <f>SUM(E12:E21)</f>
        <v>140279157.01090777</v>
      </c>
      <c r="F22" s="108"/>
      <c r="G22" s="108"/>
      <c r="H22" s="108"/>
      <c r="I22" s="110">
        <f>SUM(I12:I21)</f>
        <v>136098247.45456758</v>
      </c>
    </row>
    <row r="23" spans="1:9" ht="15" thickTop="1" x14ac:dyDescent="0.35">
      <c r="A23" s="93">
        <v>12</v>
      </c>
      <c r="B23" s="93"/>
    </row>
    <row r="24" spans="1:9" ht="29.5" thickBot="1" x14ac:dyDescent="0.4">
      <c r="A24" s="93">
        <v>13</v>
      </c>
      <c r="B24" s="93"/>
      <c r="C24" s="61" t="s">
        <v>65</v>
      </c>
      <c r="E24" s="115">
        <f>[125]Calculation!$G$35</f>
        <v>5634266.8706366131</v>
      </c>
      <c r="G24" s="97">
        <v>1</v>
      </c>
      <c r="I24" s="113">
        <f>E24*G24</f>
        <v>5634266.8706366131</v>
      </c>
    </row>
    <row r="25" spans="1:9" ht="15" thickTop="1" x14ac:dyDescent="0.35">
      <c r="A25" s="93">
        <v>14</v>
      </c>
      <c r="B25" s="93"/>
    </row>
    <row r="26" spans="1:9" customFormat="1" x14ac:dyDescent="0.35">
      <c r="A26" s="3">
        <v>15</v>
      </c>
      <c r="C26" t="s">
        <v>66</v>
      </c>
      <c r="D26" s="89"/>
      <c r="E26" s="2">
        <f>'CTE 1 - Bond Financing Costs'!C26</f>
        <v>3287122.2833749559</v>
      </c>
      <c r="G26" s="97"/>
      <c r="I26" s="106"/>
    </row>
    <row r="27" spans="1:9" customFormat="1" x14ac:dyDescent="0.35">
      <c r="A27" s="3">
        <v>16</v>
      </c>
      <c r="C27" t="s">
        <v>67</v>
      </c>
      <c r="D27" s="89"/>
      <c r="E27" s="51">
        <f>I22+I24+E26</f>
        <v>145019636.60857916</v>
      </c>
      <c r="G27" s="97"/>
      <c r="I27" s="106"/>
    </row>
    <row r="28" spans="1:9" customFormat="1" x14ac:dyDescent="0.35">
      <c r="A28" s="3">
        <v>17</v>
      </c>
      <c r="D28" s="89"/>
      <c r="E28" s="1"/>
    </row>
    <row r="29" spans="1:9" customFormat="1" x14ac:dyDescent="0.35">
      <c r="A29" s="3">
        <v>18</v>
      </c>
      <c r="C29" t="s">
        <v>68</v>
      </c>
      <c r="D29" s="89"/>
      <c r="E29" s="20">
        <v>2.47E-2</v>
      </c>
    </row>
    <row r="30" spans="1:9" customFormat="1" x14ac:dyDescent="0.35">
      <c r="A30" s="3">
        <v>19</v>
      </c>
      <c r="C30" t="s">
        <v>69</v>
      </c>
      <c r="D30" s="89"/>
      <c r="E30" s="38">
        <v>13</v>
      </c>
    </row>
    <row r="31" spans="1:9" customFormat="1" x14ac:dyDescent="0.35">
      <c r="A31" s="3">
        <v>20</v>
      </c>
      <c r="C31" s="22" t="s">
        <v>70</v>
      </c>
      <c r="D31" s="89"/>
      <c r="E31" s="51">
        <f>-PMT(E29/12,E30*12,E27)</f>
        <v>1087784.3002897413</v>
      </c>
      <c r="F31" s="55"/>
    </row>
    <row r="32" spans="1:9" customFormat="1" x14ac:dyDescent="0.35">
      <c r="A32" s="3">
        <v>21</v>
      </c>
      <c r="D32" s="89"/>
      <c r="E32" s="1"/>
    </row>
    <row r="33" spans="1:9" customFormat="1" x14ac:dyDescent="0.35">
      <c r="A33" s="3">
        <v>22</v>
      </c>
      <c r="C33" t="s">
        <v>71</v>
      </c>
      <c r="D33" s="89"/>
      <c r="E33" s="1">
        <f>'CTE 1 - Bond Financing Costs'!C41</f>
        <v>346598.96529629367</v>
      </c>
      <c r="G33" s="1"/>
    </row>
    <row r="34" spans="1:9" customFormat="1" x14ac:dyDescent="0.35">
      <c r="A34" s="3">
        <v>23</v>
      </c>
      <c r="C34" t="s">
        <v>72</v>
      </c>
      <c r="D34" s="89"/>
      <c r="E34" s="1">
        <f>E33/12</f>
        <v>28883.247108024472</v>
      </c>
    </row>
    <row r="35" spans="1:9" customFormat="1" x14ac:dyDescent="0.35">
      <c r="A35" s="3">
        <v>24</v>
      </c>
      <c r="D35" s="89"/>
      <c r="E35" s="1"/>
    </row>
    <row r="36" spans="1:9" customFormat="1" ht="15" thickBot="1" x14ac:dyDescent="0.4">
      <c r="A36" s="3">
        <v>25</v>
      </c>
      <c r="C36" s="23" t="s">
        <v>73</v>
      </c>
      <c r="D36" s="89"/>
      <c r="E36" s="24">
        <f>E31+E34</f>
        <v>1116667.5473977658</v>
      </c>
      <c r="G36" s="29"/>
    </row>
    <row r="37" spans="1:9" ht="15" thickTop="1" x14ac:dyDescent="0.35"/>
    <row r="38" spans="1:9" x14ac:dyDescent="0.35">
      <c r="A38" s="92" t="s">
        <v>74</v>
      </c>
      <c r="C38" s="91"/>
    </row>
    <row r="39" spans="1:9" x14ac:dyDescent="0.35">
      <c r="A39" s="90" t="s">
        <v>75</v>
      </c>
      <c r="C39" s="91"/>
    </row>
    <row r="40" spans="1:9" ht="34.5" customHeight="1" x14ac:dyDescent="0.35">
      <c r="A40" s="121" t="s">
        <v>76</v>
      </c>
      <c r="B40" s="121"/>
      <c r="C40" s="121"/>
      <c r="D40" s="121"/>
      <c r="E40" s="121"/>
      <c r="F40" s="121"/>
      <c r="G40" s="121"/>
      <c r="H40" s="121"/>
      <c r="I40" s="121"/>
    </row>
  </sheetData>
  <mergeCells count="5">
    <mergeCell ref="A1:I1"/>
    <mergeCell ref="A2:I2"/>
    <mergeCell ref="A3:I3"/>
    <mergeCell ref="A4:I4"/>
    <mergeCell ref="A40:I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F67C-92CC-4E6E-967B-885B7637D360}">
  <sheetPr>
    <pageSetUpPr fitToPage="1"/>
  </sheetPr>
  <dimension ref="A1:O185"/>
  <sheetViews>
    <sheetView workbookViewId="0">
      <selection activeCell="G4" sqref="G4"/>
    </sheetView>
  </sheetViews>
  <sheetFormatPr defaultRowHeight="14.5" x14ac:dyDescent="0.35"/>
  <cols>
    <col min="1" max="1" width="6.54296875" customWidth="1"/>
    <col min="2" max="2" width="40.81640625" customWidth="1"/>
    <col min="3" max="3" width="13.453125" style="3" bestFit="1" customWidth="1"/>
    <col min="4" max="4" width="3.7265625" style="3" customWidth="1"/>
    <col min="5" max="5" width="15.54296875" style="3" customWidth="1"/>
    <col min="6" max="6" width="5.81640625" style="3" customWidth="1"/>
    <col min="7" max="7" width="14.453125" style="3" customWidth="1"/>
    <col min="8" max="8" width="49.54296875" style="57" customWidth="1"/>
    <col min="9" max="12" width="14.453125" style="3" customWidth="1"/>
    <col min="15" max="15" width="15.453125" bestFit="1" customWidth="1"/>
  </cols>
  <sheetData>
    <row r="1" spans="1:12" x14ac:dyDescent="0.35">
      <c r="C1"/>
      <c r="D1"/>
      <c r="E1" s="65" t="s">
        <v>77</v>
      </c>
      <c r="F1"/>
      <c r="G1"/>
      <c r="H1"/>
      <c r="I1"/>
      <c r="J1"/>
      <c r="K1"/>
      <c r="L1"/>
    </row>
    <row r="2" spans="1:12" x14ac:dyDescent="0.35">
      <c r="C2"/>
      <c r="D2"/>
      <c r="E2" s="65"/>
      <c r="F2"/>
      <c r="G2"/>
      <c r="H2"/>
      <c r="I2"/>
      <c r="J2"/>
      <c r="K2"/>
      <c r="L2"/>
    </row>
    <row r="3" spans="1:12" ht="15" x14ac:dyDescent="0.35">
      <c r="A3" s="122" t="s">
        <v>0</v>
      </c>
      <c r="B3" s="122"/>
      <c r="C3" s="122"/>
      <c r="D3" s="122"/>
      <c r="E3" s="122"/>
      <c r="I3"/>
      <c r="J3"/>
      <c r="K3"/>
      <c r="L3"/>
    </row>
    <row r="4" spans="1:12" ht="15" x14ac:dyDescent="0.35">
      <c r="A4" s="122" t="s">
        <v>2</v>
      </c>
      <c r="B4" s="122"/>
      <c r="C4" s="122"/>
      <c r="D4" s="122"/>
      <c r="E4" s="122"/>
      <c r="F4"/>
      <c r="G4"/>
      <c r="I4"/>
      <c r="J4"/>
      <c r="K4"/>
      <c r="L4"/>
    </row>
    <row r="5" spans="1:12" ht="15" x14ac:dyDescent="0.35">
      <c r="A5" s="122" t="s">
        <v>3</v>
      </c>
      <c r="B5" s="122"/>
      <c r="C5" s="122"/>
      <c r="D5" s="122"/>
      <c r="E5" s="122"/>
      <c r="F5"/>
      <c r="G5"/>
      <c r="I5"/>
      <c r="J5"/>
      <c r="K5"/>
      <c r="L5"/>
    </row>
    <row r="6" spans="1:12" ht="15" x14ac:dyDescent="0.35">
      <c r="A6" s="122" t="s">
        <v>4</v>
      </c>
      <c r="B6" s="122"/>
      <c r="C6" s="122"/>
      <c r="D6" s="122"/>
      <c r="E6" s="122"/>
      <c r="F6"/>
      <c r="G6"/>
      <c r="I6"/>
      <c r="J6"/>
      <c r="K6"/>
      <c r="L6"/>
    </row>
    <row r="7" spans="1:12" x14ac:dyDescent="0.35">
      <c r="A7" t="s">
        <v>46</v>
      </c>
    </row>
    <row r="8" spans="1:12" s="39" customFormat="1" ht="28.9" customHeight="1" x14ac:dyDescent="0.35">
      <c r="A8" s="53">
        <v>1</v>
      </c>
      <c r="C8" s="40" t="s">
        <v>78</v>
      </c>
      <c r="D8" s="40"/>
      <c r="E8" s="40" t="str">
        <f>"Amortization:     "&amp;E14&amp;" Years"</f>
        <v>Amortization:     13 Years</v>
      </c>
      <c r="F8" s="40"/>
      <c r="G8" s="40"/>
      <c r="K8" s="40"/>
      <c r="L8" s="40"/>
    </row>
    <row r="9" spans="1:12" x14ac:dyDescent="0.35">
      <c r="A9">
        <f>A8+1</f>
        <v>2</v>
      </c>
      <c r="B9" t="s">
        <v>79</v>
      </c>
      <c r="C9" s="9">
        <f>'CTE 2 - Revenue Requirement'!I22+'CTE 2 - Revenue Requirement'!E24</f>
        <v>141732514.32520419</v>
      </c>
      <c r="D9" s="9"/>
      <c r="E9" s="9">
        <f>$C9</f>
        <v>141732514.32520419</v>
      </c>
      <c r="F9" s="9"/>
      <c r="G9" s="9"/>
      <c r="K9" s="9"/>
      <c r="L9" s="9"/>
    </row>
    <row r="10" spans="1:12" x14ac:dyDescent="0.35">
      <c r="A10">
        <f t="shared" ref="A10:A71" si="0">A9+1</f>
        <v>3</v>
      </c>
      <c r="B10" t="s">
        <v>80</v>
      </c>
      <c r="C10" s="9">
        <f>'CTE 1 - Bond Financing Costs'!C26</f>
        <v>3287122.2833749559</v>
      </c>
      <c r="D10" s="9"/>
      <c r="E10" s="3">
        <v>0</v>
      </c>
    </row>
    <row r="11" spans="1:12" x14ac:dyDescent="0.35">
      <c r="A11">
        <f t="shared" si="0"/>
        <v>4</v>
      </c>
      <c r="B11" t="s">
        <v>43</v>
      </c>
      <c r="C11" s="9">
        <f>C9+C10</f>
        <v>145019636.60857916</v>
      </c>
      <c r="D11" s="9"/>
      <c r="E11" s="9">
        <f>E9+E10</f>
        <v>141732514.32520419</v>
      </c>
      <c r="F11" s="9"/>
      <c r="G11" s="9"/>
      <c r="J11" s="8" t="s">
        <v>81</v>
      </c>
      <c r="K11" s="9"/>
      <c r="L11" s="9"/>
    </row>
    <row r="12" spans="1:12" x14ac:dyDescent="0.35">
      <c r="A12">
        <f t="shared" si="0"/>
        <v>5</v>
      </c>
      <c r="H12" s="58"/>
      <c r="I12" s="40" t="s">
        <v>78</v>
      </c>
      <c r="J12" s="40" t="s">
        <v>82</v>
      </c>
    </row>
    <row r="13" spans="1:12" x14ac:dyDescent="0.35">
      <c r="A13">
        <f t="shared" si="0"/>
        <v>6</v>
      </c>
      <c r="B13" t="s">
        <v>83</v>
      </c>
      <c r="C13" s="30">
        <v>2.47E-2</v>
      </c>
      <c r="D13" s="30"/>
      <c r="E13" s="30">
        <v>6.7659999999999998E-2</v>
      </c>
      <c r="F13" s="30"/>
      <c r="G13" s="30"/>
      <c r="H13" s="61" t="s">
        <v>84</v>
      </c>
      <c r="I13" s="9">
        <f>C25</f>
        <v>-109680576.40023938</v>
      </c>
      <c r="J13" s="9">
        <f>E25</f>
        <v>-141732514.32520327</v>
      </c>
      <c r="K13" s="30"/>
      <c r="L13" s="30"/>
    </row>
    <row r="14" spans="1:12" x14ac:dyDescent="0.35">
      <c r="A14">
        <f t="shared" si="0"/>
        <v>7</v>
      </c>
      <c r="B14" t="s">
        <v>69</v>
      </c>
      <c r="C14" s="3">
        <v>13</v>
      </c>
      <c r="E14" s="3">
        <f>$C14</f>
        <v>13</v>
      </c>
      <c r="H14" s="59" t="s">
        <v>85</v>
      </c>
      <c r="I14" s="9"/>
      <c r="J14" s="9">
        <f>E26</f>
        <v>32051937.924963892</v>
      </c>
    </row>
    <row r="15" spans="1:12" x14ac:dyDescent="0.35">
      <c r="A15">
        <f t="shared" si="0"/>
        <v>8</v>
      </c>
      <c r="B15" t="s">
        <v>86</v>
      </c>
      <c r="C15" s="9">
        <f>PMT(C13/12,C14*12,C11)</f>
        <v>-1087784.3002897413</v>
      </c>
      <c r="D15" s="9"/>
      <c r="E15" s="9">
        <f>PMT(E13/12,E14*12,E11)</f>
        <v>-1368343.5446344262</v>
      </c>
      <c r="F15" s="9"/>
      <c r="G15" s="9"/>
      <c r="H15" s="59"/>
      <c r="I15" s="9"/>
      <c r="J15" s="9"/>
      <c r="K15" s="9"/>
      <c r="L15" s="9"/>
    </row>
    <row r="16" spans="1:12" x14ac:dyDescent="0.35">
      <c r="A16">
        <f t="shared" si="0"/>
        <v>9</v>
      </c>
      <c r="I16" s="9"/>
      <c r="J16" s="9"/>
    </row>
    <row r="17" spans="1:15" ht="16" customHeight="1" x14ac:dyDescent="0.35">
      <c r="A17">
        <f>A16+1</f>
        <v>10</v>
      </c>
      <c r="B17" t="s">
        <v>72</v>
      </c>
      <c r="C17" s="9">
        <f>'CTE 1 - Bond Financing Costs'!C43</f>
        <v>28883.247108024472</v>
      </c>
      <c r="D17" s="9"/>
      <c r="E17" s="3">
        <v>0</v>
      </c>
      <c r="H17" s="64"/>
      <c r="I17" s="8"/>
      <c r="J17" s="62"/>
    </row>
    <row r="18" spans="1:15" x14ac:dyDescent="0.35">
      <c r="A18">
        <f>A17+1</f>
        <v>11</v>
      </c>
      <c r="C18" s="9"/>
      <c r="D18" s="9"/>
    </row>
    <row r="19" spans="1:15" x14ac:dyDescent="0.35">
      <c r="A19">
        <f t="shared" si="0"/>
        <v>12</v>
      </c>
      <c r="B19" t="s">
        <v>87</v>
      </c>
      <c r="C19" s="9">
        <f>C15+C17</f>
        <v>-1058901.0531817167</v>
      </c>
      <c r="D19" s="9"/>
      <c r="E19" s="9">
        <f>E15+E17</f>
        <v>-1368343.5446344262</v>
      </c>
      <c r="F19" s="9"/>
      <c r="G19" s="9"/>
      <c r="K19" s="9"/>
      <c r="L19" s="9"/>
    </row>
    <row r="20" spans="1:15" ht="16" customHeight="1" x14ac:dyDescent="0.35">
      <c r="A20">
        <f t="shared" si="0"/>
        <v>13</v>
      </c>
    </row>
    <row r="21" spans="1:15" x14ac:dyDescent="0.35">
      <c r="A21">
        <f t="shared" si="0"/>
        <v>14</v>
      </c>
      <c r="B21" t="s">
        <v>88</v>
      </c>
      <c r="C21" s="9">
        <f>SUM(C29:C184)</f>
        <v>-165188564.29634786</v>
      </c>
      <c r="E21" s="9">
        <f>SUM(E29:E184)</f>
        <v>-213461592.96297103</v>
      </c>
      <c r="F21" s="9"/>
      <c r="G21" s="9"/>
      <c r="H21" s="59"/>
      <c r="I21" s="9"/>
      <c r="J21" s="9"/>
      <c r="K21" s="9"/>
      <c r="L21" s="9"/>
    </row>
    <row r="22" spans="1:15" s="22" customFormat="1" x14ac:dyDescent="0.35">
      <c r="A22" s="22">
        <f t="shared" si="0"/>
        <v>15</v>
      </c>
      <c r="B22" s="22" t="s">
        <v>89</v>
      </c>
      <c r="C22" s="62"/>
      <c r="D22" s="8"/>
      <c r="E22" s="62">
        <f>$C21-E21</f>
        <v>48273028.666623175</v>
      </c>
      <c r="F22" s="62"/>
      <c r="G22" s="62"/>
      <c r="H22" s="63"/>
      <c r="I22" s="62"/>
      <c r="J22" s="62"/>
      <c r="K22" s="62"/>
      <c r="L22" s="62"/>
    </row>
    <row r="23" spans="1:15" x14ac:dyDescent="0.35">
      <c r="A23">
        <f t="shared" si="0"/>
        <v>16</v>
      </c>
      <c r="C23" s="9"/>
      <c r="E23" s="9"/>
      <c r="F23" s="9"/>
      <c r="G23" s="9"/>
      <c r="H23" s="59"/>
      <c r="I23" s="9"/>
      <c r="J23" s="9"/>
      <c r="K23" s="9"/>
      <c r="L23" s="9"/>
    </row>
    <row r="24" spans="1:15" x14ac:dyDescent="0.35">
      <c r="A24">
        <f t="shared" si="0"/>
        <v>17</v>
      </c>
      <c r="B24" t="s">
        <v>90</v>
      </c>
      <c r="C24" s="32">
        <f>$E13</f>
        <v>6.7659999999999998E-2</v>
      </c>
      <c r="E24" s="32">
        <f>$E13</f>
        <v>6.7659999999999998E-2</v>
      </c>
      <c r="F24" s="32"/>
      <c r="G24" s="32"/>
      <c r="H24" s="60">
        <v>0.04</v>
      </c>
      <c r="I24" s="32"/>
      <c r="J24" s="32"/>
      <c r="K24" s="32"/>
      <c r="L24" s="32"/>
    </row>
    <row r="25" spans="1:15" x14ac:dyDescent="0.35">
      <c r="A25">
        <f t="shared" si="0"/>
        <v>18</v>
      </c>
      <c r="B25" t="s">
        <v>91</v>
      </c>
      <c r="C25" s="9">
        <f>NPV(C24/12,C29:C184)</f>
        <v>-109680576.40023938</v>
      </c>
      <c r="E25" s="9">
        <f>NPV(E24/12,E29:E184)</f>
        <v>-141732514.32520327</v>
      </c>
      <c r="F25" s="9"/>
      <c r="G25" s="9"/>
      <c r="H25" s="59"/>
      <c r="I25" s="9"/>
      <c r="J25" s="9"/>
      <c r="K25" s="9"/>
      <c r="L25" s="9"/>
    </row>
    <row r="26" spans="1:15" s="22" customFormat="1" x14ac:dyDescent="0.35">
      <c r="A26" s="22">
        <f t="shared" si="0"/>
        <v>19</v>
      </c>
      <c r="B26" s="22" t="s">
        <v>92</v>
      </c>
      <c r="C26" s="62"/>
      <c r="D26" s="8"/>
      <c r="E26" s="62">
        <f>$C25-E25</f>
        <v>32051937.924963892</v>
      </c>
      <c r="F26" s="62"/>
      <c r="G26" s="62"/>
      <c r="H26" s="63"/>
      <c r="I26" s="62"/>
      <c r="J26" s="62"/>
      <c r="K26" s="62"/>
      <c r="L26" s="62"/>
    </row>
    <row r="27" spans="1:15" x14ac:dyDescent="0.35">
      <c r="A27">
        <f t="shared" si="0"/>
        <v>20</v>
      </c>
    </row>
    <row r="28" spans="1:15" x14ac:dyDescent="0.35">
      <c r="A28">
        <f t="shared" si="0"/>
        <v>21</v>
      </c>
      <c r="B28" s="41" t="s">
        <v>93</v>
      </c>
      <c r="O28" s="33"/>
    </row>
    <row r="29" spans="1:15" x14ac:dyDescent="0.35">
      <c r="A29">
        <f t="shared" si="0"/>
        <v>22</v>
      </c>
      <c r="B29">
        <v>1</v>
      </c>
      <c r="C29" s="9">
        <f>C$19</f>
        <v>-1058901.0531817167</v>
      </c>
      <c r="D29" s="9"/>
      <c r="E29" s="9">
        <f t="shared" ref="E29:E60" si="1">IF($B29&gt;E$14*12,"",E$19)</f>
        <v>-1368343.5446344262</v>
      </c>
      <c r="F29" s="9"/>
      <c r="G29" s="9"/>
      <c r="H29" s="59"/>
      <c r="I29" s="9"/>
      <c r="J29" s="9"/>
      <c r="K29" s="9"/>
      <c r="L29" s="9"/>
    </row>
    <row r="30" spans="1:15" x14ac:dyDescent="0.35">
      <c r="A30">
        <f t="shared" si="0"/>
        <v>23</v>
      </c>
      <c r="B30">
        <f>B29+1</f>
        <v>2</v>
      </c>
      <c r="C30" s="9">
        <f t="shared" ref="C30:C93" si="2">C$19</f>
        <v>-1058901.0531817167</v>
      </c>
      <c r="D30" s="9"/>
      <c r="E30" s="9">
        <f t="shared" si="1"/>
        <v>-1368343.5446344262</v>
      </c>
      <c r="F30" s="9"/>
      <c r="G30" s="9"/>
      <c r="H30" s="59"/>
      <c r="I30" s="9"/>
      <c r="J30" s="9"/>
      <c r="K30" s="9"/>
      <c r="L30" s="9"/>
    </row>
    <row r="31" spans="1:15" x14ac:dyDescent="0.35">
      <c r="A31">
        <f t="shared" si="0"/>
        <v>24</v>
      </c>
      <c r="B31">
        <f t="shared" ref="B31:B94" si="3">B30+1</f>
        <v>3</v>
      </c>
      <c r="C31" s="9">
        <f t="shared" si="2"/>
        <v>-1058901.0531817167</v>
      </c>
      <c r="D31" s="9"/>
      <c r="E31" s="9">
        <f t="shared" si="1"/>
        <v>-1368343.5446344262</v>
      </c>
      <c r="F31" s="9"/>
      <c r="G31" s="9"/>
      <c r="H31" s="59"/>
      <c r="I31" s="9"/>
      <c r="J31" s="9"/>
      <c r="K31" s="9"/>
      <c r="L31" s="9"/>
    </row>
    <row r="32" spans="1:15" x14ac:dyDescent="0.35">
      <c r="A32">
        <f t="shared" si="0"/>
        <v>25</v>
      </c>
      <c r="B32">
        <f t="shared" si="3"/>
        <v>4</v>
      </c>
      <c r="C32" s="9">
        <f t="shared" si="2"/>
        <v>-1058901.0531817167</v>
      </c>
      <c r="D32" s="9"/>
      <c r="E32" s="9">
        <f t="shared" si="1"/>
        <v>-1368343.5446344262</v>
      </c>
      <c r="F32" s="9"/>
      <c r="G32" s="9"/>
      <c r="H32" s="59"/>
      <c r="I32" s="9"/>
      <c r="J32" s="9"/>
      <c r="K32" s="9"/>
      <c r="L32" s="9"/>
    </row>
    <row r="33" spans="1:12" x14ac:dyDescent="0.35">
      <c r="A33">
        <f t="shared" si="0"/>
        <v>26</v>
      </c>
      <c r="B33">
        <f t="shared" si="3"/>
        <v>5</v>
      </c>
      <c r="C33" s="9">
        <f t="shared" si="2"/>
        <v>-1058901.0531817167</v>
      </c>
      <c r="D33" s="9"/>
      <c r="E33" s="9">
        <f t="shared" si="1"/>
        <v>-1368343.5446344262</v>
      </c>
      <c r="F33" s="9"/>
      <c r="G33" s="9"/>
      <c r="H33" s="59"/>
      <c r="I33" s="9"/>
      <c r="J33" s="9"/>
      <c r="K33" s="9"/>
      <c r="L33" s="9"/>
    </row>
    <row r="34" spans="1:12" x14ac:dyDescent="0.35">
      <c r="A34">
        <f t="shared" si="0"/>
        <v>27</v>
      </c>
      <c r="B34">
        <f t="shared" si="3"/>
        <v>6</v>
      </c>
      <c r="C34" s="9">
        <f t="shared" si="2"/>
        <v>-1058901.0531817167</v>
      </c>
      <c r="D34" s="9"/>
      <c r="E34" s="9">
        <f t="shared" si="1"/>
        <v>-1368343.5446344262</v>
      </c>
      <c r="F34" s="9"/>
      <c r="G34" s="9"/>
      <c r="H34" s="59"/>
      <c r="I34" s="9"/>
      <c r="J34" s="9"/>
      <c r="K34" s="9"/>
      <c r="L34" s="9"/>
    </row>
    <row r="35" spans="1:12" x14ac:dyDescent="0.35">
      <c r="A35">
        <f t="shared" si="0"/>
        <v>28</v>
      </c>
      <c r="B35">
        <f t="shared" si="3"/>
        <v>7</v>
      </c>
      <c r="C35" s="9">
        <f t="shared" si="2"/>
        <v>-1058901.0531817167</v>
      </c>
      <c r="D35" s="9"/>
      <c r="E35" s="9">
        <f t="shared" si="1"/>
        <v>-1368343.5446344262</v>
      </c>
      <c r="F35" s="9"/>
      <c r="G35" s="9"/>
      <c r="H35" s="59"/>
      <c r="I35" s="9"/>
      <c r="J35" s="9"/>
      <c r="K35" s="9"/>
      <c r="L35" s="9"/>
    </row>
    <row r="36" spans="1:12" x14ac:dyDescent="0.35">
      <c r="A36">
        <f t="shared" si="0"/>
        <v>29</v>
      </c>
      <c r="B36">
        <f t="shared" si="3"/>
        <v>8</v>
      </c>
      <c r="C36" s="9">
        <f t="shared" si="2"/>
        <v>-1058901.0531817167</v>
      </c>
      <c r="D36" s="9"/>
      <c r="E36" s="9">
        <f t="shared" si="1"/>
        <v>-1368343.5446344262</v>
      </c>
      <c r="F36" s="9"/>
      <c r="G36" s="9"/>
      <c r="H36" s="59"/>
      <c r="I36" s="9"/>
      <c r="J36" s="9"/>
      <c r="K36" s="9"/>
      <c r="L36" s="9"/>
    </row>
    <row r="37" spans="1:12" x14ac:dyDescent="0.35">
      <c r="A37">
        <f t="shared" si="0"/>
        <v>30</v>
      </c>
      <c r="B37">
        <f t="shared" si="3"/>
        <v>9</v>
      </c>
      <c r="C37" s="9">
        <f t="shared" si="2"/>
        <v>-1058901.0531817167</v>
      </c>
      <c r="D37" s="9"/>
      <c r="E37" s="9">
        <f t="shared" si="1"/>
        <v>-1368343.5446344262</v>
      </c>
      <c r="F37" s="9"/>
      <c r="G37" s="9"/>
      <c r="H37" s="59"/>
      <c r="I37" s="9"/>
      <c r="J37" s="9"/>
      <c r="K37" s="9"/>
      <c r="L37" s="9"/>
    </row>
    <row r="38" spans="1:12" x14ac:dyDescent="0.35">
      <c r="A38">
        <f t="shared" si="0"/>
        <v>31</v>
      </c>
      <c r="B38">
        <f t="shared" si="3"/>
        <v>10</v>
      </c>
      <c r="C38" s="9">
        <f t="shared" si="2"/>
        <v>-1058901.0531817167</v>
      </c>
      <c r="D38" s="9"/>
      <c r="E38" s="9">
        <f t="shared" si="1"/>
        <v>-1368343.5446344262</v>
      </c>
      <c r="F38" s="9"/>
      <c r="G38" s="9"/>
      <c r="H38" s="59"/>
      <c r="I38" s="9"/>
      <c r="J38" s="9"/>
      <c r="K38" s="9"/>
      <c r="L38" s="9"/>
    </row>
    <row r="39" spans="1:12" x14ac:dyDescent="0.35">
      <c r="A39">
        <f t="shared" si="0"/>
        <v>32</v>
      </c>
      <c r="B39">
        <f t="shared" si="3"/>
        <v>11</v>
      </c>
      <c r="C39" s="9">
        <f t="shared" si="2"/>
        <v>-1058901.0531817167</v>
      </c>
      <c r="D39" s="9"/>
      <c r="E39" s="9">
        <f t="shared" si="1"/>
        <v>-1368343.5446344262</v>
      </c>
      <c r="F39" s="9"/>
      <c r="G39" s="9"/>
      <c r="H39" s="59"/>
      <c r="I39" s="9"/>
      <c r="J39" s="9"/>
      <c r="K39" s="9"/>
      <c r="L39" s="9"/>
    </row>
    <row r="40" spans="1:12" x14ac:dyDescent="0.35">
      <c r="A40">
        <f t="shared" si="0"/>
        <v>33</v>
      </c>
      <c r="B40">
        <f t="shared" si="3"/>
        <v>12</v>
      </c>
      <c r="C40" s="9">
        <f t="shared" si="2"/>
        <v>-1058901.0531817167</v>
      </c>
      <c r="D40" s="9"/>
      <c r="E40" s="9">
        <f t="shared" si="1"/>
        <v>-1368343.5446344262</v>
      </c>
      <c r="F40" s="9"/>
      <c r="G40" s="9"/>
      <c r="H40" s="59"/>
      <c r="I40" s="9"/>
      <c r="J40" s="9"/>
      <c r="K40" s="9"/>
      <c r="L40" s="9"/>
    </row>
    <row r="41" spans="1:12" x14ac:dyDescent="0.35">
      <c r="A41">
        <f t="shared" si="0"/>
        <v>34</v>
      </c>
      <c r="B41">
        <f t="shared" si="3"/>
        <v>13</v>
      </c>
      <c r="C41" s="9">
        <f t="shared" si="2"/>
        <v>-1058901.0531817167</v>
      </c>
      <c r="D41" s="9"/>
      <c r="E41" s="9">
        <f t="shared" si="1"/>
        <v>-1368343.5446344262</v>
      </c>
      <c r="F41" s="9"/>
      <c r="G41" s="9"/>
      <c r="H41" s="59"/>
      <c r="I41" s="9"/>
      <c r="J41" s="9"/>
      <c r="K41" s="9"/>
      <c r="L41" s="9"/>
    </row>
    <row r="42" spans="1:12" x14ac:dyDescent="0.35">
      <c r="A42">
        <f t="shared" si="0"/>
        <v>35</v>
      </c>
      <c r="B42">
        <f t="shared" si="3"/>
        <v>14</v>
      </c>
      <c r="C42" s="9">
        <f t="shared" si="2"/>
        <v>-1058901.0531817167</v>
      </c>
      <c r="D42" s="9"/>
      <c r="E42" s="9">
        <f t="shared" si="1"/>
        <v>-1368343.5446344262</v>
      </c>
      <c r="F42" s="9"/>
      <c r="G42" s="9"/>
      <c r="H42" s="59"/>
      <c r="I42" s="9"/>
      <c r="J42" s="9"/>
      <c r="K42" s="9"/>
      <c r="L42" s="9"/>
    </row>
    <row r="43" spans="1:12" x14ac:dyDescent="0.35">
      <c r="A43">
        <f t="shared" si="0"/>
        <v>36</v>
      </c>
      <c r="B43">
        <f t="shared" si="3"/>
        <v>15</v>
      </c>
      <c r="C43" s="9">
        <f t="shared" si="2"/>
        <v>-1058901.0531817167</v>
      </c>
      <c r="D43" s="9"/>
      <c r="E43" s="9">
        <f t="shared" si="1"/>
        <v>-1368343.5446344262</v>
      </c>
      <c r="F43" s="9"/>
      <c r="G43" s="9"/>
      <c r="H43" s="59"/>
      <c r="I43" s="9"/>
      <c r="J43" s="9"/>
      <c r="K43" s="9"/>
      <c r="L43" s="9"/>
    </row>
    <row r="44" spans="1:12" x14ac:dyDescent="0.35">
      <c r="A44">
        <f t="shared" si="0"/>
        <v>37</v>
      </c>
      <c r="B44">
        <f t="shared" si="3"/>
        <v>16</v>
      </c>
      <c r="C44" s="9">
        <f t="shared" si="2"/>
        <v>-1058901.0531817167</v>
      </c>
      <c r="D44" s="9"/>
      <c r="E44" s="9">
        <f t="shared" si="1"/>
        <v>-1368343.5446344262</v>
      </c>
      <c r="F44" s="9"/>
      <c r="G44" s="9"/>
      <c r="H44" s="59"/>
      <c r="I44" s="9"/>
      <c r="J44" s="9"/>
      <c r="K44" s="9"/>
      <c r="L44" s="9"/>
    </row>
    <row r="45" spans="1:12" x14ac:dyDescent="0.35">
      <c r="A45">
        <f t="shared" si="0"/>
        <v>38</v>
      </c>
      <c r="B45">
        <f t="shared" si="3"/>
        <v>17</v>
      </c>
      <c r="C45" s="9">
        <f t="shared" si="2"/>
        <v>-1058901.0531817167</v>
      </c>
      <c r="D45" s="9"/>
      <c r="E45" s="9">
        <f t="shared" si="1"/>
        <v>-1368343.5446344262</v>
      </c>
      <c r="F45" s="9"/>
      <c r="G45" s="9"/>
      <c r="H45" s="59"/>
      <c r="I45" s="9"/>
      <c r="J45" s="9"/>
      <c r="K45" s="9"/>
      <c r="L45" s="9"/>
    </row>
    <row r="46" spans="1:12" x14ac:dyDescent="0.35">
      <c r="A46">
        <f t="shared" si="0"/>
        <v>39</v>
      </c>
      <c r="B46">
        <f t="shared" si="3"/>
        <v>18</v>
      </c>
      <c r="C46" s="9">
        <f t="shared" si="2"/>
        <v>-1058901.0531817167</v>
      </c>
      <c r="D46" s="9"/>
      <c r="E46" s="9">
        <f t="shared" si="1"/>
        <v>-1368343.5446344262</v>
      </c>
      <c r="F46" s="9"/>
      <c r="G46" s="9"/>
      <c r="H46" s="59"/>
      <c r="I46" s="9"/>
      <c r="J46" s="9"/>
      <c r="K46" s="9"/>
      <c r="L46" s="9"/>
    </row>
    <row r="47" spans="1:12" x14ac:dyDescent="0.35">
      <c r="A47">
        <f t="shared" si="0"/>
        <v>40</v>
      </c>
      <c r="B47">
        <f t="shared" si="3"/>
        <v>19</v>
      </c>
      <c r="C47" s="9">
        <f t="shared" si="2"/>
        <v>-1058901.0531817167</v>
      </c>
      <c r="D47" s="9"/>
      <c r="E47" s="9">
        <f t="shared" si="1"/>
        <v>-1368343.5446344262</v>
      </c>
      <c r="F47" s="9"/>
      <c r="G47" s="9"/>
      <c r="H47" s="59"/>
      <c r="I47" s="9"/>
      <c r="J47" s="9"/>
      <c r="K47" s="9"/>
      <c r="L47" s="9"/>
    </row>
    <row r="48" spans="1:12" x14ac:dyDescent="0.35">
      <c r="A48">
        <f t="shared" si="0"/>
        <v>41</v>
      </c>
      <c r="B48">
        <f t="shared" si="3"/>
        <v>20</v>
      </c>
      <c r="C48" s="9">
        <f t="shared" si="2"/>
        <v>-1058901.0531817167</v>
      </c>
      <c r="D48" s="9"/>
      <c r="E48" s="9">
        <f t="shared" si="1"/>
        <v>-1368343.5446344262</v>
      </c>
      <c r="F48" s="9"/>
      <c r="G48" s="9"/>
      <c r="H48" s="59"/>
      <c r="I48" s="9"/>
      <c r="J48" s="9"/>
      <c r="K48" s="9"/>
      <c r="L48" s="9"/>
    </row>
    <row r="49" spans="1:12" x14ac:dyDescent="0.35">
      <c r="A49">
        <f t="shared" si="0"/>
        <v>42</v>
      </c>
      <c r="B49">
        <f t="shared" si="3"/>
        <v>21</v>
      </c>
      <c r="C49" s="9">
        <f t="shared" si="2"/>
        <v>-1058901.0531817167</v>
      </c>
      <c r="D49" s="9"/>
      <c r="E49" s="9">
        <f t="shared" si="1"/>
        <v>-1368343.5446344262</v>
      </c>
      <c r="F49" s="9"/>
      <c r="G49" s="9"/>
      <c r="H49" s="59"/>
      <c r="I49" s="9"/>
      <c r="J49" s="9"/>
      <c r="K49" s="9"/>
      <c r="L49" s="9"/>
    </row>
    <row r="50" spans="1:12" x14ac:dyDescent="0.35">
      <c r="A50">
        <f t="shared" si="0"/>
        <v>43</v>
      </c>
      <c r="B50">
        <f t="shared" si="3"/>
        <v>22</v>
      </c>
      <c r="C50" s="9">
        <f t="shared" si="2"/>
        <v>-1058901.0531817167</v>
      </c>
      <c r="D50" s="9"/>
      <c r="E50" s="9">
        <f t="shared" si="1"/>
        <v>-1368343.5446344262</v>
      </c>
      <c r="F50" s="9"/>
      <c r="G50" s="9"/>
      <c r="H50" s="59"/>
      <c r="I50" s="9"/>
      <c r="J50" s="9"/>
      <c r="K50" s="9"/>
      <c r="L50" s="9"/>
    </row>
    <row r="51" spans="1:12" x14ac:dyDescent="0.35">
      <c r="A51">
        <f t="shared" si="0"/>
        <v>44</v>
      </c>
      <c r="B51">
        <f t="shared" si="3"/>
        <v>23</v>
      </c>
      <c r="C51" s="9">
        <f t="shared" si="2"/>
        <v>-1058901.0531817167</v>
      </c>
      <c r="D51" s="9"/>
      <c r="E51" s="9">
        <f t="shared" si="1"/>
        <v>-1368343.5446344262</v>
      </c>
      <c r="F51" s="9"/>
      <c r="G51" s="9"/>
      <c r="H51" s="59"/>
      <c r="I51" s="9"/>
      <c r="J51" s="9"/>
      <c r="K51" s="9"/>
      <c r="L51" s="9"/>
    </row>
    <row r="52" spans="1:12" x14ac:dyDescent="0.35">
      <c r="A52">
        <f t="shared" si="0"/>
        <v>45</v>
      </c>
      <c r="B52">
        <f t="shared" si="3"/>
        <v>24</v>
      </c>
      <c r="C52" s="9">
        <f t="shared" si="2"/>
        <v>-1058901.0531817167</v>
      </c>
      <c r="D52" s="9"/>
      <c r="E52" s="9">
        <f t="shared" si="1"/>
        <v>-1368343.5446344262</v>
      </c>
      <c r="F52" s="9"/>
      <c r="G52" s="9"/>
      <c r="H52" s="59"/>
      <c r="I52" s="9"/>
      <c r="J52" s="9"/>
      <c r="K52" s="9"/>
      <c r="L52" s="9"/>
    </row>
    <row r="53" spans="1:12" x14ac:dyDescent="0.35">
      <c r="A53">
        <f t="shared" si="0"/>
        <v>46</v>
      </c>
      <c r="B53">
        <f t="shared" si="3"/>
        <v>25</v>
      </c>
      <c r="C53" s="9">
        <f t="shared" si="2"/>
        <v>-1058901.0531817167</v>
      </c>
      <c r="D53" s="9"/>
      <c r="E53" s="9">
        <f t="shared" si="1"/>
        <v>-1368343.5446344262</v>
      </c>
      <c r="F53" s="9"/>
      <c r="G53" s="9"/>
      <c r="H53" s="59"/>
      <c r="I53" s="9"/>
      <c r="J53" s="9"/>
      <c r="K53" s="9"/>
      <c r="L53" s="9"/>
    </row>
    <row r="54" spans="1:12" x14ac:dyDescent="0.35">
      <c r="A54">
        <f t="shared" si="0"/>
        <v>47</v>
      </c>
      <c r="B54">
        <f t="shared" si="3"/>
        <v>26</v>
      </c>
      <c r="C54" s="9">
        <f t="shared" si="2"/>
        <v>-1058901.0531817167</v>
      </c>
      <c r="D54" s="9"/>
      <c r="E54" s="9">
        <f t="shared" si="1"/>
        <v>-1368343.5446344262</v>
      </c>
      <c r="F54" s="9"/>
      <c r="G54" s="9"/>
      <c r="H54" s="59"/>
      <c r="I54" s="9"/>
      <c r="J54" s="9"/>
      <c r="K54" s="9"/>
      <c r="L54" s="9"/>
    </row>
    <row r="55" spans="1:12" x14ac:dyDescent="0.35">
      <c r="A55">
        <f t="shared" si="0"/>
        <v>48</v>
      </c>
      <c r="B55">
        <f t="shared" si="3"/>
        <v>27</v>
      </c>
      <c r="C55" s="9">
        <f t="shared" si="2"/>
        <v>-1058901.0531817167</v>
      </c>
      <c r="D55" s="9"/>
      <c r="E55" s="9">
        <f t="shared" si="1"/>
        <v>-1368343.5446344262</v>
      </c>
      <c r="F55" s="9"/>
      <c r="G55" s="9"/>
      <c r="H55" s="59"/>
      <c r="I55" s="9"/>
      <c r="J55" s="9"/>
      <c r="K55" s="9"/>
      <c r="L55" s="9"/>
    </row>
    <row r="56" spans="1:12" x14ac:dyDescent="0.35">
      <c r="A56">
        <f t="shared" si="0"/>
        <v>49</v>
      </c>
      <c r="B56">
        <f t="shared" si="3"/>
        <v>28</v>
      </c>
      <c r="C56" s="9">
        <f t="shared" si="2"/>
        <v>-1058901.0531817167</v>
      </c>
      <c r="D56" s="9"/>
      <c r="E56" s="9">
        <f t="shared" si="1"/>
        <v>-1368343.5446344262</v>
      </c>
      <c r="F56" s="9"/>
      <c r="G56" s="9"/>
      <c r="H56" s="59"/>
      <c r="I56" s="9"/>
      <c r="J56" s="9"/>
      <c r="K56" s="9"/>
      <c r="L56" s="9"/>
    </row>
    <row r="57" spans="1:12" x14ac:dyDescent="0.35">
      <c r="A57">
        <f t="shared" si="0"/>
        <v>50</v>
      </c>
      <c r="B57">
        <f t="shared" si="3"/>
        <v>29</v>
      </c>
      <c r="C57" s="9">
        <f t="shared" si="2"/>
        <v>-1058901.0531817167</v>
      </c>
      <c r="D57" s="9"/>
      <c r="E57" s="9">
        <f t="shared" si="1"/>
        <v>-1368343.5446344262</v>
      </c>
      <c r="F57" s="9"/>
      <c r="G57" s="9"/>
      <c r="H57" s="59"/>
      <c r="I57" s="9"/>
      <c r="J57" s="9"/>
      <c r="K57" s="9"/>
      <c r="L57" s="9"/>
    </row>
    <row r="58" spans="1:12" x14ac:dyDescent="0.35">
      <c r="A58">
        <f t="shared" si="0"/>
        <v>51</v>
      </c>
      <c r="B58">
        <f t="shared" si="3"/>
        <v>30</v>
      </c>
      <c r="C58" s="9">
        <f t="shared" si="2"/>
        <v>-1058901.0531817167</v>
      </c>
      <c r="D58" s="9"/>
      <c r="E58" s="9">
        <f t="shared" si="1"/>
        <v>-1368343.5446344262</v>
      </c>
      <c r="F58" s="9"/>
      <c r="G58" s="9"/>
      <c r="H58" s="59"/>
      <c r="I58" s="9"/>
      <c r="J58" s="9"/>
      <c r="K58" s="9"/>
      <c r="L58" s="9"/>
    </row>
    <row r="59" spans="1:12" x14ac:dyDescent="0.35">
      <c r="A59">
        <f t="shared" si="0"/>
        <v>52</v>
      </c>
      <c r="B59">
        <f t="shared" si="3"/>
        <v>31</v>
      </c>
      <c r="C59" s="9">
        <f t="shared" si="2"/>
        <v>-1058901.0531817167</v>
      </c>
      <c r="D59" s="9"/>
      <c r="E59" s="9">
        <f t="shared" si="1"/>
        <v>-1368343.5446344262</v>
      </c>
      <c r="F59" s="9"/>
      <c r="G59" s="9"/>
      <c r="H59" s="59"/>
      <c r="I59" s="9"/>
      <c r="J59" s="9"/>
      <c r="K59" s="9"/>
      <c r="L59" s="9"/>
    </row>
    <row r="60" spans="1:12" x14ac:dyDescent="0.35">
      <c r="A60">
        <f t="shared" si="0"/>
        <v>53</v>
      </c>
      <c r="B60">
        <f t="shared" si="3"/>
        <v>32</v>
      </c>
      <c r="C60" s="9">
        <f t="shared" si="2"/>
        <v>-1058901.0531817167</v>
      </c>
      <c r="D60" s="9"/>
      <c r="E60" s="9">
        <f t="shared" si="1"/>
        <v>-1368343.5446344262</v>
      </c>
      <c r="F60" s="9"/>
      <c r="G60" s="9"/>
      <c r="H60" s="59"/>
      <c r="I60" s="9"/>
      <c r="J60" s="9"/>
      <c r="K60" s="9"/>
      <c r="L60" s="9"/>
    </row>
    <row r="61" spans="1:12" x14ac:dyDescent="0.35">
      <c r="A61">
        <f t="shared" si="0"/>
        <v>54</v>
      </c>
      <c r="B61">
        <f t="shared" si="3"/>
        <v>33</v>
      </c>
      <c r="C61" s="9">
        <f t="shared" si="2"/>
        <v>-1058901.0531817167</v>
      </c>
      <c r="D61" s="9"/>
      <c r="E61" s="9">
        <f t="shared" ref="E61:E92" si="4">IF($B61&gt;E$14*12,"",E$19)</f>
        <v>-1368343.5446344262</v>
      </c>
      <c r="F61" s="9"/>
      <c r="G61" s="9"/>
      <c r="H61" s="59"/>
      <c r="I61" s="9"/>
      <c r="J61" s="9"/>
      <c r="K61" s="9"/>
      <c r="L61" s="9"/>
    </row>
    <row r="62" spans="1:12" x14ac:dyDescent="0.35">
      <c r="A62">
        <f t="shared" si="0"/>
        <v>55</v>
      </c>
      <c r="B62">
        <f t="shared" si="3"/>
        <v>34</v>
      </c>
      <c r="C62" s="9">
        <f t="shared" si="2"/>
        <v>-1058901.0531817167</v>
      </c>
      <c r="D62" s="9"/>
      <c r="E62" s="9">
        <f t="shared" si="4"/>
        <v>-1368343.5446344262</v>
      </c>
      <c r="F62" s="9"/>
      <c r="G62" s="9"/>
      <c r="H62" s="59"/>
      <c r="I62" s="9"/>
      <c r="J62" s="9"/>
      <c r="K62" s="9"/>
      <c r="L62" s="9"/>
    </row>
    <row r="63" spans="1:12" x14ac:dyDescent="0.35">
      <c r="A63">
        <f t="shared" si="0"/>
        <v>56</v>
      </c>
      <c r="B63">
        <f t="shared" si="3"/>
        <v>35</v>
      </c>
      <c r="C63" s="9">
        <f t="shared" si="2"/>
        <v>-1058901.0531817167</v>
      </c>
      <c r="D63" s="9"/>
      <c r="E63" s="9">
        <f t="shared" si="4"/>
        <v>-1368343.5446344262</v>
      </c>
      <c r="F63" s="9"/>
      <c r="G63" s="9"/>
      <c r="H63" s="59"/>
      <c r="I63" s="9"/>
      <c r="J63" s="9"/>
      <c r="K63" s="9"/>
      <c r="L63" s="9"/>
    </row>
    <row r="64" spans="1:12" x14ac:dyDescent="0.35">
      <c r="A64">
        <f t="shared" si="0"/>
        <v>57</v>
      </c>
      <c r="B64">
        <f t="shared" si="3"/>
        <v>36</v>
      </c>
      <c r="C64" s="9">
        <f t="shared" si="2"/>
        <v>-1058901.0531817167</v>
      </c>
      <c r="D64" s="9"/>
      <c r="E64" s="9">
        <f t="shared" si="4"/>
        <v>-1368343.5446344262</v>
      </c>
      <c r="F64" s="9"/>
      <c r="G64" s="9"/>
      <c r="H64" s="59"/>
      <c r="I64" s="9"/>
      <c r="J64" s="9"/>
      <c r="K64" s="9"/>
      <c r="L64" s="9"/>
    </row>
    <row r="65" spans="1:12" x14ac:dyDescent="0.35">
      <c r="A65">
        <f t="shared" si="0"/>
        <v>58</v>
      </c>
      <c r="B65">
        <f t="shared" si="3"/>
        <v>37</v>
      </c>
      <c r="C65" s="9">
        <f t="shared" si="2"/>
        <v>-1058901.0531817167</v>
      </c>
      <c r="D65" s="9"/>
      <c r="E65" s="9">
        <f t="shared" si="4"/>
        <v>-1368343.5446344262</v>
      </c>
      <c r="F65" s="9"/>
      <c r="G65" s="9"/>
      <c r="H65" s="59"/>
      <c r="I65" s="9"/>
      <c r="J65" s="9"/>
      <c r="K65" s="9"/>
      <c r="L65" s="9"/>
    </row>
    <row r="66" spans="1:12" x14ac:dyDescent="0.35">
      <c r="A66">
        <f t="shared" si="0"/>
        <v>59</v>
      </c>
      <c r="B66">
        <f t="shared" si="3"/>
        <v>38</v>
      </c>
      <c r="C66" s="9">
        <f t="shared" si="2"/>
        <v>-1058901.0531817167</v>
      </c>
      <c r="D66" s="9"/>
      <c r="E66" s="9">
        <f t="shared" si="4"/>
        <v>-1368343.5446344262</v>
      </c>
      <c r="F66" s="9"/>
      <c r="G66" s="9"/>
      <c r="H66" s="59"/>
      <c r="I66" s="9"/>
      <c r="J66" s="9"/>
      <c r="K66" s="9"/>
      <c r="L66" s="9"/>
    </row>
    <row r="67" spans="1:12" x14ac:dyDescent="0.35">
      <c r="A67">
        <f t="shared" si="0"/>
        <v>60</v>
      </c>
      <c r="B67">
        <f t="shared" si="3"/>
        <v>39</v>
      </c>
      <c r="C67" s="9">
        <f t="shared" si="2"/>
        <v>-1058901.0531817167</v>
      </c>
      <c r="D67" s="9"/>
      <c r="E67" s="9">
        <f t="shared" si="4"/>
        <v>-1368343.5446344262</v>
      </c>
      <c r="F67" s="9"/>
      <c r="G67" s="9"/>
      <c r="H67" s="59"/>
      <c r="I67" s="9"/>
      <c r="J67" s="9"/>
      <c r="K67" s="9"/>
      <c r="L67" s="9"/>
    </row>
    <row r="68" spans="1:12" x14ac:dyDescent="0.35">
      <c r="A68">
        <f t="shared" si="0"/>
        <v>61</v>
      </c>
      <c r="B68">
        <f t="shared" si="3"/>
        <v>40</v>
      </c>
      <c r="C68" s="9">
        <f t="shared" si="2"/>
        <v>-1058901.0531817167</v>
      </c>
      <c r="D68" s="9"/>
      <c r="E68" s="9">
        <f t="shared" si="4"/>
        <v>-1368343.5446344262</v>
      </c>
      <c r="F68" s="9"/>
      <c r="G68" s="9"/>
      <c r="H68" s="59"/>
      <c r="I68" s="9"/>
      <c r="J68" s="9"/>
      <c r="K68" s="9"/>
      <c r="L68" s="9"/>
    </row>
    <row r="69" spans="1:12" x14ac:dyDescent="0.35">
      <c r="A69">
        <f t="shared" si="0"/>
        <v>62</v>
      </c>
      <c r="B69">
        <f t="shared" si="3"/>
        <v>41</v>
      </c>
      <c r="C69" s="9">
        <f t="shared" si="2"/>
        <v>-1058901.0531817167</v>
      </c>
      <c r="D69" s="9"/>
      <c r="E69" s="9">
        <f t="shared" si="4"/>
        <v>-1368343.5446344262</v>
      </c>
      <c r="F69" s="9"/>
      <c r="G69" s="9"/>
      <c r="H69" s="59"/>
      <c r="I69" s="9"/>
      <c r="J69" s="9"/>
      <c r="K69" s="9"/>
      <c r="L69" s="9"/>
    </row>
    <row r="70" spans="1:12" x14ac:dyDescent="0.35">
      <c r="A70">
        <f t="shared" si="0"/>
        <v>63</v>
      </c>
      <c r="B70">
        <f t="shared" si="3"/>
        <v>42</v>
      </c>
      <c r="C70" s="9">
        <f t="shared" si="2"/>
        <v>-1058901.0531817167</v>
      </c>
      <c r="D70" s="9"/>
      <c r="E70" s="9">
        <f t="shared" si="4"/>
        <v>-1368343.5446344262</v>
      </c>
      <c r="F70" s="9"/>
      <c r="G70" s="9"/>
      <c r="H70" s="59"/>
      <c r="I70" s="9"/>
      <c r="J70" s="9"/>
      <c r="K70" s="9"/>
      <c r="L70" s="9"/>
    </row>
    <row r="71" spans="1:12" x14ac:dyDescent="0.35">
      <c r="A71">
        <f t="shared" si="0"/>
        <v>64</v>
      </c>
      <c r="B71">
        <f t="shared" si="3"/>
        <v>43</v>
      </c>
      <c r="C71" s="9">
        <f t="shared" si="2"/>
        <v>-1058901.0531817167</v>
      </c>
      <c r="D71" s="9"/>
      <c r="E71" s="9">
        <f t="shared" si="4"/>
        <v>-1368343.5446344262</v>
      </c>
      <c r="F71" s="9"/>
      <c r="G71" s="9"/>
      <c r="H71" s="59"/>
      <c r="I71" s="9"/>
      <c r="J71" s="9"/>
      <c r="K71" s="9"/>
      <c r="L71" s="9"/>
    </row>
    <row r="72" spans="1:12" x14ac:dyDescent="0.35">
      <c r="A72">
        <f t="shared" ref="A72:A135" si="5">A71+1</f>
        <v>65</v>
      </c>
      <c r="B72">
        <f t="shared" si="3"/>
        <v>44</v>
      </c>
      <c r="C72" s="9">
        <f t="shared" si="2"/>
        <v>-1058901.0531817167</v>
      </c>
      <c r="D72" s="9"/>
      <c r="E72" s="9">
        <f t="shared" si="4"/>
        <v>-1368343.5446344262</v>
      </c>
      <c r="F72" s="9"/>
      <c r="G72" s="9"/>
      <c r="H72" s="59"/>
      <c r="I72" s="9"/>
      <c r="J72" s="9"/>
      <c r="K72" s="9"/>
      <c r="L72" s="9"/>
    </row>
    <row r="73" spans="1:12" x14ac:dyDescent="0.35">
      <c r="A73">
        <f t="shared" si="5"/>
        <v>66</v>
      </c>
      <c r="B73">
        <f t="shared" si="3"/>
        <v>45</v>
      </c>
      <c r="C73" s="9">
        <f t="shared" si="2"/>
        <v>-1058901.0531817167</v>
      </c>
      <c r="D73" s="9"/>
      <c r="E73" s="9">
        <f t="shared" si="4"/>
        <v>-1368343.5446344262</v>
      </c>
      <c r="F73" s="9"/>
      <c r="G73" s="9"/>
      <c r="H73" s="59"/>
      <c r="I73" s="9"/>
      <c r="J73" s="9"/>
      <c r="K73" s="9"/>
      <c r="L73" s="9"/>
    </row>
    <row r="74" spans="1:12" x14ac:dyDescent="0.35">
      <c r="A74">
        <f t="shared" si="5"/>
        <v>67</v>
      </c>
      <c r="B74">
        <f t="shared" si="3"/>
        <v>46</v>
      </c>
      <c r="C74" s="9">
        <f t="shared" si="2"/>
        <v>-1058901.0531817167</v>
      </c>
      <c r="D74" s="9"/>
      <c r="E74" s="9">
        <f t="shared" si="4"/>
        <v>-1368343.5446344262</v>
      </c>
      <c r="F74" s="9"/>
      <c r="G74" s="9"/>
      <c r="H74" s="59"/>
      <c r="I74" s="9"/>
      <c r="J74" s="9"/>
      <c r="K74" s="9"/>
      <c r="L74" s="9"/>
    </row>
    <row r="75" spans="1:12" x14ac:dyDescent="0.35">
      <c r="A75">
        <f t="shared" si="5"/>
        <v>68</v>
      </c>
      <c r="B75">
        <f t="shared" si="3"/>
        <v>47</v>
      </c>
      <c r="C75" s="9">
        <f t="shared" si="2"/>
        <v>-1058901.0531817167</v>
      </c>
      <c r="D75" s="9"/>
      <c r="E75" s="9">
        <f t="shared" si="4"/>
        <v>-1368343.5446344262</v>
      </c>
      <c r="F75" s="9"/>
      <c r="G75" s="9"/>
      <c r="H75" s="59"/>
      <c r="I75" s="9"/>
      <c r="J75" s="9"/>
      <c r="K75" s="9"/>
      <c r="L75" s="9"/>
    </row>
    <row r="76" spans="1:12" x14ac:dyDescent="0.35">
      <c r="A76">
        <f t="shared" si="5"/>
        <v>69</v>
      </c>
      <c r="B76">
        <f t="shared" si="3"/>
        <v>48</v>
      </c>
      <c r="C76" s="9">
        <f t="shared" si="2"/>
        <v>-1058901.0531817167</v>
      </c>
      <c r="D76" s="9"/>
      <c r="E76" s="9">
        <f t="shared" si="4"/>
        <v>-1368343.5446344262</v>
      </c>
      <c r="F76" s="9"/>
      <c r="G76" s="9"/>
      <c r="H76" s="59"/>
      <c r="I76" s="9"/>
      <c r="J76" s="9"/>
      <c r="K76" s="9"/>
      <c r="L76" s="9"/>
    </row>
    <row r="77" spans="1:12" x14ac:dyDescent="0.35">
      <c r="A77">
        <f t="shared" si="5"/>
        <v>70</v>
      </c>
      <c r="B77">
        <f t="shared" si="3"/>
        <v>49</v>
      </c>
      <c r="C77" s="9">
        <f t="shared" si="2"/>
        <v>-1058901.0531817167</v>
      </c>
      <c r="D77" s="9"/>
      <c r="E77" s="9">
        <f t="shared" si="4"/>
        <v>-1368343.5446344262</v>
      </c>
      <c r="F77" s="9"/>
      <c r="G77" s="9"/>
      <c r="H77" s="59"/>
      <c r="I77" s="9"/>
      <c r="J77" s="9"/>
      <c r="K77" s="9"/>
      <c r="L77" s="9"/>
    </row>
    <row r="78" spans="1:12" x14ac:dyDescent="0.35">
      <c r="A78">
        <f t="shared" si="5"/>
        <v>71</v>
      </c>
      <c r="B78">
        <f t="shared" si="3"/>
        <v>50</v>
      </c>
      <c r="C78" s="9">
        <f t="shared" si="2"/>
        <v>-1058901.0531817167</v>
      </c>
      <c r="D78" s="9"/>
      <c r="E78" s="9">
        <f t="shared" si="4"/>
        <v>-1368343.5446344262</v>
      </c>
      <c r="F78" s="9"/>
      <c r="G78" s="9"/>
      <c r="H78" s="59"/>
      <c r="I78" s="9"/>
      <c r="J78" s="9"/>
      <c r="K78" s="9"/>
      <c r="L78" s="9"/>
    </row>
    <row r="79" spans="1:12" x14ac:dyDescent="0.35">
      <c r="A79">
        <f t="shared" si="5"/>
        <v>72</v>
      </c>
      <c r="B79">
        <f t="shared" si="3"/>
        <v>51</v>
      </c>
      <c r="C79" s="9">
        <f t="shared" si="2"/>
        <v>-1058901.0531817167</v>
      </c>
      <c r="D79" s="9"/>
      <c r="E79" s="9">
        <f t="shared" si="4"/>
        <v>-1368343.5446344262</v>
      </c>
      <c r="F79" s="9"/>
      <c r="G79" s="9"/>
      <c r="H79" s="59"/>
      <c r="I79" s="9"/>
      <c r="J79" s="9"/>
      <c r="K79" s="9"/>
      <c r="L79" s="9"/>
    </row>
    <row r="80" spans="1:12" x14ac:dyDescent="0.35">
      <c r="A80">
        <f t="shared" si="5"/>
        <v>73</v>
      </c>
      <c r="B80">
        <f t="shared" si="3"/>
        <v>52</v>
      </c>
      <c r="C80" s="9">
        <f t="shared" si="2"/>
        <v>-1058901.0531817167</v>
      </c>
      <c r="D80" s="9"/>
      <c r="E80" s="9">
        <f t="shared" si="4"/>
        <v>-1368343.5446344262</v>
      </c>
      <c r="F80" s="9"/>
      <c r="G80" s="9"/>
      <c r="H80" s="59"/>
      <c r="I80" s="9"/>
      <c r="J80" s="9"/>
      <c r="K80" s="9"/>
      <c r="L80" s="9"/>
    </row>
    <row r="81" spans="1:12" x14ac:dyDescent="0.35">
      <c r="A81">
        <f t="shared" si="5"/>
        <v>74</v>
      </c>
      <c r="B81">
        <f t="shared" si="3"/>
        <v>53</v>
      </c>
      <c r="C81" s="9">
        <f t="shared" si="2"/>
        <v>-1058901.0531817167</v>
      </c>
      <c r="D81" s="9"/>
      <c r="E81" s="9">
        <f t="shared" si="4"/>
        <v>-1368343.5446344262</v>
      </c>
      <c r="F81" s="9"/>
      <c r="G81" s="9"/>
      <c r="H81" s="59"/>
      <c r="I81" s="9"/>
      <c r="J81" s="9"/>
      <c r="K81" s="9"/>
      <c r="L81" s="9"/>
    </row>
    <row r="82" spans="1:12" x14ac:dyDescent="0.35">
      <c r="A82">
        <f t="shared" si="5"/>
        <v>75</v>
      </c>
      <c r="B82">
        <f t="shared" si="3"/>
        <v>54</v>
      </c>
      <c r="C82" s="9">
        <f t="shared" si="2"/>
        <v>-1058901.0531817167</v>
      </c>
      <c r="D82" s="9"/>
      <c r="E82" s="9">
        <f t="shared" si="4"/>
        <v>-1368343.5446344262</v>
      </c>
      <c r="F82" s="9"/>
      <c r="G82" s="9"/>
      <c r="H82" s="59"/>
      <c r="I82" s="9"/>
      <c r="J82" s="9"/>
      <c r="K82" s="9"/>
      <c r="L82" s="9"/>
    </row>
    <row r="83" spans="1:12" x14ac:dyDescent="0.35">
      <c r="A83">
        <f t="shared" si="5"/>
        <v>76</v>
      </c>
      <c r="B83">
        <f t="shared" si="3"/>
        <v>55</v>
      </c>
      <c r="C83" s="9">
        <f t="shared" si="2"/>
        <v>-1058901.0531817167</v>
      </c>
      <c r="D83" s="9"/>
      <c r="E83" s="9">
        <f t="shared" si="4"/>
        <v>-1368343.5446344262</v>
      </c>
      <c r="F83" s="9"/>
      <c r="G83" s="9"/>
      <c r="H83" s="59"/>
      <c r="I83" s="9"/>
      <c r="J83" s="9"/>
      <c r="K83" s="9"/>
      <c r="L83" s="9"/>
    </row>
    <row r="84" spans="1:12" x14ac:dyDescent="0.35">
      <c r="A84">
        <f t="shared" si="5"/>
        <v>77</v>
      </c>
      <c r="B84">
        <f t="shared" si="3"/>
        <v>56</v>
      </c>
      <c r="C84" s="9">
        <f t="shared" si="2"/>
        <v>-1058901.0531817167</v>
      </c>
      <c r="D84" s="9"/>
      <c r="E84" s="9">
        <f t="shared" si="4"/>
        <v>-1368343.5446344262</v>
      </c>
      <c r="F84" s="9"/>
      <c r="G84" s="9"/>
      <c r="H84" s="59"/>
      <c r="I84" s="9"/>
      <c r="J84" s="9"/>
      <c r="K84" s="9"/>
      <c r="L84" s="9"/>
    </row>
    <row r="85" spans="1:12" x14ac:dyDescent="0.35">
      <c r="A85">
        <f t="shared" si="5"/>
        <v>78</v>
      </c>
      <c r="B85">
        <f t="shared" si="3"/>
        <v>57</v>
      </c>
      <c r="C85" s="9">
        <f t="shared" si="2"/>
        <v>-1058901.0531817167</v>
      </c>
      <c r="D85" s="9"/>
      <c r="E85" s="9">
        <f t="shared" si="4"/>
        <v>-1368343.5446344262</v>
      </c>
      <c r="F85" s="9"/>
      <c r="G85" s="9"/>
      <c r="H85" s="59"/>
      <c r="I85" s="9"/>
      <c r="J85" s="9"/>
      <c r="K85" s="9"/>
      <c r="L85" s="9"/>
    </row>
    <row r="86" spans="1:12" x14ac:dyDescent="0.35">
      <c r="A86">
        <f t="shared" si="5"/>
        <v>79</v>
      </c>
      <c r="B86">
        <f t="shared" si="3"/>
        <v>58</v>
      </c>
      <c r="C86" s="9">
        <f t="shared" si="2"/>
        <v>-1058901.0531817167</v>
      </c>
      <c r="D86" s="9"/>
      <c r="E86" s="9">
        <f t="shared" si="4"/>
        <v>-1368343.5446344262</v>
      </c>
      <c r="F86" s="9"/>
      <c r="G86" s="9"/>
      <c r="H86" s="59"/>
      <c r="I86" s="9"/>
      <c r="J86" s="9"/>
      <c r="K86" s="9"/>
      <c r="L86" s="9"/>
    </row>
    <row r="87" spans="1:12" x14ac:dyDescent="0.35">
      <c r="A87">
        <f t="shared" si="5"/>
        <v>80</v>
      </c>
      <c r="B87">
        <f t="shared" si="3"/>
        <v>59</v>
      </c>
      <c r="C87" s="9">
        <f t="shared" si="2"/>
        <v>-1058901.0531817167</v>
      </c>
      <c r="D87" s="9"/>
      <c r="E87" s="9">
        <f t="shared" si="4"/>
        <v>-1368343.5446344262</v>
      </c>
      <c r="F87" s="9"/>
      <c r="G87" s="9"/>
      <c r="H87" s="59"/>
      <c r="I87" s="9"/>
      <c r="J87" s="9"/>
      <c r="K87" s="9"/>
      <c r="L87" s="9"/>
    </row>
    <row r="88" spans="1:12" x14ac:dyDescent="0.35">
      <c r="A88">
        <f t="shared" si="5"/>
        <v>81</v>
      </c>
      <c r="B88">
        <f t="shared" si="3"/>
        <v>60</v>
      </c>
      <c r="C88" s="9">
        <f t="shared" si="2"/>
        <v>-1058901.0531817167</v>
      </c>
      <c r="D88" s="9"/>
      <c r="E88" s="9">
        <f t="shared" si="4"/>
        <v>-1368343.5446344262</v>
      </c>
      <c r="F88" s="9"/>
      <c r="G88" s="9"/>
      <c r="H88" s="59"/>
      <c r="I88" s="9"/>
      <c r="J88" s="9"/>
      <c r="K88" s="9"/>
      <c r="L88" s="9"/>
    </row>
    <row r="89" spans="1:12" x14ac:dyDescent="0.35">
      <c r="A89">
        <f t="shared" si="5"/>
        <v>82</v>
      </c>
      <c r="B89">
        <f t="shared" si="3"/>
        <v>61</v>
      </c>
      <c r="C89" s="9">
        <f t="shared" si="2"/>
        <v>-1058901.0531817167</v>
      </c>
      <c r="D89" s="9"/>
      <c r="E89" s="9">
        <f t="shared" si="4"/>
        <v>-1368343.5446344262</v>
      </c>
      <c r="F89" s="9"/>
      <c r="G89" s="9"/>
      <c r="H89" s="59"/>
      <c r="I89" s="9"/>
      <c r="J89" s="9"/>
      <c r="K89" s="9"/>
      <c r="L89" s="9"/>
    </row>
    <row r="90" spans="1:12" x14ac:dyDescent="0.35">
      <c r="A90">
        <f t="shared" si="5"/>
        <v>83</v>
      </c>
      <c r="B90">
        <f t="shared" si="3"/>
        <v>62</v>
      </c>
      <c r="C90" s="9">
        <f t="shared" si="2"/>
        <v>-1058901.0531817167</v>
      </c>
      <c r="D90" s="9"/>
      <c r="E90" s="9">
        <f t="shared" si="4"/>
        <v>-1368343.5446344262</v>
      </c>
      <c r="F90" s="9"/>
      <c r="G90" s="9"/>
      <c r="H90" s="59"/>
      <c r="I90" s="9"/>
      <c r="J90" s="9"/>
      <c r="K90" s="9"/>
      <c r="L90" s="9"/>
    </row>
    <row r="91" spans="1:12" x14ac:dyDescent="0.35">
      <c r="A91">
        <f t="shared" si="5"/>
        <v>84</v>
      </c>
      <c r="B91">
        <f t="shared" si="3"/>
        <v>63</v>
      </c>
      <c r="C91" s="9">
        <f t="shared" si="2"/>
        <v>-1058901.0531817167</v>
      </c>
      <c r="D91" s="9"/>
      <c r="E91" s="9">
        <f t="shared" si="4"/>
        <v>-1368343.5446344262</v>
      </c>
      <c r="F91" s="9"/>
      <c r="G91" s="9"/>
      <c r="H91" s="59"/>
      <c r="I91" s="9"/>
      <c r="J91" s="9"/>
      <c r="K91" s="9"/>
      <c r="L91" s="9"/>
    </row>
    <row r="92" spans="1:12" x14ac:dyDescent="0.35">
      <c r="A92">
        <f t="shared" si="5"/>
        <v>85</v>
      </c>
      <c r="B92">
        <f t="shared" si="3"/>
        <v>64</v>
      </c>
      <c r="C92" s="9">
        <f t="shared" si="2"/>
        <v>-1058901.0531817167</v>
      </c>
      <c r="D92" s="9"/>
      <c r="E92" s="9">
        <f t="shared" si="4"/>
        <v>-1368343.5446344262</v>
      </c>
      <c r="F92" s="9"/>
      <c r="G92" s="9"/>
      <c r="H92" s="59"/>
      <c r="I92" s="9"/>
      <c r="J92" s="9"/>
      <c r="K92" s="9"/>
      <c r="L92" s="9"/>
    </row>
    <row r="93" spans="1:12" x14ac:dyDescent="0.35">
      <c r="A93">
        <f t="shared" si="5"/>
        <v>86</v>
      </c>
      <c r="B93">
        <f t="shared" si="3"/>
        <v>65</v>
      </c>
      <c r="C93" s="9">
        <f t="shared" si="2"/>
        <v>-1058901.0531817167</v>
      </c>
      <c r="D93" s="9"/>
      <c r="E93" s="9">
        <f t="shared" ref="E93:E124" si="6">IF($B93&gt;E$14*12,"",E$19)</f>
        <v>-1368343.5446344262</v>
      </c>
      <c r="F93" s="9"/>
      <c r="G93" s="9"/>
      <c r="H93" s="59"/>
      <c r="I93" s="9"/>
      <c r="J93" s="9"/>
      <c r="K93" s="9"/>
      <c r="L93" s="9"/>
    </row>
    <row r="94" spans="1:12" x14ac:dyDescent="0.35">
      <c r="A94">
        <f t="shared" si="5"/>
        <v>87</v>
      </c>
      <c r="B94">
        <f t="shared" si="3"/>
        <v>66</v>
      </c>
      <c r="C94" s="9">
        <f t="shared" ref="C94:C157" si="7">C$19</f>
        <v>-1058901.0531817167</v>
      </c>
      <c r="D94" s="9"/>
      <c r="E94" s="9">
        <f t="shared" si="6"/>
        <v>-1368343.5446344262</v>
      </c>
      <c r="F94" s="9"/>
      <c r="G94" s="9"/>
      <c r="H94" s="59"/>
      <c r="I94" s="9"/>
      <c r="J94" s="9"/>
      <c r="K94" s="9"/>
      <c r="L94" s="9"/>
    </row>
    <row r="95" spans="1:12" x14ac:dyDescent="0.35">
      <c r="A95">
        <f t="shared" si="5"/>
        <v>88</v>
      </c>
      <c r="B95">
        <f t="shared" ref="B95:B158" si="8">B94+1</f>
        <v>67</v>
      </c>
      <c r="C95" s="9">
        <f t="shared" si="7"/>
        <v>-1058901.0531817167</v>
      </c>
      <c r="D95" s="9"/>
      <c r="E95" s="9">
        <f t="shared" si="6"/>
        <v>-1368343.5446344262</v>
      </c>
      <c r="F95" s="9"/>
      <c r="G95" s="9"/>
      <c r="H95" s="59"/>
      <c r="I95" s="9"/>
      <c r="J95" s="9"/>
      <c r="K95" s="9"/>
      <c r="L95" s="9"/>
    </row>
    <row r="96" spans="1:12" x14ac:dyDescent="0.35">
      <c r="A96">
        <f t="shared" si="5"/>
        <v>89</v>
      </c>
      <c r="B96">
        <f t="shared" si="8"/>
        <v>68</v>
      </c>
      <c r="C96" s="9">
        <f t="shared" si="7"/>
        <v>-1058901.0531817167</v>
      </c>
      <c r="D96" s="9"/>
      <c r="E96" s="9">
        <f t="shared" si="6"/>
        <v>-1368343.5446344262</v>
      </c>
      <c r="F96" s="9"/>
      <c r="G96" s="9"/>
      <c r="H96" s="59"/>
      <c r="I96" s="9"/>
      <c r="J96" s="9"/>
      <c r="K96" s="9"/>
      <c r="L96" s="9"/>
    </row>
    <row r="97" spans="1:12" x14ac:dyDescent="0.35">
      <c r="A97">
        <f t="shared" si="5"/>
        <v>90</v>
      </c>
      <c r="B97">
        <f t="shared" si="8"/>
        <v>69</v>
      </c>
      <c r="C97" s="9">
        <f t="shared" si="7"/>
        <v>-1058901.0531817167</v>
      </c>
      <c r="D97" s="9"/>
      <c r="E97" s="9">
        <f t="shared" si="6"/>
        <v>-1368343.5446344262</v>
      </c>
      <c r="F97" s="9"/>
      <c r="G97" s="9"/>
      <c r="H97" s="59"/>
      <c r="I97" s="9"/>
      <c r="J97" s="9"/>
      <c r="K97" s="9"/>
      <c r="L97" s="9"/>
    </row>
    <row r="98" spans="1:12" x14ac:dyDescent="0.35">
      <c r="A98">
        <f t="shared" si="5"/>
        <v>91</v>
      </c>
      <c r="B98">
        <f t="shared" si="8"/>
        <v>70</v>
      </c>
      <c r="C98" s="9">
        <f t="shared" si="7"/>
        <v>-1058901.0531817167</v>
      </c>
      <c r="D98" s="9"/>
      <c r="E98" s="9">
        <f t="shared" si="6"/>
        <v>-1368343.5446344262</v>
      </c>
      <c r="F98" s="9"/>
      <c r="G98" s="9"/>
      <c r="H98" s="59"/>
      <c r="I98" s="9"/>
      <c r="J98" s="9"/>
      <c r="K98" s="9"/>
      <c r="L98" s="9"/>
    </row>
    <row r="99" spans="1:12" x14ac:dyDescent="0.35">
      <c r="A99">
        <f t="shared" si="5"/>
        <v>92</v>
      </c>
      <c r="B99">
        <f t="shared" si="8"/>
        <v>71</v>
      </c>
      <c r="C99" s="9">
        <f t="shared" si="7"/>
        <v>-1058901.0531817167</v>
      </c>
      <c r="D99" s="9"/>
      <c r="E99" s="9">
        <f t="shared" si="6"/>
        <v>-1368343.5446344262</v>
      </c>
      <c r="F99" s="9"/>
      <c r="G99" s="9"/>
      <c r="H99" s="59"/>
      <c r="I99" s="9"/>
      <c r="J99" s="9"/>
      <c r="K99" s="9"/>
      <c r="L99" s="9"/>
    </row>
    <row r="100" spans="1:12" x14ac:dyDescent="0.35">
      <c r="A100">
        <f t="shared" si="5"/>
        <v>93</v>
      </c>
      <c r="B100">
        <f t="shared" si="8"/>
        <v>72</v>
      </c>
      <c r="C100" s="9">
        <f t="shared" si="7"/>
        <v>-1058901.0531817167</v>
      </c>
      <c r="D100" s="9"/>
      <c r="E100" s="9">
        <f t="shared" si="6"/>
        <v>-1368343.5446344262</v>
      </c>
      <c r="F100" s="9"/>
      <c r="G100" s="9"/>
      <c r="H100" s="59"/>
      <c r="I100" s="9"/>
      <c r="J100" s="9"/>
      <c r="K100" s="9"/>
      <c r="L100" s="9"/>
    </row>
    <row r="101" spans="1:12" x14ac:dyDescent="0.35">
      <c r="A101">
        <f t="shared" si="5"/>
        <v>94</v>
      </c>
      <c r="B101">
        <f t="shared" si="8"/>
        <v>73</v>
      </c>
      <c r="C101" s="9">
        <f t="shared" si="7"/>
        <v>-1058901.0531817167</v>
      </c>
      <c r="D101" s="9"/>
      <c r="E101" s="9">
        <f t="shared" si="6"/>
        <v>-1368343.5446344262</v>
      </c>
      <c r="F101" s="9"/>
      <c r="G101" s="9"/>
      <c r="H101" s="59"/>
      <c r="I101" s="9"/>
      <c r="J101" s="9"/>
      <c r="K101" s="9"/>
      <c r="L101" s="9"/>
    </row>
    <row r="102" spans="1:12" x14ac:dyDescent="0.35">
      <c r="A102">
        <f t="shared" si="5"/>
        <v>95</v>
      </c>
      <c r="B102">
        <f t="shared" si="8"/>
        <v>74</v>
      </c>
      <c r="C102" s="9">
        <f t="shared" si="7"/>
        <v>-1058901.0531817167</v>
      </c>
      <c r="D102" s="9"/>
      <c r="E102" s="9">
        <f t="shared" si="6"/>
        <v>-1368343.5446344262</v>
      </c>
      <c r="F102" s="9"/>
      <c r="G102" s="9"/>
      <c r="H102" s="59"/>
      <c r="I102" s="9"/>
      <c r="J102" s="9"/>
      <c r="K102" s="9"/>
      <c r="L102" s="9"/>
    </row>
    <row r="103" spans="1:12" x14ac:dyDescent="0.35">
      <c r="A103">
        <f t="shared" si="5"/>
        <v>96</v>
      </c>
      <c r="B103">
        <f t="shared" si="8"/>
        <v>75</v>
      </c>
      <c r="C103" s="9">
        <f t="shared" si="7"/>
        <v>-1058901.0531817167</v>
      </c>
      <c r="D103" s="9"/>
      <c r="E103" s="9">
        <f t="shared" si="6"/>
        <v>-1368343.5446344262</v>
      </c>
      <c r="F103" s="9"/>
      <c r="G103" s="9"/>
      <c r="H103" s="59"/>
      <c r="I103" s="9"/>
      <c r="J103" s="9"/>
      <c r="K103" s="9"/>
      <c r="L103" s="9"/>
    </row>
    <row r="104" spans="1:12" x14ac:dyDescent="0.35">
      <c r="A104">
        <f t="shared" si="5"/>
        <v>97</v>
      </c>
      <c r="B104">
        <f t="shared" si="8"/>
        <v>76</v>
      </c>
      <c r="C104" s="9">
        <f t="shared" si="7"/>
        <v>-1058901.0531817167</v>
      </c>
      <c r="D104" s="9"/>
      <c r="E104" s="9">
        <f t="shared" si="6"/>
        <v>-1368343.5446344262</v>
      </c>
      <c r="F104" s="9"/>
      <c r="G104" s="9"/>
      <c r="H104" s="59"/>
      <c r="I104" s="9"/>
      <c r="J104" s="9"/>
      <c r="K104" s="9"/>
      <c r="L104" s="9"/>
    </row>
    <row r="105" spans="1:12" x14ac:dyDescent="0.35">
      <c r="A105">
        <f t="shared" si="5"/>
        <v>98</v>
      </c>
      <c r="B105">
        <f t="shared" si="8"/>
        <v>77</v>
      </c>
      <c r="C105" s="9">
        <f t="shared" si="7"/>
        <v>-1058901.0531817167</v>
      </c>
      <c r="D105" s="9"/>
      <c r="E105" s="9">
        <f t="shared" si="6"/>
        <v>-1368343.5446344262</v>
      </c>
      <c r="F105" s="9"/>
      <c r="G105" s="9"/>
      <c r="H105" s="59"/>
      <c r="I105" s="9"/>
      <c r="J105" s="9"/>
      <c r="K105" s="9"/>
      <c r="L105" s="9"/>
    </row>
    <row r="106" spans="1:12" x14ac:dyDescent="0.35">
      <c r="A106">
        <f t="shared" si="5"/>
        <v>99</v>
      </c>
      <c r="B106">
        <f t="shared" si="8"/>
        <v>78</v>
      </c>
      <c r="C106" s="9">
        <f t="shared" si="7"/>
        <v>-1058901.0531817167</v>
      </c>
      <c r="D106" s="9"/>
      <c r="E106" s="9">
        <f t="shared" si="6"/>
        <v>-1368343.5446344262</v>
      </c>
      <c r="F106" s="9"/>
      <c r="G106" s="9"/>
      <c r="H106" s="59"/>
      <c r="I106" s="9"/>
      <c r="J106" s="9"/>
      <c r="K106" s="9"/>
      <c r="L106" s="9"/>
    </row>
    <row r="107" spans="1:12" x14ac:dyDescent="0.35">
      <c r="A107">
        <f t="shared" si="5"/>
        <v>100</v>
      </c>
      <c r="B107">
        <f t="shared" si="8"/>
        <v>79</v>
      </c>
      <c r="C107" s="9">
        <f t="shared" si="7"/>
        <v>-1058901.0531817167</v>
      </c>
      <c r="D107" s="9"/>
      <c r="E107" s="9">
        <f t="shared" si="6"/>
        <v>-1368343.5446344262</v>
      </c>
      <c r="F107" s="9"/>
      <c r="G107" s="9"/>
      <c r="H107" s="59"/>
      <c r="I107" s="9"/>
      <c r="J107" s="9"/>
      <c r="K107" s="9"/>
      <c r="L107" s="9"/>
    </row>
    <row r="108" spans="1:12" x14ac:dyDescent="0.35">
      <c r="A108">
        <f t="shared" si="5"/>
        <v>101</v>
      </c>
      <c r="B108">
        <f t="shared" si="8"/>
        <v>80</v>
      </c>
      <c r="C108" s="9">
        <f t="shared" si="7"/>
        <v>-1058901.0531817167</v>
      </c>
      <c r="D108" s="9"/>
      <c r="E108" s="9">
        <f t="shared" si="6"/>
        <v>-1368343.5446344262</v>
      </c>
      <c r="F108" s="9"/>
      <c r="G108" s="9"/>
      <c r="H108" s="59"/>
      <c r="I108" s="9"/>
      <c r="J108" s="9"/>
      <c r="K108" s="9"/>
      <c r="L108" s="9"/>
    </row>
    <row r="109" spans="1:12" x14ac:dyDescent="0.35">
      <c r="A109">
        <f t="shared" si="5"/>
        <v>102</v>
      </c>
      <c r="B109">
        <f t="shared" si="8"/>
        <v>81</v>
      </c>
      <c r="C109" s="9">
        <f t="shared" si="7"/>
        <v>-1058901.0531817167</v>
      </c>
      <c r="D109" s="9"/>
      <c r="E109" s="9">
        <f t="shared" si="6"/>
        <v>-1368343.5446344262</v>
      </c>
      <c r="F109" s="9"/>
      <c r="G109" s="9"/>
      <c r="H109" s="59"/>
      <c r="I109" s="9"/>
      <c r="J109" s="9"/>
      <c r="K109" s="9"/>
      <c r="L109" s="9"/>
    </row>
    <row r="110" spans="1:12" x14ac:dyDescent="0.35">
      <c r="A110">
        <f t="shared" si="5"/>
        <v>103</v>
      </c>
      <c r="B110">
        <f t="shared" si="8"/>
        <v>82</v>
      </c>
      <c r="C110" s="9">
        <f t="shared" si="7"/>
        <v>-1058901.0531817167</v>
      </c>
      <c r="D110" s="9"/>
      <c r="E110" s="9">
        <f t="shared" si="6"/>
        <v>-1368343.5446344262</v>
      </c>
      <c r="F110" s="9"/>
      <c r="G110" s="9"/>
      <c r="H110" s="59"/>
      <c r="I110" s="9"/>
      <c r="J110" s="9"/>
      <c r="K110" s="9"/>
      <c r="L110" s="9"/>
    </row>
    <row r="111" spans="1:12" x14ac:dyDescent="0.35">
      <c r="A111">
        <f t="shared" si="5"/>
        <v>104</v>
      </c>
      <c r="B111">
        <f t="shared" si="8"/>
        <v>83</v>
      </c>
      <c r="C111" s="9">
        <f t="shared" si="7"/>
        <v>-1058901.0531817167</v>
      </c>
      <c r="D111" s="9"/>
      <c r="E111" s="9">
        <f t="shared" si="6"/>
        <v>-1368343.5446344262</v>
      </c>
      <c r="F111" s="9"/>
      <c r="G111" s="9"/>
      <c r="H111" s="59"/>
      <c r="I111" s="9"/>
      <c r="J111" s="9"/>
      <c r="K111" s="9"/>
      <c r="L111" s="9"/>
    </row>
    <row r="112" spans="1:12" x14ac:dyDescent="0.35">
      <c r="A112">
        <f t="shared" si="5"/>
        <v>105</v>
      </c>
      <c r="B112">
        <f t="shared" si="8"/>
        <v>84</v>
      </c>
      <c r="C112" s="9">
        <f t="shared" si="7"/>
        <v>-1058901.0531817167</v>
      </c>
      <c r="D112" s="9"/>
      <c r="E112" s="9">
        <f t="shared" si="6"/>
        <v>-1368343.5446344262</v>
      </c>
      <c r="F112" s="9"/>
      <c r="G112" s="9"/>
      <c r="H112" s="59"/>
      <c r="I112" s="9"/>
      <c r="J112" s="9"/>
      <c r="K112" s="9"/>
      <c r="L112" s="9"/>
    </row>
    <row r="113" spans="1:12" x14ac:dyDescent="0.35">
      <c r="A113">
        <f t="shared" si="5"/>
        <v>106</v>
      </c>
      <c r="B113">
        <f t="shared" si="8"/>
        <v>85</v>
      </c>
      <c r="C113" s="9">
        <f t="shared" si="7"/>
        <v>-1058901.0531817167</v>
      </c>
      <c r="D113" s="9"/>
      <c r="E113" s="9">
        <f t="shared" si="6"/>
        <v>-1368343.5446344262</v>
      </c>
      <c r="F113" s="9"/>
      <c r="G113" s="9"/>
      <c r="H113" s="59"/>
      <c r="I113" s="9"/>
      <c r="J113" s="9"/>
      <c r="K113" s="9"/>
      <c r="L113" s="9"/>
    </row>
    <row r="114" spans="1:12" x14ac:dyDescent="0.35">
      <c r="A114">
        <f t="shared" si="5"/>
        <v>107</v>
      </c>
      <c r="B114">
        <f t="shared" si="8"/>
        <v>86</v>
      </c>
      <c r="C114" s="9">
        <f t="shared" si="7"/>
        <v>-1058901.0531817167</v>
      </c>
      <c r="D114" s="9"/>
      <c r="E114" s="9">
        <f t="shared" si="6"/>
        <v>-1368343.5446344262</v>
      </c>
      <c r="F114" s="9"/>
      <c r="G114" s="9"/>
      <c r="H114" s="59"/>
      <c r="I114" s="9"/>
      <c r="J114" s="9"/>
      <c r="K114" s="9"/>
      <c r="L114" s="9"/>
    </row>
    <row r="115" spans="1:12" x14ac:dyDescent="0.35">
      <c r="A115">
        <f t="shared" si="5"/>
        <v>108</v>
      </c>
      <c r="B115">
        <f t="shared" si="8"/>
        <v>87</v>
      </c>
      <c r="C115" s="9">
        <f t="shared" si="7"/>
        <v>-1058901.0531817167</v>
      </c>
      <c r="D115" s="9"/>
      <c r="E115" s="9">
        <f t="shared" si="6"/>
        <v>-1368343.5446344262</v>
      </c>
      <c r="F115" s="9"/>
      <c r="G115" s="9"/>
      <c r="H115" s="59"/>
      <c r="I115" s="9"/>
      <c r="J115" s="9"/>
      <c r="K115" s="9"/>
      <c r="L115" s="9"/>
    </row>
    <row r="116" spans="1:12" x14ac:dyDescent="0.35">
      <c r="A116">
        <f t="shared" si="5"/>
        <v>109</v>
      </c>
      <c r="B116">
        <f t="shared" si="8"/>
        <v>88</v>
      </c>
      <c r="C116" s="9">
        <f t="shared" si="7"/>
        <v>-1058901.0531817167</v>
      </c>
      <c r="D116" s="9"/>
      <c r="E116" s="9">
        <f t="shared" si="6"/>
        <v>-1368343.5446344262</v>
      </c>
      <c r="F116" s="9"/>
      <c r="G116" s="9"/>
      <c r="H116" s="59"/>
      <c r="I116" s="9"/>
      <c r="J116" s="9"/>
      <c r="K116" s="9"/>
      <c r="L116" s="9"/>
    </row>
    <row r="117" spans="1:12" x14ac:dyDescent="0.35">
      <c r="A117">
        <f t="shared" si="5"/>
        <v>110</v>
      </c>
      <c r="B117">
        <f t="shared" si="8"/>
        <v>89</v>
      </c>
      <c r="C117" s="9">
        <f t="shared" si="7"/>
        <v>-1058901.0531817167</v>
      </c>
      <c r="D117" s="9"/>
      <c r="E117" s="9">
        <f t="shared" si="6"/>
        <v>-1368343.5446344262</v>
      </c>
      <c r="F117" s="9"/>
      <c r="G117" s="9"/>
      <c r="H117" s="59"/>
      <c r="I117" s="9"/>
      <c r="J117" s="9"/>
      <c r="K117" s="9"/>
      <c r="L117" s="9"/>
    </row>
    <row r="118" spans="1:12" x14ac:dyDescent="0.35">
      <c r="A118">
        <f t="shared" si="5"/>
        <v>111</v>
      </c>
      <c r="B118">
        <f t="shared" si="8"/>
        <v>90</v>
      </c>
      <c r="C118" s="9">
        <f t="shared" si="7"/>
        <v>-1058901.0531817167</v>
      </c>
      <c r="D118" s="9"/>
      <c r="E118" s="9">
        <f t="shared" si="6"/>
        <v>-1368343.5446344262</v>
      </c>
      <c r="F118" s="9"/>
      <c r="G118" s="9"/>
      <c r="H118" s="59"/>
      <c r="I118" s="9"/>
      <c r="J118" s="9"/>
      <c r="K118" s="9"/>
      <c r="L118" s="9"/>
    </row>
    <row r="119" spans="1:12" x14ac:dyDescent="0.35">
      <c r="A119">
        <f t="shared" si="5"/>
        <v>112</v>
      </c>
      <c r="B119">
        <f t="shared" si="8"/>
        <v>91</v>
      </c>
      <c r="C119" s="9">
        <f t="shared" si="7"/>
        <v>-1058901.0531817167</v>
      </c>
      <c r="D119" s="9"/>
      <c r="E119" s="9">
        <f t="shared" si="6"/>
        <v>-1368343.5446344262</v>
      </c>
      <c r="F119" s="9"/>
      <c r="G119" s="9"/>
      <c r="H119" s="59"/>
      <c r="I119" s="9"/>
      <c r="J119" s="9"/>
      <c r="K119" s="9"/>
      <c r="L119" s="9"/>
    </row>
    <row r="120" spans="1:12" x14ac:dyDescent="0.35">
      <c r="A120">
        <f t="shared" si="5"/>
        <v>113</v>
      </c>
      <c r="B120">
        <f t="shared" si="8"/>
        <v>92</v>
      </c>
      <c r="C120" s="9">
        <f t="shared" si="7"/>
        <v>-1058901.0531817167</v>
      </c>
      <c r="D120" s="9"/>
      <c r="E120" s="9">
        <f t="shared" si="6"/>
        <v>-1368343.5446344262</v>
      </c>
      <c r="F120" s="9"/>
      <c r="G120" s="9"/>
      <c r="H120" s="59"/>
      <c r="I120" s="9"/>
      <c r="J120" s="9"/>
      <c r="K120" s="9"/>
      <c r="L120" s="9"/>
    </row>
    <row r="121" spans="1:12" x14ac:dyDescent="0.35">
      <c r="A121">
        <f t="shared" si="5"/>
        <v>114</v>
      </c>
      <c r="B121">
        <f t="shared" si="8"/>
        <v>93</v>
      </c>
      <c r="C121" s="9">
        <f t="shared" si="7"/>
        <v>-1058901.0531817167</v>
      </c>
      <c r="D121" s="9"/>
      <c r="E121" s="9">
        <f t="shared" si="6"/>
        <v>-1368343.5446344262</v>
      </c>
      <c r="F121" s="9"/>
      <c r="G121" s="9"/>
      <c r="H121" s="59"/>
      <c r="I121" s="9"/>
      <c r="J121" s="9"/>
      <c r="K121" s="9"/>
      <c r="L121" s="9"/>
    </row>
    <row r="122" spans="1:12" x14ac:dyDescent="0.35">
      <c r="A122">
        <f t="shared" si="5"/>
        <v>115</v>
      </c>
      <c r="B122">
        <f t="shared" si="8"/>
        <v>94</v>
      </c>
      <c r="C122" s="9">
        <f t="shared" si="7"/>
        <v>-1058901.0531817167</v>
      </c>
      <c r="D122" s="9"/>
      <c r="E122" s="9">
        <f t="shared" si="6"/>
        <v>-1368343.5446344262</v>
      </c>
      <c r="F122" s="9"/>
      <c r="G122" s="9"/>
      <c r="H122" s="59"/>
      <c r="I122" s="9"/>
      <c r="J122" s="9"/>
      <c r="K122" s="9"/>
      <c r="L122" s="9"/>
    </row>
    <row r="123" spans="1:12" x14ac:dyDescent="0.35">
      <c r="A123">
        <f t="shared" si="5"/>
        <v>116</v>
      </c>
      <c r="B123">
        <f t="shared" si="8"/>
        <v>95</v>
      </c>
      <c r="C123" s="9">
        <f t="shared" si="7"/>
        <v>-1058901.0531817167</v>
      </c>
      <c r="D123" s="9"/>
      <c r="E123" s="9">
        <f t="shared" si="6"/>
        <v>-1368343.5446344262</v>
      </c>
      <c r="F123" s="9"/>
      <c r="G123" s="9"/>
      <c r="H123" s="59"/>
      <c r="I123" s="9"/>
      <c r="J123" s="9"/>
      <c r="K123" s="9"/>
      <c r="L123" s="9"/>
    </row>
    <row r="124" spans="1:12" x14ac:dyDescent="0.35">
      <c r="A124">
        <f t="shared" si="5"/>
        <v>117</v>
      </c>
      <c r="B124">
        <f t="shared" si="8"/>
        <v>96</v>
      </c>
      <c r="C124" s="9">
        <f t="shared" si="7"/>
        <v>-1058901.0531817167</v>
      </c>
      <c r="D124" s="9"/>
      <c r="E124" s="9">
        <f t="shared" si="6"/>
        <v>-1368343.5446344262</v>
      </c>
      <c r="F124" s="9"/>
      <c r="G124" s="9"/>
      <c r="H124" s="59"/>
      <c r="I124" s="9"/>
      <c r="J124" s="9"/>
      <c r="K124" s="9"/>
      <c r="L124" s="9"/>
    </row>
    <row r="125" spans="1:12" x14ac:dyDescent="0.35">
      <c r="A125">
        <f t="shared" si="5"/>
        <v>118</v>
      </c>
      <c r="B125">
        <f t="shared" si="8"/>
        <v>97</v>
      </c>
      <c r="C125" s="9">
        <f t="shared" si="7"/>
        <v>-1058901.0531817167</v>
      </c>
      <c r="D125" s="9"/>
      <c r="E125" s="9">
        <f t="shared" ref="E125:E156" si="9">IF($B125&gt;E$14*12,"",E$19)</f>
        <v>-1368343.5446344262</v>
      </c>
      <c r="F125" s="9"/>
      <c r="G125" s="9"/>
      <c r="H125" s="59"/>
      <c r="I125" s="9"/>
      <c r="J125" s="9"/>
      <c r="K125" s="9"/>
      <c r="L125" s="9"/>
    </row>
    <row r="126" spans="1:12" x14ac:dyDescent="0.35">
      <c r="A126">
        <f t="shared" si="5"/>
        <v>119</v>
      </c>
      <c r="B126">
        <f t="shared" si="8"/>
        <v>98</v>
      </c>
      <c r="C126" s="9">
        <f t="shared" si="7"/>
        <v>-1058901.0531817167</v>
      </c>
      <c r="D126" s="9"/>
      <c r="E126" s="9">
        <f t="shared" si="9"/>
        <v>-1368343.5446344262</v>
      </c>
      <c r="F126" s="9"/>
      <c r="G126" s="9"/>
      <c r="H126" s="59"/>
      <c r="I126" s="9"/>
      <c r="J126" s="9"/>
      <c r="K126" s="9"/>
      <c r="L126" s="9"/>
    </row>
    <row r="127" spans="1:12" x14ac:dyDescent="0.35">
      <c r="A127">
        <f t="shared" si="5"/>
        <v>120</v>
      </c>
      <c r="B127">
        <f t="shared" si="8"/>
        <v>99</v>
      </c>
      <c r="C127" s="9">
        <f t="shared" si="7"/>
        <v>-1058901.0531817167</v>
      </c>
      <c r="D127" s="9"/>
      <c r="E127" s="9">
        <f t="shared" si="9"/>
        <v>-1368343.5446344262</v>
      </c>
      <c r="F127" s="9"/>
      <c r="G127" s="9"/>
      <c r="H127" s="59"/>
      <c r="I127" s="9"/>
      <c r="J127" s="9"/>
      <c r="K127" s="9"/>
      <c r="L127" s="9"/>
    </row>
    <row r="128" spans="1:12" x14ac:dyDescent="0.35">
      <c r="A128">
        <f t="shared" si="5"/>
        <v>121</v>
      </c>
      <c r="B128">
        <f t="shared" si="8"/>
        <v>100</v>
      </c>
      <c r="C128" s="9">
        <f t="shared" si="7"/>
        <v>-1058901.0531817167</v>
      </c>
      <c r="D128" s="9"/>
      <c r="E128" s="9">
        <f t="shared" si="9"/>
        <v>-1368343.5446344262</v>
      </c>
      <c r="F128" s="9"/>
      <c r="G128" s="9"/>
      <c r="H128" s="59"/>
      <c r="I128" s="9"/>
      <c r="J128" s="9"/>
      <c r="K128" s="9"/>
      <c r="L128" s="9"/>
    </row>
    <row r="129" spans="1:12" x14ac:dyDescent="0.35">
      <c r="A129">
        <f t="shared" si="5"/>
        <v>122</v>
      </c>
      <c r="B129">
        <f t="shared" si="8"/>
        <v>101</v>
      </c>
      <c r="C129" s="9">
        <f t="shared" si="7"/>
        <v>-1058901.0531817167</v>
      </c>
      <c r="D129" s="9"/>
      <c r="E129" s="9">
        <f t="shared" si="9"/>
        <v>-1368343.5446344262</v>
      </c>
      <c r="F129" s="9"/>
      <c r="G129" s="9"/>
      <c r="H129" s="59"/>
      <c r="I129" s="9"/>
      <c r="J129" s="9"/>
      <c r="K129" s="9"/>
      <c r="L129" s="9"/>
    </row>
    <row r="130" spans="1:12" x14ac:dyDescent="0.35">
      <c r="A130">
        <f t="shared" si="5"/>
        <v>123</v>
      </c>
      <c r="B130">
        <f t="shared" si="8"/>
        <v>102</v>
      </c>
      <c r="C130" s="9">
        <f t="shared" si="7"/>
        <v>-1058901.0531817167</v>
      </c>
      <c r="D130" s="9"/>
      <c r="E130" s="9">
        <f t="shared" si="9"/>
        <v>-1368343.5446344262</v>
      </c>
      <c r="F130" s="9"/>
      <c r="G130" s="9"/>
      <c r="H130" s="59"/>
      <c r="I130" s="9"/>
      <c r="J130" s="9"/>
      <c r="K130" s="9"/>
      <c r="L130" s="9"/>
    </row>
    <row r="131" spans="1:12" x14ac:dyDescent="0.35">
      <c r="A131">
        <f t="shared" si="5"/>
        <v>124</v>
      </c>
      <c r="B131">
        <f t="shared" si="8"/>
        <v>103</v>
      </c>
      <c r="C131" s="9">
        <f t="shared" si="7"/>
        <v>-1058901.0531817167</v>
      </c>
      <c r="D131" s="9"/>
      <c r="E131" s="9">
        <f t="shared" si="9"/>
        <v>-1368343.5446344262</v>
      </c>
      <c r="F131" s="9"/>
      <c r="G131" s="9"/>
      <c r="H131" s="59"/>
      <c r="I131" s="9"/>
      <c r="J131" s="9"/>
      <c r="K131" s="9"/>
      <c r="L131" s="9"/>
    </row>
    <row r="132" spans="1:12" x14ac:dyDescent="0.35">
      <c r="A132">
        <f t="shared" si="5"/>
        <v>125</v>
      </c>
      <c r="B132">
        <f t="shared" si="8"/>
        <v>104</v>
      </c>
      <c r="C132" s="9">
        <f t="shared" si="7"/>
        <v>-1058901.0531817167</v>
      </c>
      <c r="D132" s="9"/>
      <c r="E132" s="9">
        <f t="shared" si="9"/>
        <v>-1368343.5446344262</v>
      </c>
      <c r="F132" s="9"/>
      <c r="G132" s="9"/>
      <c r="H132" s="59"/>
      <c r="I132" s="9"/>
      <c r="J132" s="9"/>
      <c r="K132" s="9"/>
      <c r="L132" s="9"/>
    </row>
    <row r="133" spans="1:12" x14ac:dyDescent="0.35">
      <c r="A133">
        <f t="shared" si="5"/>
        <v>126</v>
      </c>
      <c r="B133">
        <f t="shared" si="8"/>
        <v>105</v>
      </c>
      <c r="C133" s="9">
        <f t="shared" si="7"/>
        <v>-1058901.0531817167</v>
      </c>
      <c r="D133" s="9"/>
      <c r="E133" s="9">
        <f t="shared" si="9"/>
        <v>-1368343.5446344262</v>
      </c>
      <c r="F133" s="9"/>
      <c r="G133" s="9"/>
      <c r="H133" s="59"/>
      <c r="I133" s="9"/>
      <c r="J133" s="9"/>
      <c r="K133" s="9"/>
      <c r="L133" s="9"/>
    </row>
    <row r="134" spans="1:12" x14ac:dyDescent="0.35">
      <c r="A134">
        <f t="shared" si="5"/>
        <v>127</v>
      </c>
      <c r="B134">
        <f t="shared" si="8"/>
        <v>106</v>
      </c>
      <c r="C134" s="9">
        <f t="shared" si="7"/>
        <v>-1058901.0531817167</v>
      </c>
      <c r="D134" s="9"/>
      <c r="E134" s="9">
        <f t="shared" si="9"/>
        <v>-1368343.5446344262</v>
      </c>
      <c r="F134" s="9"/>
      <c r="G134" s="9"/>
      <c r="H134" s="59"/>
      <c r="I134" s="9"/>
      <c r="J134" s="9"/>
      <c r="K134" s="9"/>
      <c r="L134" s="9"/>
    </row>
    <row r="135" spans="1:12" x14ac:dyDescent="0.35">
      <c r="A135">
        <f t="shared" si="5"/>
        <v>128</v>
      </c>
      <c r="B135">
        <f t="shared" si="8"/>
        <v>107</v>
      </c>
      <c r="C135" s="9">
        <f t="shared" si="7"/>
        <v>-1058901.0531817167</v>
      </c>
      <c r="D135" s="9"/>
      <c r="E135" s="9">
        <f t="shared" si="9"/>
        <v>-1368343.5446344262</v>
      </c>
      <c r="F135" s="9"/>
      <c r="G135" s="9"/>
      <c r="H135" s="59"/>
      <c r="I135" s="9"/>
      <c r="J135" s="9"/>
      <c r="K135" s="9"/>
      <c r="L135" s="9"/>
    </row>
    <row r="136" spans="1:12" x14ac:dyDescent="0.35">
      <c r="A136">
        <f t="shared" ref="A136:A184" si="10">A135+1</f>
        <v>129</v>
      </c>
      <c r="B136">
        <f t="shared" si="8"/>
        <v>108</v>
      </c>
      <c r="C136" s="9">
        <f t="shared" si="7"/>
        <v>-1058901.0531817167</v>
      </c>
      <c r="D136" s="9"/>
      <c r="E136" s="9">
        <f t="shared" si="9"/>
        <v>-1368343.5446344262</v>
      </c>
      <c r="F136" s="9"/>
      <c r="G136" s="9"/>
      <c r="H136" s="59"/>
      <c r="I136" s="9"/>
      <c r="J136" s="9"/>
      <c r="K136" s="9"/>
      <c r="L136" s="9"/>
    </row>
    <row r="137" spans="1:12" x14ac:dyDescent="0.35">
      <c r="A137">
        <f t="shared" si="10"/>
        <v>130</v>
      </c>
      <c r="B137">
        <f t="shared" si="8"/>
        <v>109</v>
      </c>
      <c r="C137" s="9">
        <f t="shared" si="7"/>
        <v>-1058901.0531817167</v>
      </c>
      <c r="D137" s="9"/>
      <c r="E137" s="9">
        <f t="shared" si="9"/>
        <v>-1368343.5446344262</v>
      </c>
      <c r="F137" s="9"/>
      <c r="G137" s="9"/>
      <c r="H137" s="59"/>
      <c r="I137" s="9"/>
      <c r="J137" s="9"/>
      <c r="K137" s="9"/>
      <c r="L137" s="9"/>
    </row>
    <row r="138" spans="1:12" x14ac:dyDescent="0.35">
      <c r="A138">
        <f t="shared" si="10"/>
        <v>131</v>
      </c>
      <c r="B138">
        <f t="shared" si="8"/>
        <v>110</v>
      </c>
      <c r="C138" s="9">
        <f t="shared" si="7"/>
        <v>-1058901.0531817167</v>
      </c>
      <c r="D138" s="9"/>
      <c r="E138" s="9">
        <f t="shared" si="9"/>
        <v>-1368343.5446344262</v>
      </c>
      <c r="F138" s="9"/>
      <c r="G138" s="9"/>
      <c r="H138" s="59"/>
      <c r="I138" s="9"/>
      <c r="J138" s="9"/>
      <c r="K138" s="9"/>
      <c r="L138" s="9"/>
    </row>
    <row r="139" spans="1:12" x14ac:dyDescent="0.35">
      <c r="A139">
        <f t="shared" si="10"/>
        <v>132</v>
      </c>
      <c r="B139">
        <f t="shared" si="8"/>
        <v>111</v>
      </c>
      <c r="C139" s="9">
        <f t="shared" si="7"/>
        <v>-1058901.0531817167</v>
      </c>
      <c r="D139" s="9"/>
      <c r="E139" s="9">
        <f t="shared" si="9"/>
        <v>-1368343.5446344262</v>
      </c>
      <c r="F139" s="9"/>
      <c r="G139" s="9"/>
      <c r="H139" s="59"/>
      <c r="I139" s="9"/>
      <c r="J139" s="9"/>
      <c r="K139" s="9"/>
      <c r="L139" s="9"/>
    </row>
    <row r="140" spans="1:12" x14ac:dyDescent="0.35">
      <c r="A140">
        <f t="shared" si="10"/>
        <v>133</v>
      </c>
      <c r="B140">
        <f t="shared" si="8"/>
        <v>112</v>
      </c>
      <c r="C140" s="9">
        <f t="shared" si="7"/>
        <v>-1058901.0531817167</v>
      </c>
      <c r="D140" s="9"/>
      <c r="E140" s="9">
        <f t="shared" si="9"/>
        <v>-1368343.5446344262</v>
      </c>
      <c r="F140" s="9"/>
      <c r="G140" s="9"/>
      <c r="H140" s="59"/>
      <c r="I140" s="9"/>
      <c r="J140" s="9"/>
      <c r="K140" s="9"/>
      <c r="L140" s="9"/>
    </row>
    <row r="141" spans="1:12" x14ac:dyDescent="0.35">
      <c r="A141">
        <f t="shared" si="10"/>
        <v>134</v>
      </c>
      <c r="B141">
        <f t="shared" si="8"/>
        <v>113</v>
      </c>
      <c r="C141" s="9">
        <f t="shared" si="7"/>
        <v>-1058901.0531817167</v>
      </c>
      <c r="D141" s="9"/>
      <c r="E141" s="9">
        <f t="shared" si="9"/>
        <v>-1368343.5446344262</v>
      </c>
      <c r="F141" s="9"/>
      <c r="G141" s="9"/>
      <c r="H141" s="59"/>
      <c r="I141" s="9"/>
      <c r="J141" s="9"/>
      <c r="K141" s="9"/>
      <c r="L141" s="9"/>
    </row>
    <row r="142" spans="1:12" x14ac:dyDescent="0.35">
      <c r="A142">
        <f t="shared" si="10"/>
        <v>135</v>
      </c>
      <c r="B142">
        <f t="shared" si="8"/>
        <v>114</v>
      </c>
      <c r="C142" s="9">
        <f t="shared" si="7"/>
        <v>-1058901.0531817167</v>
      </c>
      <c r="D142" s="9"/>
      <c r="E142" s="9">
        <f t="shared" si="9"/>
        <v>-1368343.5446344262</v>
      </c>
      <c r="F142" s="9"/>
      <c r="G142" s="9"/>
      <c r="H142" s="59"/>
      <c r="I142" s="9"/>
      <c r="J142" s="9"/>
      <c r="K142" s="9"/>
      <c r="L142" s="9"/>
    </row>
    <row r="143" spans="1:12" x14ac:dyDescent="0.35">
      <c r="A143">
        <f t="shared" si="10"/>
        <v>136</v>
      </c>
      <c r="B143">
        <f t="shared" si="8"/>
        <v>115</v>
      </c>
      <c r="C143" s="9">
        <f t="shared" si="7"/>
        <v>-1058901.0531817167</v>
      </c>
      <c r="D143" s="9"/>
      <c r="E143" s="9">
        <f t="shared" si="9"/>
        <v>-1368343.5446344262</v>
      </c>
      <c r="F143" s="9"/>
      <c r="G143" s="9"/>
      <c r="H143" s="59"/>
      <c r="I143" s="9"/>
      <c r="J143" s="9"/>
      <c r="K143" s="9"/>
      <c r="L143" s="9"/>
    </row>
    <row r="144" spans="1:12" x14ac:dyDescent="0.35">
      <c r="A144">
        <f t="shared" si="10"/>
        <v>137</v>
      </c>
      <c r="B144">
        <f t="shared" si="8"/>
        <v>116</v>
      </c>
      <c r="C144" s="9">
        <f t="shared" si="7"/>
        <v>-1058901.0531817167</v>
      </c>
      <c r="D144" s="9"/>
      <c r="E144" s="9">
        <f t="shared" si="9"/>
        <v>-1368343.5446344262</v>
      </c>
      <c r="F144" s="9"/>
      <c r="G144" s="9"/>
      <c r="H144" s="59"/>
      <c r="I144" s="9"/>
      <c r="J144" s="9"/>
      <c r="K144" s="9"/>
      <c r="L144" s="9"/>
    </row>
    <row r="145" spans="1:12" x14ac:dyDescent="0.35">
      <c r="A145">
        <f t="shared" si="10"/>
        <v>138</v>
      </c>
      <c r="B145">
        <f t="shared" si="8"/>
        <v>117</v>
      </c>
      <c r="C145" s="9">
        <f t="shared" si="7"/>
        <v>-1058901.0531817167</v>
      </c>
      <c r="D145" s="9"/>
      <c r="E145" s="9">
        <f t="shared" si="9"/>
        <v>-1368343.5446344262</v>
      </c>
      <c r="F145" s="9"/>
      <c r="G145" s="9"/>
      <c r="H145" s="59"/>
      <c r="I145" s="9"/>
      <c r="J145" s="9"/>
      <c r="K145" s="9"/>
      <c r="L145" s="9"/>
    </row>
    <row r="146" spans="1:12" x14ac:dyDescent="0.35">
      <c r="A146">
        <f t="shared" si="10"/>
        <v>139</v>
      </c>
      <c r="B146">
        <f t="shared" si="8"/>
        <v>118</v>
      </c>
      <c r="C146" s="9">
        <f t="shared" si="7"/>
        <v>-1058901.0531817167</v>
      </c>
      <c r="D146" s="9"/>
      <c r="E146" s="9">
        <f t="shared" si="9"/>
        <v>-1368343.5446344262</v>
      </c>
      <c r="F146" s="9"/>
      <c r="G146" s="9"/>
      <c r="H146" s="59"/>
      <c r="I146" s="9"/>
      <c r="J146" s="9"/>
      <c r="K146" s="9"/>
      <c r="L146" s="9"/>
    </row>
    <row r="147" spans="1:12" x14ac:dyDescent="0.35">
      <c r="A147">
        <f t="shared" si="10"/>
        <v>140</v>
      </c>
      <c r="B147">
        <f t="shared" si="8"/>
        <v>119</v>
      </c>
      <c r="C147" s="9">
        <f t="shared" si="7"/>
        <v>-1058901.0531817167</v>
      </c>
      <c r="D147" s="9"/>
      <c r="E147" s="9">
        <f t="shared" si="9"/>
        <v>-1368343.5446344262</v>
      </c>
      <c r="F147" s="9"/>
      <c r="G147" s="9"/>
      <c r="H147" s="59"/>
      <c r="I147" s="9"/>
      <c r="J147" s="9"/>
      <c r="K147" s="9"/>
      <c r="L147" s="9"/>
    </row>
    <row r="148" spans="1:12" x14ac:dyDescent="0.35">
      <c r="A148">
        <f t="shared" si="10"/>
        <v>141</v>
      </c>
      <c r="B148">
        <f t="shared" si="8"/>
        <v>120</v>
      </c>
      <c r="C148" s="9">
        <f t="shared" si="7"/>
        <v>-1058901.0531817167</v>
      </c>
      <c r="D148" s="9"/>
      <c r="E148" s="9">
        <f t="shared" si="9"/>
        <v>-1368343.5446344262</v>
      </c>
      <c r="F148" s="9"/>
      <c r="G148" s="9"/>
      <c r="H148" s="59"/>
      <c r="I148" s="9"/>
      <c r="J148" s="9"/>
      <c r="K148" s="9"/>
      <c r="L148" s="9"/>
    </row>
    <row r="149" spans="1:12" x14ac:dyDescent="0.35">
      <c r="A149">
        <f t="shared" si="10"/>
        <v>142</v>
      </c>
      <c r="B149">
        <f t="shared" si="8"/>
        <v>121</v>
      </c>
      <c r="C149" s="9">
        <f t="shared" si="7"/>
        <v>-1058901.0531817167</v>
      </c>
      <c r="D149" s="9"/>
      <c r="E149" s="9">
        <f t="shared" si="9"/>
        <v>-1368343.5446344262</v>
      </c>
      <c r="F149" s="9"/>
      <c r="G149" s="9"/>
      <c r="H149" s="59"/>
      <c r="I149" s="9"/>
      <c r="J149" s="9"/>
      <c r="K149" s="9"/>
      <c r="L149" s="9"/>
    </row>
    <row r="150" spans="1:12" x14ac:dyDescent="0.35">
      <c r="A150">
        <f t="shared" si="10"/>
        <v>143</v>
      </c>
      <c r="B150">
        <f t="shared" si="8"/>
        <v>122</v>
      </c>
      <c r="C150" s="9">
        <f t="shared" si="7"/>
        <v>-1058901.0531817167</v>
      </c>
      <c r="D150" s="9"/>
      <c r="E150" s="9">
        <f t="shared" si="9"/>
        <v>-1368343.5446344262</v>
      </c>
      <c r="F150" s="9"/>
      <c r="G150" s="9"/>
      <c r="H150" s="59"/>
      <c r="I150" s="9"/>
      <c r="J150" s="9"/>
      <c r="K150" s="9"/>
      <c r="L150" s="9"/>
    </row>
    <row r="151" spans="1:12" x14ac:dyDescent="0.35">
      <c r="A151">
        <f t="shared" si="10"/>
        <v>144</v>
      </c>
      <c r="B151">
        <f t="shared" si="8"/>
        <v>123</v>
      </c>
      <c r="C151" s="9">
        <f t="shared" si="7"/>
        <v>-1058901.0531817167</v>
      </c>
      <c r="D151" s="9"/>
      <c r="E151" s="9">
        <f t="shared" si="9"/>
        <v>-1368343.5446344262</v>
      </c>
      <c r="F151" s="9"/>
      <c r="G151" s="9"/>
      <c r="H151" s="59"/>
      <c r="I151" s="9"/>
      <c r="J151" s="9"/>
      <c r="K151" s="9"/>
      <c r="L151" s="9"/>
    </row>
    <row r="152" spans="1:12" x14ac:dyDescent="0.35">
      <c r="A152">
        <f t="shared" si="10"/>
        <v>145</v>
      </c>
      <c r="B152">
        <f t="shared" si="8"/>
        <v>124</v>
      </c>
      <c r="C152" s="9">
        <f t="shared" si="7"/>
        <v>-1058901.0531817167</v>
      </c>
      <c r="D152" s="9"/>
      <c r="E152" s="9">
        <f t="shared" si="9"/>
        <v>-1368343.5446344262</v>
      </c>
      <c r="F152" s="9"/>
      <c r="G152" s="9"/>
      <c r="H152" s="59"/>
      <c r="I152" s="9"/>
      <c r="J152" s="9"/>
      <c r="K152" s="9"/>
      <c r="L152" s="9"/>
    </row>
    <row r="153" spans="1:12" x14ac:dyDescent="0.35">
      <c r="A153">
        <f t="shared" si="10"/>
        <v>146</v>
      </c>
      <c r="B153">
        <f t="shared" si="8"/>
        <v>125</v>
      </c>
      <c r="C153" s="9">
        <f t="shared" si="7"/>
        <v>-1058901.0531817167</v>
      </c>
      <c r="D153" s="9"/>
      <c r="E153" s="9">
        <f t="shared" si="9"/>
        <v>-1368343.5446344262</v>
      </c>
      <c r="F153" s="9"/>
      <c r="G153" s="9"/>
      <c r="H153" s="59"/>
      <c r="I153" s="9"/>
      <c r="J153" s="9"/>
      <c r="K153" s="9"/>
      <c r="L153" s="9"/>
    </row>
    <row r="154" spans="1:12" x14ac:dyDescent="0.35">
      <c r="A154">
        <f t="shared" si="10"/>
        <v>147</v>
      </c>
      <c r="B154">
        <f t="shared" si="8"/>
        <v>126</v>
      </c>
      <c r="C154" s="9">
        <f t="shared" si="7"/>
        <v>-1058901.0531817167</v>
      </c>
      <c r="D154" s="9"/>
      <c r="E154" s="9">
        <f t="shared" si="9"/>
        <v>-1368343.5446344262</v>
      </c>
      <c r="F154" s="9"/>
      <c r="G154" s="9"/>
      <c r="H154" s="59"/>
      <c r="I154" s="9"/>
      <c r="J154" s="9"/>
      <c r="K154" s="9"/>
      <c r="L154" s="9"/>
    </row>
    <row r="155" spans="1:12" x14ac:dyDescent="0.35">
      <c r="A155">
        <f t="shared" si="10"/>
        <v>148</v>
      </c>
      <c r="B155">
        <f t="shared" si="8"/>
        <v>127</v>
      </c>
      <c r="C155" s="9">
        <f t="shared" si="7"/>
        <v>-1058901.0531817167</v>
      </c>
      <c r="D155" s="9"/>
      <c r="E155" s="9">
        <f t="shared" si="9"/>
        <v>-1368343.5446344262</v>
      </c>
      <c r="F155" s="9"/>
      <c r="G155" s="9"/>
      <c r="H155" s="59"/>
      <c r="I155" s="9"/>
      <c r="J155" s="9"/>
      <c r="K155" s="9"/>
      <c r="L155" s="9"/>
    </row>
    <row r="156" spans="1:12" x14ac:dyDescent="0.35">
      <c r="A156">
        <f t="shared" si="10"/>
        <v>149</v>
      </c>
      <c r="B156">
        <f t="shared" si="8"/>
        <v>128</v>
      </c>
      <c r="C156" s="9">
        <f t="shared" si="7"/>
        <v>-1058901.0531817167</v>
      </c>
      <c r="D156" s="9"/>
      <c r="E156" s="9">
        <f t="shared" si="9"/>
        <v>-1368343.5446344262</v>
      </c>
      <c r="F156" s="9"/>
      <c r="G156" s="9"/>
      <c r="H156" s="59"/>
      <c r="I156" s="9"/>
      <c r="J156" s="9"/>
      <c r="K156" s="9"/>
      <c r="L156" s="9"/>
    </row>
    <row r="157" spans="1:12" x14ac:dyDescent="0.35">
      <c r="A157">
        <f t="shared" si="10"/>
        <v>150</v>
      </c>
      <c r="B157">
        <f t="shared" si="8"/>
        <v>129</v>
      </c>
      <c r="C157" s="9">
        <f t="shared" si="7"/>
        <v>-1058901.0531817167</v>
      </c>
      <c r="D157" s="9"/>
      <c r="E157" s="9">
        <f t="shared" ref="E157:E184" si="11">IF($B157&gt;E$14*12,"",E$19)</f>
        <v>-1368343.5446344262</v>
      </c>
      <c r="F157" s="9"/>
      <c r="G157" s="9"/>
      <c r="H157" s="59"/>
      <c r="I157" s="9"/>
      <c r="J157" s="9"/>
      <c r="K157" s="9"/>
      <c r="L157" s="9"/>
    </row>
    <row r="158" spans="1:12" x14ac:dyDescent="0.35">
      <c r="A158">
        <f t="shared" si="10"/>
        <v>151</v>
      </c>
      <c r="B158">
        <f t="shared" si="8"/>
        <v>130</v>
      </c>
      <c r="C158" s="9">
        <f t="shared" ref="C158:C184" si="12">C$19</f>
        <v>-1058901.0531817167</v>
      </c>
      <c r="D158" s="9"/>
      <c r="E158" s="9">
        <f t="shared" si="11"/>
        <v>-1368343.5446344262</v>
      </c>
      <c r="F158" s="9"/>
      <c r="G158" s="9"/>
      <c r="H158" s="59"/>
      <c r="I158" s="9"/>
      <c r="J158" s="9"/>
      <c r="K158" s="9"/>
      <c r="L158" s="9"/>
    </row>
    <row r="159" spans="1:12" x14ac:dyDescent="0.35">
      <c r="A159">
        <f t="shared" si="10"/>
        <v>152</v>
      </c>
      <c r="B159">
        <f t="shared" ref="B159:B184" si="13">B158+1</f>
        <v>131</v>
      </c>
      <c r="C159" s="9">
        <f t="shared" si="12"/>
        <v>-1058901.0531817167</v>
      </c>
      <c r="D159" s="9"/>
      <c r="E159" s="9">
        <f t="shared" si="11"/>
        <v>-1368343.5446344262</v>
      </c>
      <c r="F159" s="9"/>
      <c r="G159" s="9"/>
      <c r="H159" s="59"/>
      <c r="I159" s="9"/>
      <c r="J159" s="9"/>
      <c r="K159" s="9"/>
      <c r="L159" s="9"/>
    </row>
    <row r="160" spans="1:12" x14ac:dyDescent="0.35">
      <c r="A160">
        <f t="shared" si="10"/>
        <v>153</v>
      </c>
      <c r="B160">
        <f t="shared" si="13"/>
        <v>132</v>
      </c>
      <c r="C160" s="9">
        <f t="shared" si="12"/>
        <v>-1058901.0531817167</v>
      </c>
      <c r="D160" s="9"/>
      <c r="E160" s="9">
        <f t="shared" si="11"/>
        <v>-1368343.5446344262</v>
      </c>
      <c r="F160" s="9"/>
      <c r="G160" s="9"/>
      <c r="H160" s="59"/>
      <c r="I160" s="9"/>
      <c r="J160" s="9"/>
      <c r="K160" s="9"/>
      <c r="L160" s="9"/>
    </row>
    <row r="161" spans="1:12" x14ac:dyDescent="0.35">
      <c r="A161">
        <f t="shared" si="10"/>
        <v>154</v>
      </c>
      <c r="B161">
        <f t="shared" si="13"/>
        <v>133</v>
      </c>
      <c r="C161" s="9">
        <f t="shared" si="12"/>
        <v>-1058901.0531817167</v>
      </c>
      <c r="D161" s="9"/>
      <c r="E161" s="9">
        <f t="shared" si="11"/>
        <v>-1368343.5446344262</v>
      </c>
      <c r="F161" s="9"/>
      <c r="G161" s="9"/>
      <c r="H161" s="59"/>
      <c r="I161" s="9"/>
      <c r="J161" s="9"/>
      <c r="K161" s="9"/>
      <c r="L161" s="9"/>
    </row>
    <row r="162" spans="1:12" x14ac:dyDescent="0.35">
      <c r="A162">
        <f t="shared" si="10"/>
        <v>155</v>
      </c>
      <c r="B162">
        <f t="shared" si="13"/>
        <v>134</v>
      </c>
      <c r="C162" s="9">
        <f t="shared" si="12"/>
        <v>-1058901.0531817167</v>
      </c>
      <c r="D162" s="9"/>
      <c r="E162" s="9">
        <f t="shared" si="11"/>
        <v>-1368343.5446344262</v>
      </c>
      <c r="F162" s="9"/>
      <c r="G162" s="9"/>
      <c r="H162" s="59"/>
      <c r="I162" s="9"/>
      <c r="J162" s="9"/>
      <c r="K162" s="9"/>
      <c r="L162" s="9"/>
    </row>
    <row r="163" spans="1:12" x14ac:dyDescent="0.35">
      <c r="A163">
        <f t="shared" si="10"/>
        <v>156</v>
      </c>
      <c r="B163">
        <f t="shared" si="13"/>
        <v>135</v>
      </c>
      <c r="C163" s="9">
        <f t="shared" si="12"/>
        <v>-1058901.0531817167</v>
      </c>
      <c r="D163" s="9"/>
      <c r="E163" s="9">
        <f t="shared" si="11"/>
        <v>-1368343.5446344262</v>
      </c>
      <c r="F163" s="9"/>
      <c r="G163" s="9"/>
      <c r="H163" s="59"/>
      <c r="I163" s="9"/>
      <c r="J163" s="9"/>
      <c r="K163" s="9"/>
      <c r="L163" s="9"/>
    </row>
    <row r="164" spans="1:12" x14ac:dyDescent="0.35">
      <c r="A164">
        <f t="shared" si="10"/>
        <v>157</v>
      </c>
      <c r="B164">
        <f t="shared" si="13"/>
        <v>136</v>
      </c>
      <c r="C164" s="9">
        <f t="shared" si="12"/>
        <v>-1058901.0531817167</v>
      </c>
      <c r="D164" s="9"/>
      <c r="E164" s="9">
        <f t="shared" si="11"/>
        <v>-1368343.5446344262</v>
      </c>
      <c r="F164" s="9"/>
      <c r="G164" s="9"/>
      <c r="H164" s="59"/>
      <c r="I164" s="9"/>
      <c r="J164" s="9"/>
      <c r="K164" s="9"/>
      <c r="L164" s="9"/>
    </row>
    <row r="165" spans="1:12" x14ac:dyDescent="0.35">
      <c r="A165">
        <f t="shared" si="10"/>
        <v>158</v>
      </c>
      <c r="B165">
        <f t="shared" si="13"/>
        <v>137</v>
      </c>
      <c r="C165" s="9">
        <f t="shared" si="12"/>
        <v>-1058901.0531817167</v>
      </c>
      <c r="D165" s="9"/>
      <c r="E165" s="9">
        <f t="shared" si="11"/>
        <v>-1368343.5446344262</v>
      </c>
      <c r="F165" s="9"/>
      <c r="G165" s="9"/>
      <c r="H165" s="59"/>
      <c r="I165" s="9"/>
      <c r="J165" s="9"/>
      <c r="K165" s="9"/>
      <c r="L165" s="9"/>
    </row>
    <row r="166" spans="1:12" x14ac:dyDescent="0.35">
      <c r="A166">
        <f t="shared" si="10"/>
        <v>159</v>
      </c>
      <c r="B166">
        <f t="shared" si="13"/>
        <v>138</v>
      </c>
      <c r="C166" s="9">
        <f t="shared" si="12"/>
        <v>-1058901.0531817167</v>
      </c>
      <c r="D166" s="9"/>
      <c r="E166" s="9">
        <f t="shared" si="11"/>
        <v>-1368343.5446344262</v>
      </c>
      <c r="F166" s="9"/>
      <c r="G166" s="9"/>
      <c r="H166" s="59"/>
      <c r="I166" s="9"/>
      <c r="J166" s="9"/>
      <c r="K166" s="9"/>
      <c r="L166" s="9"/>
    </row>
    <row r="167" spans="1:12" x14ac:dyDescent="0.35">
      <c r="A167">
        <f t="shared" si="10"/>
        <v>160</v>
      </c>
      <c r="B167">
        <f t="shared" si="13"/>
        <v>139</v>
      </c>
      <c r="C167" s="9">
        <f t="shared" si="12"/>
        <v>-1058901.0531817167</v>
      </c>
      <c r="D167" s="9"/>
      <c r="E167" s="9">
        <f t="shared" si="11"/>
        <v>-1368343.5446344262</v>
      </c>
      <c r="F167" s="9"/>
      <c r="G167" s="9"/>
      <c r="H167" s="59"/>
      <c r="I167" s="9"/>
      <c r="J167" s="9"/>
      <c r="K167" s="9"/>
      <c r="L167" s="9"/>
    </row>
    <row r="168" spans="1:12" x14ac:dyDescent="0.35">
      <c r="A168">
        <f t="shared" si="10"/>
        <v>161</v>
      </c>
      <c r="B168">
        <f t="shared" si="13"/>
        <v>140</v>
      </c>
      <c r="C168" s="9">
        <f t="shared" si="12"/>
        <v>-1058901.0531817167</v>
      </c>
      <c r="D168" s="9"/>
      <c r="E168" s="9">
        <f t="shared" si="11"/>
        <v>-1368343.5446344262</v>
      </c>
      <c r="F168" s="9"/>
      <c r="G168" s="9"/>
      <c r="H168" s="59"/>
      <c r="I168" s="9"/>
      <c r="J168" s="9"/>
      <c r="K168" s="9"/>
      <c r="L168" s="9"/>
    </row>
    <row r="169" spans="1:12" x14ac:dyDescent="0.35">
      <c r="A169">
        <f t="shared" si="10"/>
        <v>162</v>
      </c>
      <c r="B169">
        <f t="shared" si="13"/>
        <v>141</v>
      </c>
      <c r="C169" s="9">
        <f t="shared" si="12"/>
        <v>-1058901.0531817167</v>
      </c>
      <c r="D169" s="9"/>
      <c r="E169" s="9">
        <f t="shared" si="11"/>
        <v>-1368343.5446344262</v>
      </c>
      <c r="F169" s="9"/>
      <c r="G169" s="9"/>
      <c r="H169" s="59"/>
      <c r="I169" s="9"/>
      <c r="J169" s="9"/>
      <c r="K169" s="9"/>
      <c r="L169" s="9"/>
    </row>
    <row r="170" spans="1:12" x14ac:dyDescent="0.35">
      <c r="A170">
        <f t="shared" si="10"/>
        <v>163</v>
      </c>
      <c r="B170">
        <f t="shared" si="13"/>
        <v>142</v>
      </c>
      <c r="C170" s="9">
        <f t="shared" si="12"/>
        <v>-1058901.0531817167</v>
      </c>
      <c r="D170" s="9"/>
      <c r="E170" s="9">
        <f t="shared" si="11"/>
        <v>-1368343.5446344262</v>
      </c>
      <c r="F170" s="9"/>
      <c r="G170" s="9"/>
      <c r="H170" s="59"/>
      <c r="I170" s="9"/>
      <c r="J170" s="9"/>
      <c r="K170" s="9"/>
      <c r="L170" s="9"/>
    </row>
    <row r="171" spans="1:12" x14ac:dyDescent="0.35">
      <c r="A171">
        <f t="shared" si="10"/>
        <v>164</v>
      </c>
      <c r="B171">
        <f t="shared" si="13"/>
        <v>143</v>
      </c>
      <c r="C171" s="9">
        <f t="shared" si="12"/>
        <v>-1058901.0531817167</v>
      </c>
      <c r="D171" s="9"/>
      <c r="E171" s="9">
        <f t="shared" si="11"/>
        <v>-1368343.5446344262</v>
      </c>
      <c r="F171" s="9"/>
      <c r="G171" s="9"/>
      <c r="H171" s="59"/>
      <c r="I171" s="9"/>
      <c r="J171" s="9"/>
      <c r="K171" s="9"/>
      <c r="L171" s="9"/>
    </row>
    <row r="172" spans="1:12" x14ac:dyDescent="0.35">
      <c r="A172">
        <f t="shared" si="10"/>
        <v>165</v>
      </c>
      <c r="B172">
        <f t="shared" si="13"/>
        <v>144</v>
      </c>
      <c r="C172" s="9">
        <f t="shared" si="12"/>
        <v>-1058901.0531817167</v>
      </c>
      <c r="D172" s="9"/>
      <c r="E172" s="9">
        <f t="shared" si="11"/>
        <v>-1368343.5446344262</v>
      </c>
      <c r="F172" s="9"/>
      <c r="G172" s="9"/>
      <c r="H172" s="59"/>
      <c r="I172" s="9"/>
      <c r="J172" s="9"/>
      <c r="K172" s="9"/>
      <c r="L172" s="9"/>
    </row>
    <row r="173" spans="1:12" x14ac:dyDescent="0.35">
      <c r="A173">
        <f t="shared" si="10"/>
        <v>166</v>
      </c>
      <c r="B173">
        <f t="shared" si="13"/>
        <v>145</v>
      </c>
      <c r="C173" s="9">
        <f t="shared" si="12"/>
        <v>-1058901.0531817167</v>
      </c>
      <c r="D173" s="9"/>
      <c r="E173" s="9">
        <f t="shared" si="11"/>
        <v>-1368343.5446344262</v>
      </c>
      <c r="F173" s="9"/>
      <c r="G173" s="9"/>
      <c r="H173" s="59"/>
      <c r="I173" s="9"/>
      <c r="J173" s="9"/>
      <c r="K173" s="9"/>
      <c r="L173" s="9"/>
    </row>
    <row r="174" spans="1:12" x14ac:dyDescent="0.35">
      <c r="A174">
        <f t="shared" si="10"/>
        <v>167</v>
      </c>
      <c r="B174">
        <f t="shared" si="13"/>
        <v>146</v>
      </c>
      <c r="C174" s="9">
        <f t="shared" si="12"/>
        <v>-1058901.0531817167</v>
      </c>
      <c r="D174" s="9"/>
      <c r="E174" s="9">
        <f t="shared" si="11"/>
        <v>-1368343.5446344262</v>
      </c>
      <c r="F174" s="9"/>
      <c r="G174" s="9"/>
      <c r="H174" s="59"/>
      <c r="I174" s="9"/>
      <c r="J174" s="9"/>
      <c r="K174" s="9"/>
      <c r="L174" s="9"/>
    </row>
    <row r="175" spans="1:12" x14ac:dyDescent="0.35">
      <c r="A175">
        <f t="shared" si="10"/>
        <v>168</v>
      </c>
      <c r="B175">
        <f t="shared" si="13"/>
        <v>147</v>
      </c>
      <c r="C175" s="9">
        <f t="shared" si="12"/>
        <v>-1058901.0531817167</v>
      </c>
      <c r="D175" s="9"/>
      <c r="E175" s="9">
        <f t="shared" si="11"/>
        <v>-1368343.5446344262</v>
      </c>
      <c r="F175" s="9"/>
      <c r="G175" s="9"/>
      <c r="H175" s="59"/>
      <c r="I175" s="9"/>
      <c r="J175" s="9"/>
      <c r="K175" s="9"/>
      <c r="L175" s="9"/>
    </row>
    <row r="176" spans="1:12" x14ac:dyDescent="0.35">
      <c r="A176">
        <f t="shared" si="10"/>
        <v>169</v>
      </c>
      <c r="B176">
        <f t="shared" si="13"/>
        <v>148</v>
      </c>
      <c r="C176" s="9">
        <f t="shared" si="12"/>
        <v>-1058901.0531817167</v>
      </c>
      <c r="D176" s="9"/>
      <c r="E176" s="9">
        <f t="shared" si="11"/>
        <v>-1368343.5446344262</v>
      </c>
      <c r="F176" s="9"/>
      <c r="G176" s="9"/>
      <c r="H176" s="59"/>
      <c r="I176" s="9"/>
      <c r="J176" s="9"/>
      <c r="K176" s="9"/>
      <c r="L176" s="9"/>
    </row>
    <row r="177" spans="1:12" x14ac:dyDescent="0.35">
      <c r="A177">
        <f t="shared" si="10"/>
        <v>170</v>
      </c>
      <c r="B177">
        <f t="shared" si="13"/>
        <v>149</v>
      </c>
      <c r="C177" s="9">
        <f t="shared" si="12"/>
        <v>-1058901.0531817167</v>
      </c>
      <c r="D177" s="9"/>
      <c r="E177" s="9">
        <f t="shared" si="11"/>
        <v>-1368343.5446344262</v>
      </c>
      <c r="F177" s="9"/>
      <c r="G177" s="9"/>
      <c r="H177" s="59"/>
      <c r="I177" s="9"/>
      <c r="J177" s="9"/>
      <c r="K177" s="9"/>
      <c r="L177" s="9"/>
    </row>
    <row r="178" spans="1:12" x14ac:dyDescent="0.35">
      <c r="A178">
        <f t="shared" si="10"/>
        <v>171</v>
      </c>
      <c r="B178">
        <f t="shared" si="13"/>
        <v>150</v>
      </c>
      <c r="C178" s="9">
        <f t="shared" si="12"/>
        <v>-1058901.0531817167</v>
      </c>
      <c r="D178" s="9"/>
      <c r="E178" s="9">
        <f t="shared" si="11"/>
        <v>-1368343.5446344262</v>
      </c>
      <c r="F178" s="9"/>
      <c r="G178" s="9"/>
      <c r="H178" s="59"/>
      <c r="I178" s="9"/>
      <c r="J178" s="9"/>
      <c r="K178" s="9"/>
      <c r="L178" s="9"/>
    </row>
    <row r="179" spans="1:12" x14ac:dyDescent="0.35">
      <c r="A179">
        <f t="shared" si="10"/>
        <v>172</v>
      </c>
      <c r="B179">
        <f t="shared" si="13"/>
        <v>151</v>
      </c>
      <c r="C179" s="9">
        <f t="shared" si="12"/>
        <v>-1058901.0531817167</v>
      </c>
      <c r="D179" s="9"/>
      <c r="E179" s="9">
        <f t="shared" si="11"/>
        <v>-1368343.5446344262</v>
      </c>
      <c r="F179" s="9"/>
      <c r="G179" s="9"/>
      <c r="H179" s="59"/>
      <c r="I179" s="9"/>
      <c r="J179" s="9"/>
      <c r="K179" s="9"/>
      <c r="L179" s="9"/>
    </row>
    <row r="180" spans="1:12" x14ac:dyDescent="0.35">
      <c r="A180">
        <f t="shared" si="10"/>
        <v>173</v>
      </c>
      <c r="B180">
        <f t="shared" si="13"/>
        <v>152</v>
      </c>
      <c r="C180" s="9">
        <f t="shared" si="12"/>
        <v>-1058901.0531817167</v>
      </c>
      <c r="D180" s="9"/>
      <c r="E180" s="9">
        <f t="shared" si="11"/>
        <v>-1368343.5446344262</v>
      </c>
      <c r="F180" s="9"/>
      <c r="G180" s="9"/>
      <c r="H180" s="59"/>
      <c r="I180" s="9"/>
      <c r="J180" s="9"/>
      <c r="K180" s="9"/>
      <c r="L180" s="9"/>
    </row>
    <row r="181" spans="1:12" x14ac:dyDescent="0.35">
      <c r="A181">
        <f t="shared" si="10"/>
        <v>174</v>
      </c>
      <c r="B181">
        <f t="shared" si="13"/>
        <v>153</v>
      </c>
      <c r="C181" s="9">
        <f t="shared" si="12"/>
        <v>-1058901.0531817167</v>
      </c>
      <c r="D181" s="9"/>
      <c r="E181" s="9">
        <f t="shared" si="11"/>
        <v>-1368343.5446344262</v>
      </c>
      <c r="F181" s="9"/>
      <c r="G181" s="9"/>
      <c r="H181" s="59"/>
      <c r="I181" s="9"/>
      <c r="J181" s="9"/>
      <c r="K181" s="9"/>
      <c r="L181" s="9"/>
    </row>
    <row r="182" spans="1:12" x14ac:dyDescent="0.35">
      <c r="A182">
        <f t="shared" si="10"/>
        <v>175</v>
      </c>
      <c r="B182">
        <f t="shared" si="13"/>
        <v>154</v>
      </c>
      <c r="C182" s="9">
        <f t="shared" si="12"/>
        <v>-1058901.0531817167</v>
      </c>
      <c r="D182" s="9"/>
      <c r="E182" s="9">
        <f t="shared" si="11"/>
        <v>-1368343.5446344262</v>
      </c>
      <c r="F182" s="9"/>
      <c r="G182" s="9"/>
      <c r="H182" s="59"/>
      <c r="I182" s="9"/>
      <c r="J182" s="9"/>
      <c r="K182" s="9"/>
      <c r="L182" s="9"/>
    </row>
    <row r="183" spans="1:12" x14ac:dyDescent="0.35">
      <c r="A183">
        <f t="shared" si="10"/>
        <v>176</v>
      </c>
      <c r="B183">
        <f t="shared" si="13"/>
        <v>155</v>
      </c>
      <c r="C183" s="9">
        <f t="shared" si="12"/>
        <v>-1058901.0531817167</v>
      </c>
      <c r="D183" s="9"/>
      <c r="E183" s="9">
        <f t="shared" si="11"/>
        <v>-1368343.5446344262</v>
      </c>
      <c r="F183" s="9"/>
      <c r="G183" s="9"/>
      <c r="H183" s="59"/>
      <c r="I183" s="9"/>
      <c r="J183" s="9"/>
      <c r="K183" s="9"/>
      <c r="L183" s="9"/>
    </row>
    <row r="184" spans="1:12" x14ac:dyDescent="0.35">
      <c r="A184">
        <f t="shared" si="10"/>
        <v>177</v>
      </c>
      <c r="B184">
        <f t="shared" si="13"/>
        <v>156</v>
      </c>
      <c r="C184" s="56">
        <f t="shared" si="12"/>
        <v>-1058901.0531817167</v>
      </c>
      <c r="D184" s="9"/>
      <c r="E184" s="56">
        <f t="shared" si="11"/>
        <v>-1368343.5446344262</v>
      </c>
      <c r="F184" s="9"/>
      <c r="G184" s="9"/>
      <c r="H184" s="59"/>
      <c r="I184" s="9"/>
      <c r="J184" s="9"/>
      <c r="K184" s="9"/>
      <c r="L184" s="9"/>
    </row>
    <row r="185" spans="1:12" x14ac:dyDescent="0.35">
      <c r="C185" s="9">
        <f>SUM(C29:C184)</f>
        <v>-165188564.29634786</v>
      </c>
      <c r="E185" s="9">
        <f>SUM(E29:E184)</f>
        <v>-213461592.96297103</v>
      </c>
    </row>
  </sheetData>
  <mergeCells count="4">
    <mergeCell ref="A3:E3"/>
    <mergeCell ref="A4:E4"/>
    <mergeCell ref="A5:E5"/>
    <mergeCell ref="A6:E6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1D41-F457-42FD-A873-27DB1CF89117}">
  <dimension ref="A1:W43"/>
  <sheetViews>
    <sheetView topLeftCell="H1" zoomScaleNormal="100" workbookViewId="0">
      <selection activeCell="N4" sqref="N4"/>
    </sheetView>
  </sheetViews>
  <sheetFormatPr defaultRowHeight="14.5" x14ac:dyDescent="0.35"/>
  <cols>
    <col min="2" max="2" width="26.81640625" customWidth="1"/>
    <col min="3" max="3" width="17.453125" customWidth="1"/>
    <col min="4" max="14" width="14.54296875" customWidth="1"/>
    <col min="16" max="16" width="14.26953125" style="3" bestFit="1" customWidth="1"/>
    <col min="18" max="18" width="15" bestFit="1" customWidth="1"/>
    <col min="19" max="19" width="21" customWidth="1"/>
    <col min="20" max="20" width="10.81640625" customWidth="1"/>
    <col min="21" max="21" width="15.54296875" customWidth="1"/>
    <col min="22" max="22" width="15.1796875" customWidth="1"/>
    <col min="23" max="23" width="11.54296875" customWidth="1"/>
    <col min="24" max="25" width="21" customWidth="1"/>
  </cols>
  <sheetData>
    <row r="1" spans="2:23" ht="14.5" customHeight="1" x14ac:dyDescent="0.35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 t="s">
        <v>94</v>
      </c>
      <c r="O1" s="123"/>
      <c r="P1"/>
    </row>
    <row r="2" spans="2:23" ht="14.5" customHeight="1" x14ac:dyDescent="0.35">
      <c r="B2" s="122" t="s">
        <v>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25"/>
      <c r="P2"/>
    </row>
    <row r="3" spans="2:23" ht="14.5" customHeight="1" x14ac:dyDescent="0.35">
      <c r="B3" s="122" t="s">
        <v>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"/>
      <c r="P3"/>
    </row>
    <row r="4" spans="2:23" ht="27.75" customHeight="1" x14ac:dyDescent="0.35">
      <c r="B4" s="122" t="s">
        <v>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P4"/>
      <c r="S4" s="57" t="s">
        <v>95</v>
      </c>
      <c r="T4" s="87" t="s">
        <v>52</v>
      </c>
      <c r="U4" s="112" t="s">
        <v>96</v>
      </c>
      <c r="V4" s="3" t="s">
        <v>97</v>
      </c>
      <c r="W4" s="3" t="s">
        <v>98</v>
      </c>
    </row>
    <row r="5" spans="2:23" x14ac:dyDescent="0.35">
      <c r="S5" s="57"/>
      <c r="T5" s="3" t="s">
        <v>99</v>
      </c>
      <c r="U5" s="3" t="s">
        <v>100</v>
      </c>
      <c r="V5" s="3" t="s">
        <v>101</v>
      </c>
      <c r="W5" s="3" t="s">
        <v>102</v>
      </c>
    </row>
    <row r="6" spans="2:23" x14ac:dyDescent="0.35">
      <c r="K6" s="22"/>
      <c r="L6" s="22"/>
      <c r="M6" s="22"/>
      <c r="N6" s="22"/>
      <c r="O6" s="22"/>
      <c r="S6" s="86" t="s">
        <v>103</v>
      </c>
      <c r="T6" s="20">
        <f>'CTE 4 - SETC calculation'!C15</f>
        <v>0.45015475006993855</v>
      </c>
      <c r="U6" s="47">
        <f>'CTE 4 - SETC calculation'!C16</f>
        <v>6032078.4085206306</v>
      </c>
      <c r="V6" s="5">
        <f>C18</f>
        <v>1726927308</v>
      </c>
      <c r="W6" s="85">
        <f t="shared" ref="W6:W17" si="0">U6/V6</f>
        <v>3.4929544402807198E-3</v>
      </c>
    </row>
    <row r="7" spans="2:23" x14ac:dyDescent="0.35">
      <c r="B7" s="22" t="s">
        <v>104</v>
      </c>
      <c r="S7" s="86" t="s">
        <v>105</v>
      </c>
      <c r="T7" s="20">
        <f>'CTE 4 - SETC calculation'!D15</f>
        <v>9.0491963547826057E-2</v>
      </c>
      <c r="U7" s="47">
        <f>'CTE 4 - SETC calculation'!D16</f>
        <v>1212593.2679299074</v>
      </c>
      <c r="V7" s="5">
        <f>D18</f>
        <v>319949719</v>
      </c>
      <c r="W7" s="85">
        <f t="shared" si="0"/>
        <v>3.7899494699350162E-3</v>
      </c>
    </row>
    <row r="8" spans="2:23" x14ac:dyDescent="0.35">
      <c r="B8" s="22"/>
      <c r="S8" s="86" t="s">
        <v>106</v>
      </c>
      <c r="T8" s="20">
        <f>'CTE 4 - SETC calculation'!E15</f>
        <v>2.0234694702870776E-2</v>
      </c>
      <c r="U8" s="47">
        <f>'CTE 4 - SETC calculation'!E16</f>
        <v>271145.12287436728</v>
      </c>
      <c r="V8" s="5">
        <f>E18</f>
        <v>79799575</v>
      </c>
      <c r="W8" s="85">
        <f t="shared" si="0"/>
        <v>3.3978266535174815E-3</v>
      </c>
    </row>
    <row r="9" spans="2:23" x14ac:dyDescent="0.35">
      <c r="C9" s="4">
        <f>'CTE 2 - Revenue Requirement'!E36</f>
        <v>1116667.5473977658</v>
      </c>
      <c r="D9" t="s">
        <v>87</v>
      </c>
      <c r="F9" s="6"/>
      <c r="R9" s="6"/>
      <c r="S9" s="86" t="s">
        <v>107</v>
      </c>
      <c r="T9" s="20">
        <f>'CTE 4 - SETC calculation'!F15</f>
        <v>0.18005092525808114</v>
      </c>
      <c r="U9" s="47">
        <f>'CTE 4 - SETC calculation'!F16</f>
        <v>2412684.3013756787</v>
      </c>
      <c r="V9" s="5">
        <f>F18</f>
        <v>812169431</v>
      </c>
      <c r="W9" s="85">
        <f t="shared" si="0"/>
        <v>2.9706662295883417E-3</v>
      </c>
    </row>
    <row r="10" spans="2:23" x14ac:dyDescent="0.35">
      <c r="C10" s="4">
        <f>C9*12</f>
        <v>13400010.56877319</v>
      </c>
      <c r="D10" t="s">
        <v>108</v>
      </c>
      <c r="F10" s="6"/>
      <c r="R10" s="6"/>
      <c r="S10" s="86" t="s">
        <v>109</v>
      </c>
      <c r="T10" s="20">
        <f>'CTE 4 - SETC calculation'!G15</f>
        <v>1.0795648181112054E-2</v>
      </c>
      <c r="U10" s="47">
        <f>'CTE 4 - SETC calculation'!G16</f>
        <v>144661.79972365859</v>
      </c>
      <c r="V10" s="5">
        <f>G18</f>
        <v>70481082</v>
      </c>
      <c r="W10" s="85">
        <f t="shared" si="0"/>
        <v>2.0524911879709591E-3</v>
      </c>
    </row>
    <row r="11" spans="2:23" x14ac:dyDescent="0.35">
      <c r="S11" s="86" t="s">
        <v>110</v>
      </c>
      <c r="T11" s="20">
        <f>'CTE 4 - SETC calculation'!H15</f>
        <v>7.6246458378956522E-2</v>
      </c>
      <c r="U11" s="47">
        <f>'CTE 4 - SETC calculation'!H16</f>
        <v>1021703.3481095425</v>
      </c>
      <c r="V11" s="5">
        <f>H18</f>
        <v>319940627</v>
      </c>
      <c r="W11" s="85">
        <f t="shared" si="0"/>
        <v>3.1934154711447211E-3</v>
      </c>
    </row>
    <row r="12" spans="2:23" s="7" customFormat="1" ht="29" x14ac:dyDescent="0.35">
      <c r="C12" s="7" t="s">
        <v>103</v>
      </c>
      <c r="D12" s="7" t="s">
        <v>105</v>
      </c>
      <c r="E12" s="7" t="s">
        <v>106</v>
      </c>
      <c r="F12" s="7" t="s">
        <v>107</v>
      </c>
      <c r="G12" s="7" t="s">
        <v>109</v>
      </c>
      <c r="H12" s="7" t="s">
        <v>110</v>
      </c>
      <c r="I12" s="7" t="s">
        <v>111</v>
      </c>
      <c r="J12" s="7" t="s">
        <v>112</v>
      </c>
      <c r="K12" s="7" t="s">
        <v>113</v>
      </c>
      <c r="L12" s="7" t="s">
        <v>114</v>
      </c>
      <c r="M12" s="7" t="s">
        <v>115</v>
      </c>
      <c r="N12" s="7" t="s">
        <v>116</v>
      </c>
      <c r="S12" s="86" t="s">
        <v>111</v>
      </c>
      <c r="T12" s="20">
        <f>'CTE 4 - SETC calculation'!I15</f>
        <v>1.5873253970203182E-4</v>
      </c>
      <c r="U12" s="47">
        <f>'CTE 4 - SETC calculation'!I16</f>
        <v>2127.0177096154362</v>
      </c>
      <c r="V12" s="5">
        <f>I18</f>
        <v>477498</v>
      </c>
      <c r="W12" s="85">
        <f t="shared" si="0"/>
        <v>4.454506007596757E-3</v>
      </c>
    </row>
    <row r="13" spans="2:23" s="8" customFormat="1" x14ac:dyDescent="0.35">
      <c r="C13" s="8" t="s">
        <v>117</v>
      </c>
      <c r="D13" s="8" t="s">
        <v>118</v>
      </c>
      <c r="E13" s="8" t="s">
        <v>119</v>
      </c>
      <c r="F13" s="8" t="s">
        <v>120</v>
      </c>
      <c r="G13" s="8" t="s">
        <v>121</v>
      </c>
      <c r="H13" s="8" t="s">
        <v>122</v>
      </c>
      <c r="I13" s="8" t="s">
        <v>123</v>
      </c>
      <c r="J13" s="8" t="s">
        <v>124</v>
      </c>
      <c r="K13" s="8" t="s">
        <v>125</v>
      </c>
      <c r="L13" s="8" t="s">
        <v>126</v>
      </c>
      <c r="M13" s="8" t="s">
        <v>127</v>
      </c>
      <c r="N13" s="8" t="s">
        <v>128</v>
      </c>
      <c r="P13" s="8" t="s">
        <v>43</v>
      </c>
      <c r="S13" s="86" t="s">
        <v>112</v>
      </c>
      <c r="T13" s="20">
        <f>'CTE 4 - SETC calculation'!J15</f>
        <v>0.15832528381296476</v>
      </c>
      <c r="U13" s="47">
        <f>'CTE 4 - SETC calculation'!J16</f>
        <v>2121560.4763977425</v>
      </c>
      <c r="V13" s="5">
        <f>J18</f>
        <v>875159495</v>
      </c>
      <c r="W13" s="85">
        <f t="shared" si="0"/>
        <v>2.4241986615225405E-3</v>
      </c>
    </row>
    <row r="14" spans="2:23" s="4" customFormat="1" x14ac:dyDescent="0.35">
      <c r="B14" s="4" t="s">
        <v>129</v>
      </c>
      <c r="C14" s="9">
        <v>325939381</v>
      </c>
      <c r="D14" s="9">
        <v>65521678</v>
      </c>
      <c r="E14" s="9">
        <v>14651148</v>
      </c>
      <c r="F14" s="9">
        <v>130367806</v>
      </c>
      <c r="G14" s="9">
        <v>7816705</v>
      </c>
      <c r="H14" s="9">
        <v>55207067</v>
      </c>
      <c r="I14" s="9">
        <v>114932</v>
      </c>
      <c r="J14" s="9">
        <v>114637122</v>
      </c>
      <c r="K14" s="9">
        <v>21739</v>
      </c>
      <c r="L14" s="9">
        <v>4558536</v>
      </c>
      <c r="M14" s="9">
        <v>5083146</v>
      </c>
      <c r="N14" s="9">
        <v>141479</v>
      </c>
      <c r="P14" s="9">
        <f>SUM(C14:N14)</f>
        <v>724060739</v>
      </c>
      <c r="S14" s="86" t="s">
        <v>113</v>
      </c>
      <c r="T14" s="20">
        <f>'CTE 4 - SETC calculation'!K15</f>
        <v>3.0023724294212836E-5</v>
      </c>
      <c r="U14" s="47">
        <f>'CTE 4 - SETC calculation'!K16</f>
        <v>402.31822285638435</v>
      </c>
      <c r="V14" s="5">
        <f>K18</f>
        <v>135540</v>
      </c>
      <c r="W14" s="85">
        <f t="shared" si="0"/>
        <v>2.9682619363758621E-3</v>
      </c>
    </row>
    <row r="15" spans="2:23" s="4" customFormat="1" x14ac:dyDescent="0.35">
      <c r="B15" s="4" t="s">
        <v>52</v>
      </c>
      <c r="C15" s="30">
        <f>C14/$P14</f>
        <v>0.45015475006993855</v>
      </c>
      <c r="D15" s="30">
        <f t="shared" ref="D15:N15" si="1">D14/$P14</f>
        <v>9.0491963547826057E-2</v>
      </c>
      <c r="E15" s="30">
        <f t="shared" si="1"/>
        <v>2.0234694702870776E-2</v>
      </c>
      <c r="F15" s="30">
        <f t="shared" si="1"/>
        <v>0.18005092525808114</v>
      </c>
      <c r="G15" s="30">
        <f t="shared" si="1"/>
        <v>1.0795648181112054E-2</v>
      </c>
      <c r="H15" s="30">
        <f t="shared" si="1"/>
        <v>7.6246458378956522E-2</v>
      </c>
      <c r="I15" s="30">
        <f t="shared" si="1"/>
        <v>1.5873253970203182E-4</v>
      </c>
      <c r="J15" s="30">
        <f t="shared" si="1"/>
        <v>0.15832528381296476</v>
      </c>
      <c r="K15" s="30">
        <f t="shared" si="1"/>
        <v>3.0023724294212836E-5</v>
      </c>
      <c r="L15" s="30">
        <f t="shared" si="1"/>
        <v>6.2957922650188052E-3</v>
      </c>
      <c r="M15" s="30">
        <f t="shared" si="1"/>
        <v>7.020330928342187E-3</v>
      </c>
      <c r="N15" s="30">
        <f t="shared" si="1"/>
        <v>1.9539659089290849E-4</v>
      </c>
      <c r="O15" s="31"/>
      <c r="P15" s="32">
        <f>SUM(C15:N15)</f>
        <v>0.99999999999999989</v>
      </c>
      <c r="S15" s="86" t="s">
        <v>114</v>
      </c>
      <c r="T15" s="20">
        <f>'CTE 4 - SETC calculation'!L15</f>
        <v>6.2957922650188052E-3</v>
      </c>
      <c r="U15" s="47">
        <f>'CTE 4 - SETC calculation'!L16</f>
        <v>84363.682890052485</v>
      </c>
      <c r="V15" s="5">
        <f>L18</f>
        <v>287677</v>
      </c>
      <c r="W15" s="85">
        <f t="shared" si="0"/>
        <v>0.29325835186703314</v>
      </c>
    </row>
    <row r="16" spans="2:23" s="4" customFormat="1" x14ac:dyDescent="0.35">
      <c r="B16" s="4" t="s">
        <v>130</v>
      </c>
      <c r="C16" s="9">
        <f>C15*$C10</f>
        <v>6032078.4085206306</v>
      </c>
      <c r="D16" s="9">
        <f t="shared" ref="D16:N16" si="2">D15*$C10</f>
        <v>1212593.2679299074</v>
      </c>
      <c r="E16" s="9">
        <f t="shared" si="2"/>
        <v>271145.12287436728</v>
      </c>
      <c r="F16" s="9">
        <f t="shared" si="2"/>
        <v>2412684.3013756787</v>
      </c>
      <c r="G16" s="9">
        <f t="shared" si="2"/>
        <v>144661.79972365859</v>
      </c>
      <c r="H16" s="9">
        <f t="shared" si="2"/>
        <v>1021703.3481095425</v>
      </c>
      <c r="I16" s="9">
        <f t="shared" si="2"/>
        <v>2127.0177096154362</v>
      </c>
      <c r="J16" s="9">
        <f t="shared" si="2"/>
        <v>2121560.4763977425</v>
      </c>
      <c r="K16" s="9">
        <f t="shared" si="2"/>
        <v>402.31822285638435</v>
      </c>
      <c r="L16" s="9">
        <f t="shared" si="2"/>
        <v>84363.682890052485</v>
      </c>
      <c r="M16" s="9">
        <f t="shared" si="2"/>
        <v>94072.508636070605</v>
      </c>
      <c r="N16" s="9">
        <f t="shared" si="2"/>
        <v>2618.3163830672252</v>
      </c>
      <c r="P16" s="9">
        <f>SUM(C16:N16)</f>
        <v>13400010.56877319</v>
      </c>
      <c r="S16" s="86" t="s">
        <v>115</v>
      </c>
      <c r="T16" s="20">
        <f>'CTE 4 - SETC calculation'!M15</f>
        <v>7.020330928342187E-3</v>
      </c>
      <c r="U16" s="47">
        <f>'CTE 4 - SETC calculation'!M16</f>
        <v>94072.508636070605</v>
      </c>
      <c r="V16" s="5">
        <f>M18</f>
        <v>193109</v>
      </c>
      <c r="W16" s="85">
        <f t="shared" si="0"/>
        <v>0.4871471999547955</v>
      </c>
    </row>
    <row r="17" spans="1:23" s="4" customFormat="1" x14ac:dyDescent="0.3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P17" s="9"/>
      <c r="S17" s="86" t="s">
        <v>116</v>
      </c>
      <c r="T17" s="20">
        <f>'CTE 4 - SETC calculation'!N15</f>
        <v>1.9539659089290849E-4</v>
      </c>
      <c r="U17" s="47">
        <f>'CTE 4 - SETC calculation'!N16</f>
        <v>2618.3163830672252</v>
      </c>
      <c r="V17" s="5">
        <f>N18</f>
        <v>601937</v>
      </c>
      <c r="W17" s="85">
        <f t="shared" si="0"/>
        <v>4.3498179760792658E-3</v>
      </c>
    </row>
    <row r="18" spans="1:23" s="5" customFormat="1" x14ac:dyDescent="0.35">
      <c r="B18" t="s">
        <v>131</v>
      </c>
      <c r="C18" s="11">
        <v>1726927308</v>
      </c>
      <c r="D18" s="11">
        <v>319949719</v>
      </c>
      <c r="E18" s="11">
        <v>79799575</v>
      </c>
      <c r="F18" s="11">
        <v>812169431</v>
      </c>
      <c r="G18" s="11">
        <v>70481082</v>
      </c>
      <c r="H18" s="11">
        <v>319940627</v>
      </c>
      <c r="I18" s="11">
        <v>477498</v>
      </c>
      <c r="J18" s="11">
        <v>875159495</v>
      </c>
      <c r="K18" s="11">
        <v>135540</v>
      </c>
      <c r="L18" s="11">
        <v>287677</v>
      </c>
      <c r="M18" s="11">
        <v>193109</v>
      </c>
      <c r="N18" s="11">
        <v>601937</v>
      </c>
      <c r="P18" s="11">
        <f>SUM(C18:N18)</f>
        <v>4206122998</v>
      </c>
      <c r="S18" s="57"/>
      <c r="T18" s="20"/>
      <c r="U18"/>
      <c r="V18"/>
      <c r="W18" s="85"/>
    </row>
    <row r="19" spans="1:23" s="43" customFormat="1" x14ac:dyDescent="0.35">
      <c r="B19" s="42" t="s">
        <v>98</v>
      </c>
      <c r="C19" s="44">
        <f>C16/C18</f>
        <v>3.4929544402807198E-3</v>
      </c>
      <c r="D19" s="44">
        <f t="shared" ref="D19:N19" si="3">D16/D18</f>
        <v>3.7899494699350162E-3</v>
      </c>
      <c r="E19" s="44">
        <f t="shared" si="3"/>
        <v>3.3978266535174815E-3</v>
      </c>
      <c r="F19" s="44">
        <f t="shared" si="3"/>
        <v>2.9706662295883417E-3</v>
      </c>
      <c r="G19" s="44">
        <f t="shared" si="3"/>
        <v>2.0524911879709591E-3</v>
      </c>
      <c r="H19" s="44">
        <f t="shared" si="3"/>
        <v>3.1934154711447211E-3</v>
      </c>
      <c r="I19" s="44">
        <f t="shared" si="3"/>
        <v>4.454506007596757E-3</v>
      </c>
      <c r="J19" s="44">
        <f t="shared" si="3"/>
        <v>2.4241986615225405E-3</v>
      </c>
      <c r="K19" s="44">
        <f t="shared" si="3"/>
        <v>2.9682619363758621E-3</v>
      </c>
      <c r="L19" s="44">
        <f t="shared" si="3"/>
        <v>0.29325835186703314</v>
      </c>
      <c r="M19" s="44">
        <f t="shared" si="3"/>
        <v>0.4871471999547955</v>
      </c>
      <c r="N19" s="44">
        <f t="shared" si="3"/>
        <v>4.3498179760792658E-3</v>
      </c>
      <c r="P19" s="45"/>
      <c r="R19" s="46"/>
      <c r="S19" s="7" t="s">
        <v>132</v>
      </c>
      <c r="T19" s="20">
        <f>SUM(T6:T18)</f>
        <v>0.99999999999999989</v>
      </c>
      <c r="U19" s="47">
        <f>SUM(U6:U17)</f>
        <v>13400010.56877319</v>
      </c>
      <c r="V19" s="5">
        <f>SUM(V6:V17)</f>
        <v>4206122998</v>
      </c>
      <c r="W19" s="85">
        <f>U19/V19</f>
        <v>3.1858342171983221E-3</v>
      </c>
    </row>
    <row r="20" spans="1:23" x14ac:dyDescent="0.35">
      <c r="C20" s="8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3" x14ac:dyDescent="0.35">
      <c r="B21" t="s">
        <v>133</v>
      </c>
      <c r="C21" s="6">
        <f>C19*1000</f>
        <v>3.49295444028072</v>
      </c>
    </row>
    <row r="22" spans="1:23" x14ac:dyDescent="0.35"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P22" s="117"/>
    </row>
    <row r="24" spans="1:23" x14ac:dyDescent="0.35">
      <c r="A24" s="5" t="s">
        <v>134</v>
      </c>
      <c r="B24" t="s">
        <v>135</v>
      </c>
      <c r="C24" s="4"/>
    </row>
    <row r="25" spans="1:23" x14ac:dyDescent="0.35">
      <c r="C25" s="20"/>
    </row>
    <row r="26" spans="1:23" x14ac:dyDescent="0.35">
      <c r="C26" s="5"/>
    </row>
    <row r="27" spans="1:23" x14ac:dyDescent="0.35">
      <c r="C27" s="4"/>
    </row>
    <row r="29" spans="1:23" s="7" customFormat="1" x14ac:dyDescent="0.35"/>
    <row r="30" spans="1:23" s="8" customFormat="1" x14ac:dyDescent="0.35"/>
    <row r="31" spans="1:23" s="4" customFormat="1" x14ac:dyDescent="0.3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9"/>
    </row>
    <row r="32" spans="1:23" s="4" customFormat="1" x14ac:dyDescent="0.3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0"/>
    </row>
    <row r="33" spans="2:19" s="4" customFormat="1" x14ac:dyDescent="0.3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P33" s="9"/>
    </row>
    <row r="34" spans="2:19" s="4" customFormat="1" x14ac:dyDescent="0.3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P34" s="9"/>
    </row>
    <row r="35" spans="2:19" s="5" customFormat="1" x14ac:dyDescent="0.35">
      <c r="B3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P35" s="11"/>
    </row>
    <row r="36" spans="2:19" s="13" customFormat="1" x14ac:dyDescent="0.35">
      <c r="B36" s="5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P36" s="14"/>
      <c r="R36" s="15"/>
      <c r="S36" s="15"/>
    </row>
    <row r="37" spans="2:19" x14ac:dyDescent="0.35">
      <c r="C37" s="2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9" x14ac:dyDescent="0.35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7"/>
    </row>
    <row r="39" spans="2:19" x14ac:dyDescent="0.3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8"/>
      <c r="P39" s="19"/>
    </row>
    <row r="41" spans="2:19" x14ac:dyDescent="0.35">
      <c r="B41" s="22"/>
      <c r="D41" s="6"/>
    </row>
    <row r="42" spans="2:19" x14ac:dyDescent="0.35">
      <c r="B42" s="22"/>
    </row>
    <row r="43" spans="2:19" x14ac:dyDescent="0.35">
      <c r="N43" s="33"/>
    </row>
  </sheetData>
  <mergeCells count="5">
    <mergeCell ref="B1:M1"/>
    <mergeCell ref="B2:M2"/>
    <mergeCell ref="B3:M3"/>
    <mergeCell ref="B4:M4"/>
    <mergeCell ref="N1:O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AFCB5F558BA46A3AE12AB857C8DAD" ma:contentTypeVersion="6" ma:contentTypeDescription="Create a new document." ma:contentTypeScope="" ma:versionID="1dc150671265e2e1b05d174b55c86985">
  <xsd:schema xmlns:xsd="http://www.w3.org/2001/XMLSchema" xmlns:xs="http://www.w3.org/2001/XMLSchema" xmlns:p="http://schemas.microsoft.com/office/2006/metadata/properties" xmlns:ns2="ee50cfe5-9778-4480-8603-d0d109ff4d4b" xmlns:ns3="4f801a23-7207-4f22-90b7-7f05a4480efb" targetNamespace="http://schemas.microsoft.com/office/2006/metadata/properties" ma:root="true" ma:fieldsID="8fef29cdba00efced0efaa6046d04cd3" ns2:_="" ns3:_="">
    <xsd:import namespace="ee50cfe5-9778-4480-8603-d0d109ff4d4b"/>
    <xsd:import namespace="4f801a23-7207-4f22-90b7-7f05a448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cfe5-9778-4480-8603-d0d109ff4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01a23-7207-4f22-90b7-7f05a448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ED9DA-3498-4FEA-BDCC-2592ADAA1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6225F-BE51-4983-9473-3FBDFE926C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7C02DE-02C3-47FA-925C-D560FE346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0cfe5-9778-4480-8603-d0d109ff4d4b"/>
    <ds:schemaRef ds:uri="4f801a23-7207-4f22-90b7-7f05a4480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CTE 1 - Bond Financing Costs</vt:lpstr>
      <vt:lpstr>CTE 2 - Revenue Requirement</vt:lpstr>
      <vt:lpstr>CTE 3 - Benefits Comparison</vt:lpstr>
      <vt:lpstr>CTE 4 - SETC calculation</vt:lpstr>
      <vt:lpstr>'CTE 1 - Bond Financing Costs'!Print_Area</vt:lpstr>
      <vt:lpstr>'CTE 3 - Benefits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Schaus Hall</dc:creator>
  <cp:keywords/>
  <dc:description/>
  <cp:lastModifiedBy>Amy Evers</cp:lastModifiedBy>
  <cp:revision/>
  <dcterms:created xsi:type="dcterms:W3CDTF">2021-11-18T17:59:00Z</dcterms:created>
  <dcterms:modified xsi:type="dcterms:W3CDTF">2022-03-21T19:47:45Z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0x010100918AFCB5F558BA46A3AE12AB857C8DAD</vt:lpwstr>
  </property>
</Properties>
</file>