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Ex1.xml" ContentType="application/vnd.ms-office.chartex+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Ex4.xml" ContentType="application/vnd.ms-office.chartex+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Ex5.xml" ContentType="application/vnd.ms-office.chartex+xml"/>
  <Override PartName="/xl/charts/style5.xml" ContentType="application/vnd.ms-office.chartstyle+xml"/>
  <Override PartName="/xl/charts/colors5.xml" ContentType="application/vnd.ms-office.chartcolorsty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E:\Customer Team\Tia's Files\EM&amp;V_MEEIA 3\PY 2\Annual Filing\"/>
    </mc:Choice>
  </mc:AlternateContent>
  <xr:revisionPtr revIDLastSave="0" documentId="8_{849E9EB1-150B-4971-B3E3-2A139AC6273C}" xr6:coauthVersionLast="47" xr6:coauthVersionMax="47" xr10:uidLastSave="{00000000-0000-0000-0000-000000000000}"/>
  <bookViews>
    <workbookView xWindow="-120" yWindow="-120" windowWidth="29040" windowHeight="15840" xr2:uid="{93038003-5C85-4236-8091-4511F3F2C216}"/>
  </bookViews>
  <sheets>
    <sheet name=" PY2 Res &amp; DR" sheetId="1" r:id="rId1"/>
    <sheet name="PY2 Missiouri West " sheetId="2" r:id="rId2"/>
    <sheet name="PY2 Missouri Metro " sheetId="3" r:id="rId3"/>
    <sheet name="PY1 and PY2 Combined" sheetId="20" r:id="rId4"/>
    <sheet name="Realization Rates" sheetId="4" r:id="rId5"/>
    <sheet name="Program Level Tables" sheetId="5" r:id="rId6"/>
    <sheet name="Evergy Targets" sheetId="6" state="hidden" r:id="rId7"/>
    <sheet name="HCHC" sheetId="7" r:id="rId8"/>
    <sheet name="ESP" sheetId="8" r:id="rId9"/>
    <sheet name="IEMF" sheetId="9" r:id="rId10"/>
    <sheet name="HER" sheetId="10" r:id="rId11"/>
    <sheet name="BDR" sheetId="11" r:id="rId12"/>
    <sheet name="RDR" sheetId="12" r:id="rId13"/>
    <sheet name="BST" sheetId="13" r:id="rId14"/>
    <sheet name="PAYS" sheetId="16" r:id="rId15"/>
    <sheet name="Trees" sheetId="17" r:id="rId16"/>
    <sheet name="EENP" sheetId="18" r:id="rId17"/>
    <sheet name="QI" sheetId="19" r:id="rId18"/>
    <sheet name="QC" sheetId="14" state="hidden" r:id="rId19"/>
    <sheet name="Model Inputs" sheetId="15" state="hidden" r:id="rId20"/>
  </sheets>
  <externalReferences>
    <externalReference r:id="rId21"/>
    <externalReference r:id="rId22"/>
  </externalReferences>
  <definedNames>
    <definedName name="_xlnm._FilterDatabase" localSheetId="19" hidden="1">'Model Inputs'!$A$1:$AF$89</definedName>
    <definedName name="_ftn1" localSheetId="12">RDR!#REF!</definedName>
    <definedName name="_ftn1">HER!#REF!</definedName>
    <definedName name="_ftn2" localSheetId="11">BDR!#REF!</definedName>
    <definedName name="_ftn3" localSheetId="11">BDR!#REF!</definedName>
    <definedName name="_ftnref1" localSheetId="12">RDR!#REF!</definedName>
    <definedName name="_ftnref1">HER!#REF!</definedName>
    <definedName name="_ftnref2" localSheetId="11">BDR!$A$30</definedName>
    <definedName name="_ftnref3" localSheetId="11">BDR!#REF!</definedName>
    <definedName name="_Hlk67487971" localSheetId="11">BDR!#REF!</definedName>
    <definedName name="_Hlk99376590" localSheetId="10">HER!$A$25</definedName>
    <definedName name="_msoanchor_1">IEMF!#REF!</definedName>
    <definedName name="_Ref34943846">IEMF!$A$24</definedName>
    <definedName name="_Ref35253618" localSheetId="9">IEMF!#REF!</definedName>
    <definedName name="_Ref35253647" localSheetId="9">IEMF!#REF!</definedName>
    <definedName name="_Ref35257013">IEMF!#REF!</definedName>
    <definedName name="_Ref35436356">HCHC!$A$95</definedName>
    <definedName name="_Ref387257477">HCHC!#REF!</definedName>
    <definedName name="_Ref387270100">HCHC!#REF!</definedName>
    <definedName name="_Ref39651149" localSheetId="13">BST!#REF!</definedName>
    <definedName name="_Ref39651647" localSheetId="13">BST!#REF!</definedName>
    <definedName name="_Ref39651755" localSheetId="13">BST!#REF!</definedName>
    <definedName name="_Ref446580993" localSheetId="8">ESP!$A$23</definedName>
    <definedName name="_Ref446582220" localSheetId="8">ESP!#REF!</definedName>
    <definedName name="_Ref446582701" localSheetId="8">ESP!#REF!</definedName>
    <definedName name="_Ref450579186">HCHC!#REF!</definedName>
    <definedName name="_Ref477530840" localSheetId="8">ESP!#REF!</definedName>
    <definedName name="_Ref50709224" localSheetId="11">BDR!$A$45</definedName>
    <definedName name="_Ref50725384" localSheetId="11">BDR!#REF!</definedName>
    <definedName name="_Ref510188739" localSheetId="7">HCHC!#REF!</definedName>
    <definedName name="_Ref510188739">HCHC!$A$6</definedName>
    <definedName name="_Ref51240729">HER!#REF!</definedName>
    <definedName name="_Ref51658601" localSheetId="11">BDR!#REF!</definedName>
    <definedName name="_Ref51829618" localSheetId="11">BDR!#REF!</definedName>
    <definedName name="_Ref51829628" localSheetId="11">BDR!$A$30</definedName>
    <definedName name="_Ref58915947" localSheetId="11">BDR!#REF!</definedName>
    <definedName name="_Ref58915947">BDR!#REF!</definedName>
    <definedName name="_Ref58916475" localSheetId="12">RDR!#REF!</definedName>
    <definedName name="_Ref58916620" localSheetId="12">RDR!#REF!</definedName>
    <definedName name="_Ref58919879" localSheetId="12">RDR!#REF!</definedName>
    <definedName name="_Ref58920836" localSheetId="12">RDR!#REF!</definedName>
    <definedName name="_Ref58923067" localSheetId="12">RDR!#REF!</definedName>
    <definedName name="_Ref60732855" localSheetId="12">RDR!#REF!</definedName>
    <definedName name="_Ref60732855">RDR!#REF!</definedName>
    <definedName name="_Ref60744837" localSheetId="12">RDR!#REF!</definedName>
    <definedName name="_Ref60744837">RDR!#REF!</definedName>
    <definedName name="_Ref60748709" localSheetId="12">RDR!#REF!</definedName>
    <definedName name="_Ref62729496">BST!#REF!</definedName>
    <definedName name="_Ref62729560" localSheetId="13">BST!#REF!</definedName>
    <definedName name="_Ref62729560">BST!#REF!</definedName>
    <definedName name="_Ref62729898" localSheetId="13">BST!#REF!</definedName>
    <definedName name="_Ref62729898">BST!#REF!</definedName>
    <definedName name="_Ref62730132" localSheetId="13">BST!#REF!</definedName>
    <definedName name="_Ref62731088" localSheetId="13">BST!#REF!</definedName>
    <definedName name="_Ref62731134" localSheetId="13">BST!#REF!</definedName>
    <definedName name="_Ref62731196" localSheetId="13">BST!#REF!</definedName>
    <definedName name="_Ref62731336" localSheetId="13">BST!#REF!</definedName>
    <definedName name="_Ref62731852" localSheetId="13">BST!#REF!</definedName>
    <definedName name="_Ref62819766" localSheetId="13">BST!#REF!</definedName>
    <definedName name="_Ref62819766">BST!#REF!</definedName>
    <definedName name="_Ref64539860" localSheetId="8">ESP!#REF!</definedName>
    <definedName name="_Ref64629929">IEMF!#REF!</definedName>
    <definedName name="_Ref64745086" localSheetId="9">IEMF!#REF!</definedName>
    <definedName name="_Ref64749177" localSheetId="9">IEMF!#REF!</definedName>
    <definedName name="_Ref64830061" localSheetId="9">IEMF!$I$27</definedName>
    <definedName name="_Ref66281847">BST!#REF!</definedName>
    <definedName name="_Ref66281907">BST!#REF!</definedName>
    <definedName name="_Ref66282117">BST!#REF!</definedName>
    <definedName name="_Ref66282339">BST!#REF!</definedName>
    <definedName name="_Ref66981277">IEMF!#REF!</definedName>
    <definedName name="_Ref66981554" localSheetId="8">ESP!$A$6</definedName>
    <definedName name="_Ref66990212" localSheetId="8">ESP!$F$6</definedName>
    <definedName name="_Ref67137197" localSheetId="8">ESP!$A$47</definedName>
    <definedName name="_Ref67400478">HCHC!$A$46</definedName>
    <definedName name="_Ref67402241">HCHC!$A$63</definedName>
    <definedName name="_Ref67493783">HCHC!#REF!</definedName>
    <definedName name="_Ref67645157" localSheetId="12">RDR!#REF!</definedName>
    <definedName name="_Ref67654058">BST!#REF!</definedName>
    <definedName name="_Ref67654060">BST!#REF!</definedName>
    <definedName name="_Ref67669692">BDR!#REF!</definedName>
    <definedName name="_Ref67678723" localSheetId="8">ESP!#REF!</definedName>
    <definedName name="_Ref67679788" localSheetId="8">ESP!$A$90</definedName>
    <definedName name="_Ref67679791" localSheetId="8">ESP!$A$105</definedName>
    <definedName name="_Ref67903962" localSheetId="8">ESP!#REF!</definedName>
    <definedName name="_Ref67904029" localSheetId="8">ESP!#REF!</definedName>
    <definedName name="_Ref67907335">HER!#REF!</definedName>
    <definedName name="_Ref67908908" localSheetId="8">ESP!#REF!</definedName>
    <definedName name="_Ref67908944" localSheetId="8">ESP!#REF!</definedName>
    <definedName name="_Ref67909147" localSheetId="8">ESP!#REF!</definedName>
    <definedName name="_Ref67911926">HER!$A$77</definedName>
    <definedName name="_Ref67912327">HER!$A$237</definedName>
    <definedName name="_Ref67912388">HER!$A$275</definedName>
    <definedName name="_Ref67912426">HER!$A$282</definedName>
    <definedName name="_Ref67914677">BDR!#REF!</definedName>
    <definedName name="_Ref67914726">BDR!#REF!</definedName>
    <definedName name="_Ref67914770">BDR!#REF!</definedName>
    <definedName name="_Ref67914859">BDR!#REF!</definedName>
    <definedName name="_Ref67914921">BDR!#REF!</definedName>
    <definedName name="_Ref67915156">BDR!#REF!</definedName>
    <definedName name="_Ref67919518" localSheetId="8">ESP!#REF!</definedName>
    <definedName name="_Ref67920656" localSheetId="8">ESP!#REF!</definedName>
    <definedName name="_Ref67923390">HER!#REF!</definedName>
    <definedName name="_Ref67923659">HER!#REF!</definedName>
    <definedName name="_Ref67923911">HER!#REF!</definedName>
    <definedName name="_Ref67923955">HER!#REF!</definedName>
    <definedName name="_Ref67924240">HER!#REF!</definedName>
    <definedName name="_Ref67924342">HER!#REF!</definedName>
    <definedName name="_Ref67924515">HER!#REF!</definedName>
    <definedName name="_Ref67924695">HER!#REF!</definedName>
    <definedName name="_Ref67925029">HER!#REF!</definedName>
    <definedName name="_Ref67925169">HER!#REF!</definedName>
    <definedName name="_Ref67925391">HER!#REF!</definedName>
    <definedName name="_Ref67925652">HER!#REF!</definedName>
    <definedName name="_Ref67926047">HER!#REF!</definedName>
    <definedName name="_Ref67926397">HER!#REF!</definedName>
    <definedName name="_Ref67926473">HER!#REF!</definedName>
    <definedName name="_Ref67926515">HER!#REF!</definedName>
    <definedName name="_Ref67926568">HER!#REF!</definedName>
    <definedName name="_Ref67926633">HER!#REF!</definedName>
    <definedName name="_Ref67927466">HER!#REF!</definedName>
    <definedName name="_Ref67927718">HER!#REF!</definedName>
    <definedName name="_Ref67927753">HER!#REF!</definedName>
    <definedName name="_Ref67927792">HER!#REF!</definedName>
    <definedName name="_Ref67927950">HER!#REF!</definedName>
    <definedName name="_Ref67927996">HER!#REF!</definedName>
    <definedName name="_Ref67928036">HER!#REF!</definedName>
    <definedName name="_Ref67928149">HER!#REF!</definedName>
    <definedName name="_Ref67928191">HER!#REF!</definedName>
    <definedName name="_Ref67928238">HER!#REF!</definedName>
    <definedName name="_Ref67931416" localSheetId="8">ESP!#REF!</definedName>
    <definedName name="_Ref67948391">RDR!#REF!</definedName>
    <definedName name="_Ref67999412">#REF!</definedName>
    <definedName name="_Ref67999694">#REF!</definedName>
    <definedName name="_Ref67999754">#REF!</definedName>
    <definedName name="_Ref67999770">#REF!</definedName>
    <definedName name="_Ref67999788">#REF!</definedName>
    <definedName name="_Ref67999809">#REF!</definedName>
    <definedName name="_Ref67999821">#REF!</definedName>
    <definedName name="_Ref68000215">#REF!</definedName>
    <definedName name="_Ref68000235">#REF!</definedName>
    <definedName name="_Ref68000253">#REF!</definedName>
    <definedName name="_Ref68000575">#REF!</definedName>
    <definedName name="_Ref68000791">#REF!</definedName>
    <definedName name="_Ref68000806">#REF!</definedName>
    <definedName name="_Ref68000829">#REF!</definedName>
    <definedName name="_Ref68001645">#REF!</definedName>
    <definedName name="_Ref68001688">#REF!</definedName>
    <definedName name="_Ref68001782">#REF!</definedName>
    <definedName name="_Ref68001931">#REF!</definedName>
    <definedName name="_Ref68001959">#REF!</definedName>
    <definedName name="_Ref68002016">#REF!</definedName>
    <definedName name="_Ref68002096">#REF!</definedName>
    <definedName name="_Ref68002107">#REF!</definedName>
    <definedName name="_Ref68002131">#REF!</definedName>
    <definedName name="_Ref68023404">RDR!#REF!</definedName>
    <definedName name="_Ref68024173">RDR!#REF!</definedName>
    <definedName name="_Ref68078562">BST!#REF!</definedName>
    <definedName name="_Ref68078859">BST!#REF!</definedName>
    <definedName name="_Ref68090559" localSheetId="8">ESP!#REF!</definedName>
    <definedName name="_Ref68090577" localSheetId="8">ESP!#REF!</definedName>
    <definedName name="_Ref68093232">IEMF!$A$76</definedName>
    <definedName name="_Ref68093243">IEMF!$A$83</definedName>
    <definedName name="_Ref68093246">IEMF!$A$90</definedName>
    <definedName name="_Ref7080405" localSheetId="7">HCHC!#REF!</definedName>
    <definedName name="_Ref7080405">HCHC!#REF!</definedName>
    <definedName name="_Toc56084081">HER!$A$56</definedName>
    <definedName name="_Toc62732572" localSheetId="12">RDR!#REF!</definedName>
    <definedName name="_Toc62732573" localSheetId="12">RDR!#REF!</definedName>
    <definedName name="_Toc62732584" localSheetId="13">BST!#REF!</definedName>
    <definedName name="_Toc62732584">BST!$H$6</definedName>
    <definedName name="_Toc62732585" localSheetId="13">BST!#REF!</definedName>
    <definedName name="_Toc62732585">BST!#REF!</definedName>
    <definedName name="_Toc68166666" localSheetId="8">ESP!#REF!</definedName>
    <definedName name="_Toc68166669" localSheetId="8">ESP!$A$97</definedName>
    <definedName name="OLE_LINK1">HCHC!#REF!</definedName>
    <definedName name="Z_8E212A9A_7614_47AE_9E08_B60E07D37147_.wvu.Rows" localSheetId="6" hidden="1">'Evergy Targets'!$1:$78</definedName>
  </definedNames>
  <calcPr calcId="191029"/>
  <customWorkbookViews>
    <customWorkbookView name="Krista McGee - Personal View" guid="{8E212A9A-7614-47AE-9E08-B60E07D37147}" mergeInterval="0" personalView="1" xWindow="-1869" yWindow="71" windowWidth="1862" windowHeight="1037" tabRatio="801" activeSheetId="14"/>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I24" i="3" l="1"/>
  <c r="D20" i="1"/>
  <c r="C20" i="1"/>
  <c r="C26" i="1"/>
  <c r="C25" i="1"/>
  <c r="D25" i="1"/>
  <c r="D11" i="1"/>
  <c r="C151" i="20"/>
  <c r="C142" i="20"/>
  <c r="G142" i="20"/>
  <c r="G138" i="20"/>
  <c r="C138" i="20"/>
  <c r="C152" i="20" s="1"/>
  <c r="G152" i="20" s="1"/>
  <c r="M149" i="20"/>
  <c r="M150" i="20"/>
  <c r="M148" i="20"/>
  <c r="M140" i="20"/>
  <c r="M139" i="20"/>
  <c r="M136" i="20"/>
  <c r="M137" i="20"/>
  <c r="M135" i="20"/>
  <c r="M138" i="20"/>
  <c r="M142" i="20"/>
  <c r="M151" i="20"/>
  <c r="M152" i="20"/>
  <c r="M153" i="20"/>
  <c r="K152" i="20"/>
  <c r="K153" i="20"/>
  <c r="I153" i="20"/>
  <c r="G136" i="20"/>
  <c r="G137" i="20"/>
  <c r="G139" i="20"/>
  <c r="G140" i="20"/>
  <c r="G148" i="20"/>
  <c r="G149" i="20"/>
  <c r="G150" i="20"/>
  <c r="G151" i="20"/>
  <c r="G135" i="20"/>
  <c r="E152" i="20"/>
  <c r="E153" i="20"/>
  <c r="M126" i="20"/>
  <c r="M127" i="20"/>
  <c r="M125" i="20"/>
  <c r="M118" i="20"/>
  <c r="M116" i="20"/>
  <c r="M112" i="20"/>
  <c r="M113" i="20"/>
  <c r="M114" i="20"/>
  <c r="M115" i="20"/>
  <c r="M111" i="20"/>
  <c r="K129" i="20"/>
  <c r="I128" i="20"/>
  <c r="M128" i="20" s="1"/>
  <c r="I129" i="20"/>
  <c r="G126" i="20"/>
  <c r="G127" i="20"/>
  <c r="G125" i="20"/>
  <c r="G118" i="20"/>
  <c r="G112" i="20"/>
  <c r="G113" i="20"/>
  <c r="G114" i="20"/>
  <c r="G115" i="20"/>
  <c r="G116" i="20"/>
  <c r="G111" i="20"/>
  <c r="E128" i="20"/>
  <c r="E129" i="20"/>
  <c r="C128" i="20"/>
  <c r="C129" i="20"/>
  <c r="G129" i="20" s="1"/>
  <c r="M98" i="20"/>
  <c r="M101" i="20"/>
  <c r="M86" i="20"/>
  <c r="M87" i="20"/>
  <c r="M88" i="20"/>
  <c r="M89" i="20"/>
  <c r="M92" i="20"/>
  <c r="M99" i="20"/>
  <c r="M100" i="20"/>
  <c r="M85" i="20"/>
  <c r="K102" i="20"/>
  <c r="K103" i="20"/>
  <c r="M103" i="20" s="1"/>
  <c r="I102" i="20"/>
  <c r="I103" i="20"/>
  <c r="G86" i="20"/>
  <c r="G87" i="20"/>
  <c r="G88" i="20"/>
  <c r="G89" i="20"/>
  <c r="G92" i="20"/>
  <c r="G98" i="20"/>
  <c r="G99" i="20"/>
  <c r="G100" i="20"/>
  <c r="G101" i="20"/>
  <c r="G85" i="20"/>
  <c r="E102" i="20"/>
  <c r="E103" i="20"/>
  <c r="C102" i="20"/>
  <c r="C103" i="20"/>
  <c r="G103" i="20" s="1"/>
  <c r="M62" i="20"/>
  <c r="M63" i="20"/>
  <c r="M64" i="20"/>
  <c r="M65" i="20"/>
  <c r="M68" i="20"/>
  <c r="M75" i="20"/>
  <c r="M76" i="20"/>
  <c r="M77" i="20"/>
  <c r="M61" i="20"/>
  <c r="K79" i="20"/>
  <c r="I78" i="20"/>
  <c r="M78" i="20" s="1"/>
  <c r="I79" i="20"/>
  <c r="M79" i="20" s="1"/>
  <c r="G62" i="20"/>
  <c r="G63" i="20"/>
  <c r="G64" i="20"/>
  <c r="G65" i="20"/>
  <c r="G68" i="20"/>
  <c r="G75" i="20"/>
  <c r="G76" i="20"/>
  <c r="G77" i="20"/>
  <c r="G61" i="20"/>
  <c r="E79" i="20"/>
  <c r="E78" i="20"/>
  <c r="C79" i="20"/>
  <c r="C78" i="20"/>
  <c r="M49" i="20"/>
  <c r="M48" i="20"/>
  <c r="M47" i="20"/>
  <c r="M50" i="20"/>
  <c r="M35" i="20"/>
  <c r="M36" i="20"/>
  <c r="M37" i="20"/>
  <c r="M38" i="20"/>
  <c r="M39" i="20"/>
  <c r="M41" i="20"/>
  <c r="M34" i="20"/>
  <c r="K52" i="20"/>
  <c r="I51" i="20"/>
  <c r="M51" i="20" s="1"/>
  <c r="I52" i="20"/>
  <c r="G48" i="20"/>
  <c r="G49" i="20"/>
  <c r="G50" i="20"/>
  <c r="G47" i="20"/>
  <c r="G35" i="20"/>
  <c r="G36" i="20"/>
  <c r="G37" i="20"/>
  <c r="G38" i="20"/>
  <c r="G39" i="20"/>
  <c r="G41" i="20"/>
  <c r="G34" i="20"/>
  <c r="E52" i="20"/>
  <c r="E51" i="20"/>
  <c r="C52" i="20"/>
  <c r="C51" i="20"/>
  <c r="M11" i="20"/>
  <c r="M12" i="20"/>
  <c r="M13" i="20"/>
  <c r="M14" i="20"/>
  <c r="M15" i="20"/>
  <c r="M17" i="20"/>
  <c r="M24" i="20"/>
  <c r="M25" i="20"/>
  <c r="M26" i="20"/>
  <c r="M10" i="20"/>
  <c r="K27" i="20"/>
  <c r="I27" i="20"/>
  <c r="I28" i="20"/>
  <c r="E28" i="20"/>
  <c r="E27" i="20"/>
  <c r="C27" i="20"/>
  <c r="C28" i="20"/>
  <c r="D10" i="20"/>
  <c r="F10" i="20"/>
  <c r="J10" i="20"/>
  <c r="L10" i="20"/>
  <c r="D11" i="20"/>
  <c r="F11" i="20"/>
  <c r="J11" i="20"/>
  <c r="L11" i="20"/>
  <c r="D12" i="20"/>
  <c r="F12" i="20"/>
  <c r="J12" i="20"/>
  <c r="L12" i="20"/>
  <c r="D14" i="20"/>
  <c r="F14" i="20"/>
  <c r="J14" i="20"/>
  <c r="L14" i="20"/>
  <c r="D15" i="20"/>
  <c r="F15" i="20"/>
  <c r="J15" i="20"/>
  <c r="L15" i="20"/>
  <c r="L17" i="20" s="1"/>
  <c r="D18" i="20"/>
  <c r="F18" i="20"/>
  <c r="L18" i="20"/>
  <c r="D19" i="20"/>
  <c r="F19" i="20"/>
  <c r="L19" i="20"/>
  <c r="D20" i="20"/>
  <c r="F20" i="20"/>
  <c r="L20" i="20"/>
  <c r="D21" i="20"/>
  <c r="F21" i="20"/>
  <c r="L21" i="20"/>
  <c r="J22" i="20"/>
  <c r="D24" i="20"/>
  <c r="F24" i="20"/>
  <c r="J24" i="20"/>
  <c r="L24" i="20"/>
  <c r="D25" i="20"/>
  <c r="F25" i="20"/>
  <c r="J25" i="20"/>
  <c r="L25" i="20"/>
  <c r="D34" i="20"/>
  <c r="F34" i="20"/>
  <c r="J34" i="20"/>
  <c r="L34" i="20"/>
  <c r="D35" i="20"/>
  <c r="F35" i="20"/>
  <c r="J35" i="20"/>
  <c r="L35" i="20"/>
  <c r="D36" i="20"/>
  <c r="F36" i="20"/>
  <c r="J36" i="20"/>
  <c r="L36" i="20"/>
  <c r="D38" i="20"/>
  <c r="F38" i="20"/>
  <c r="J38" i="20"/>
  <c r="L38" i="20"/>
  <c r="D39" i="20"/>
  <c r="F39" i="20"/>
  <c r="J39" i="20"/>
  <c r="L39" i="20"/>
  <c r="D42" i="20"/>
  <c r="F42" i="20"/>
  <c r="L42" i="20"/>
  <c r="N42" i="20" s="1"/>
  <c r="D44" i="20"/>
  <c r="F44" i="20"/>
  <c r="L44" i="20"/>
  <c r="D45" i="20"/>
  <c r="F45" i="20"/>
  <c r="L45" i="20"/>
  <c r="J46" i="20"/>
  <c r="D47" i="20"/>
  <c r="F47" i="20"/>
  <c r="J47" i="20"/>
  <c r="L47" i="20"/>
  <c r="D48" i="20"/>
  <c r="F48" i="20"/>
  <c r="J48" i="20"/>
  <c r="L48" i="20"/>
  <c r="D49" i="20"/>
  <c r="F49" i="20"/>
  <c r="F50" i="20" s="1"/>
  <c r="J49" i="20"/>
  <c r="L49" i="20"/>
  <c r="G36" i="1"/>
  <c r="F36" i="1"/>
  <c r="D36" i="1"/>
  <c r="C36" i="1"/>
  <c r="G12" i="1"/>
  <c r="D13" i="1"/>
  <c r="D12" i="1"/>
  <c r="C12" i="1"/>
  <c r="F12" i="1"/>
  <c r="C8" i="1"/>
  <c r="D8" i="1"/>
  <c r="E8" i="1" s="1"/>
  <c r="F8" i="1"/>
  <c r="H8" i="1" s="1"/>
  <c r="G8" i="1"/>
  <c r="C9" i="1"/>
  <c r="D9" i="1"/>
  <c r="F9" i="1"/>
  <c r="H9" i="1" s="1"/>
  <c r="G9" i="1"/>
  <c r="C10" i="1"/>
  <c r="D10" i="1"/>
  <c r="E10" i="1" s="1"/>
  <c r="F10" i="1"/>
  <c r="G10" i="1"/>
  <c r="G11" i="1"/>
  <c r="C13" i="1"/>
  <c r="E13" i="1" s="1"/>
  <c r="F13" i="1"/>
  <c r="G13" i="1"/>
  <c r="C16" i="1"/>
  <c r="D16" i="1"/>
  <c r="G16" i="1"/>
  <c r="H16" i="1" s="1"/>
  <c r="C17" i="1"/>
  <c r="D17" i="1"/>
  <c r="E17" i="1" s="1"/>
  <c r="G17" i="1"/>
  <c r="C18" i="1"/>
  <c r="E18" i="1" s="1"/>
  <c r="D18" i="1"/>
  <c r="G18" i="1"/>
  <c r="C19" i="1"/>
  <c r="E19" i="1" s="1"/>
  <c r="D19" i="1"/>
  <c r="G19" i="1"/>
  <c r="F20" i="1"/>
  <c r="D11" i="7"/>
  <c r="C153" i="20" l="1"/>
  <c r="G153" i="20" s="1"/>
  <c r="M129" i="20"/>
  <c r="G128" i="20"/>
  <c r="G102" i="20"/>
  <c r="M102" i="20"/>
  <c r="G78" i="20"/>
  <c r="D13" i="20"/>
  <c r="G79" i="20"/>
  <c r="G51" i="20"/>
  <c r="G52" i="20"/>
  <c r="M52" i="20"/>
  <c r="D17" i="20"/>
  <c r="D26" i="20"/>
  <c r="L41" i="20"/>
  <c r="M27" i="20"/>
  <c r="K28" i="20"/>
  <c r="M28" i="20" s="1"/>
  <c r="G27" i="20"/>
  <c r="G28" i="20"/>
  <c r="H18" i="20"/>
  <c r="J17" i="20"/>
  <c r="N17" i="20" s="1"/>
  <c r="N11" i="20"/>
  <c r="L37" i="20"/>
  <c r="H48" i="20"/>
  <c r="N24" i="20"/>
  <c r="N48" i="20"/>
  <c r="H36" i="20"/>
  <c r="H34" i="20"/>
  <c r="N34" i="20"/>
  <c r="N44" i="20" a="1"/>
  <c r="N44" i="20" s="1"/>
  <c r="D46" i="20"/>
  <c r="N19" i="20"/>
  <c r="H20" i="20"/>
  <c r="H14" i="20"/>
  <c r="N35" i="20"/>
  <c r="L13" i="20"/>
  <c r="H45" i="20"/>
  <c r="H21" i="20"/>
  <c r="N15" i="20"/>
  <c r="H12" i="20"/>
  <c r="H11" i="20"/>
  <c r="H10" i="20"/>
  <c r="N14" i="20"/>
  <c r="H44" i="20"/>
  <c r="N10" i="20"/>
  <c r="N38" i="20"/>
  <c r="D37" i="20"/>
  <c r="N25" i="20"/>
  <c r="N47" i="20"/>
  <c r="H38" i="20"/>
  <c r="N36" i="20"/>
  <c r="L26" i="20"/>
  <c r="L27" i="20" s="1"/>
  <c r="H25" i="20"/>
  <c r="H24" i="20"/>
  <c r="L22" i="20"/>
  <c r="N22" i="20" s="1"/>
  <c r="H49" i="20"/>
  <c r="J41" i="20"/>
  <c r="H39" i="20"/>
  <c r="F37" i="20"/>
  <c r="H37" i="20" s="1"/>
  <c r="J50" i="20"/>
  <c r="N49" i="20"/>
  <c r="L46" i="20"/>
  <c r="N46" i="20" s="1"/>
  <c r="N39" i="20"/>
  <c r="D41" i="20"/>
  <c r="H19" i="20"/>
  <c r="D22" i="20"/>
  <c r="N12" i="20"/>
  <c r="D50" i="20"/>
  <c r="H42" i="20"/>
  <c r="H35" i="20"/>
  <c r="F26" i="20"/>
  <c r="N18" i="20"/>
  <c r="H15" i="20"/>
  <c r="F13" i="20"/>
  <c r="H47" i="20"/>
  <c r="F41" i="20"/>
  <c r="J37" i="20"/>
  <c r="J26" i="20"/>
  <c r="F22" i="20"/>
  <c r="F17" i="20"/>
  <c r="J13" i="20"/>
  <c r="F46" i="20"/>
  <c r="L50" i="20"/>
  <c r="H13" i="1"/>
  <c r="H17" i="1"/>
  <c r="E16" i="1"/>
  <c r="C11" i="1"/>
  <c r="H10" i="1"/>
  <c r="E11" i="1"/>
  <c r="F15" i="1"/>
  <c r="E9" i="1"/>
  <c r="D15" i="1"/>
  <c r="E12" i="1"/>
  <c r="C15" i="1"/>
  <c r="G20" i="1"/>
  <c r="H20" i="1" s="1"/>
  <c r="H12" i="1"/>
  <c r="F11" i="1"/>
  <c r="H11" i="1" s="1"/>
  <c r="G15" i="1"/>
  <c r="E20" i="1"/>
  <c r="A8" i="11"/>
  <c r="A9" i="11"/>
  <c r="B9" i="11"/>
  <c r="C9" i="11"/>
  <c r="D9" i="11"/>
  <c r="A10" i="11"/>
  <c r="B10" i="11"/>
  <c r="C10" i="11"/>
  <c r="D10" i="11"/>
  <c r="A11" i="11"/>
  <c r="B11" i="11"/>
  <c r="C11" i="11"/>
  <c r="D11" i="11"/>
  <c r="A12" i="11"/>
  <c r="B12" i="11"/>
  <c r="C12" i="11"/>
  <c r="D12" i="11"/>
  <c r="A13" i="11"/>
  <c r="A19" i="11"/>
  <c r="A14" i="11"/>
  <c r="A15" i="11"/>
  <c r="A16" i="11"/>
  <c r="A17" i="11"/>
  <c r="A7" i="11"/>
  <c r="A18" i="19"/>
  <c r="B18" i="19"/>
  <c r="C18" i="19"/>
  <c r="D18" i="19"/>
  <c r="A19" i="19"/>
  <c r="B19" i="19"/>
  <c r="C19" i="19"/>
  <c r="D19" i="19"/>
  <c r="A20" i="19"/>
  <c r="B20" i="19"/>
  <c r="C20" i="19"/>
  <c r="D20" i="19"/>
  <c r="A18" i="18"/>
  <c r="B18" i="18"/>
  <c r="C18" i="18"/>
  <c r="D18" i="18"/>
  <c r="A19" i="18"/>
  <c r="B19" i="18"/>
  <c r="C19" i="18"/>
  <c r="D19" i="18"/>
  <c r="A20" i="18"/>
  <c r="B20" i="18"/>
  <c r="C20" i="18"/>
  <c r="D20" i="18"/>
  <c r="A19" i="17"/>
  <c r="B19" i="17"/>
  <c r="C19" i="17"/>
  <c r="D19" i="17"/>
  <c r="A20" i="17"/>
  <c r="B20" i="17"/>
  <c r="C20" i="17"/>
  <c r="D20" i="17"/>
  <c r="A19" i="16"/>
  <c r="B19" i="16"/>
  <c r="C19" i="16"/>
  <c r="D19" i="16"/>
  <c r="A20" i="16"/>
  <c r="B20" i="16"/>
  <c r="C20" i="16"/>
  <c r="D20" i="16"/>
  <c r="G16" i="2"/>
  <c r="F18" i="2"/>
  <c r="G43" i="3"/>
  <c r="G42" i="3"/>
  <c r="G19" i="3"/>
  <c r="G18" i="3"/>
  <c r="G43" i="2"/>
  <c r="G42" i="2"/>
  <c r="G19" i="2"/>
  <c r="G18" i="2"/>
  <c r="G43" i="1"/>
  <c r="G42" i="1"/>
  <c r="D43" i="3"/>
  <c r="C43" i="3"/>
  <c r="D42" i="3"/>
  <c r="C42" i="3"/>
  <c r="G40" i="3"/>
  <c r="D40" i="3"/>
  <c r="C40" i="3"/>
  <c r="D19" i="3"/>
  <c r="C19" i="3"/>
  <c r="D18" i="3"/>
  <c r="C18" i="3"/>
  <c r="G17" i="3"/>
  <c r="D17" i="3"/>
  <c r="C17" i="3"/>
  <c r="G16" i="3"/>
  <c r="D16" i="3"/>
  <c r="C16" i="3"/>
  <c r="D43" i="2"/>
  <c r="C43" i="2"/>
  <c r="D42" i="2"/>
  <c r="C42" i="2"/>
  <c r="G40" i="2"/>
  <c r="D40" i="2"/>
  <c r="C40" i="2"/>
  <c r="D19" i="2"/>
  <c r="C19" i="2"/>
  <c r="D18" i="2"/>
  <c r="C18" i="2"/>
  <c r="D16" i="2"/>
  <c r="C16" i="2"/>
  <c r="D43" i="1"/>
  <c r="C43" i="1"/>
  <c r="D42" i="1"/>
  <c r="C42" i="1"/>
  <c r="G40" i="1"/>
  <c r="D40" i="1"/>
  <c r="C40" i="1"/>
  <c r="A8" i="19"/>
  <c r="B8" i="19"/>
  <c r="C8" i="19"/>
  <c r="D8" i="19"/>
  <c r="A9" i="19"/>
  <c r="A10" i="19"/>
  <c r="B10" i="19"/>
  <c r="C10" i="19"/>
  <c r="D10" i="19"/>
  <c r="A11" i="19"/>
  <c r="B11" i="19"/>
  <c r="C11" i="19"/>
  <c r="D11" i="19"/>
  <c r="A12" i="19"/>
  <c r="B12" i="19"/>
  <c r="C12" i="19"/>
  <c r="D12" i="19"/>
  <c r="A13" i="19"/>
  <c r="B13" i="19"/>
  <c r="C13" i="19"/>
  <c r="D13" i="19"/>
  <c r="A14" i="19"/>
  <c r="B14" i="19"/>
  <c r="C14" i="19"/>
  <c r="D14" i="19"/>
  <c r="A15" i="19"/>
  <c r="B15" i="19"/>
  <c r="C15" i="19"/>
  <c r="D15" i="19"/>
  <c r="A16" i="19"/>
  <c r="B16" i="19"/>
  <c r="C16" i="19"/>
  <c r="D16" i="19"/>
  <c r="A17" i="19"/>
  <c r="B17" i="19"/>
  <c r="C17" i="19"/>
  <c r="D17" i="19"/>
  <c r="A17" i="18"/>
  <c r="B17" i="18"/>
  <c r="C17" i="18"/>
  <c r="D17" i="18"/>
  <c r="A8" i="18"/>
  <c r="B8" i="18"/>
  <c r="A9" i="18"/>
  <c r="A10" i="18"/>
  <c r="B10" i="18"/>
  <c r="C10" i="18"/>
  <c r="D10" i="18"/>
  <c r="A11" i="18"/>
  <c r="B11" i="18"/>
  <c r="C11" i="18"/>
  <c r="D11" i="18"/>
  <c r="A12" i="18"/>
  <c r="B12" i="18"/>
  <c r="C12" i="18"/>
  <c r="D12" i="18"/>
  <c r="A13" i="18"/>
  <c r="B13" i="18"/>
  <c r="C13" i="18"/>
  <c r="D13" i="18"/>
  <c r="A14" i="18"/>
  <c r="B14" i="18"/>
  <c r="C14" i="18"/>
  <c r="D14" i="18"/>
  <c r="A15" i="18"/>
  <c r="B15" i="18"/>
  <c r="C15" i="18"/>
  <c r="D15" i="18"/>
  <c r="A16" i="18"/>
  <c r="B16" i="18"/>
  <c r="C16" i="18"/>
  <c r="D16" i="18"/>
  <c r="A8" i="17"/>
  <c r="B8" i="17"/>
  <c r="C8" i="17"/>
  <c r="D8" i="17"/>
  <c r="A9" i="17"/>
  <c r="A10" i="17"/>
  <c r="B10" i="17"/>
  <c r="C10" i="17"/>
  <c r="D10" i="17"/>
  <c r="A11" i="17"/>
  <c r="B11" i="17"/>
  <c r="C11" i="17"/>
  <c r="D11" i="17"/>
  <c r="A12" i="17"/>
  <c r="B12" i="17"/>
  <c r="C12" i="17"/>
  <c r="D12" i="17"/>
  <c r="A13" i="17"/>
  <c r="B13" i="17"/>
  <c r="C13" i="17"/>
  <c r="D13" i="17"/>
  <c r="A14" i="17"/>
  <c r="B14" i="17"/>
  <c r="C14" i="17"/>
  <c r="D14" i="17"/>
  <c r="A15" i="17"/>
  <c r="B15" i="17"/>
  <c r="C15" i="17"/>
  <c r="D15" i="17"/>
  <c r="A16" i="17"/>
  <c r="B16" i="17"/>
  <c r="C16" i="17"/>
  <c r="D16" i="17"/>
  <c r="A17" i="17"/>
  <c r="B17" i="17"/>
  <c r="C17" i="17"/>
  <c r="D17" i="17"/>
  <c r="A18" i="17"/>
  <c r="B18" i="17"/>
  <c r="C18" i="17"/>
  <c r="D18" i="17"/>
  <c r="A8" i="16"/>
  <c r="B8" i="16"/>
  <c r="C8" i="16"/>
  <c r="D8" i="16"/>
  <c r="A9" i="16"/>
  <c r="A10" i="16"/>
  <c r="B10" i="16"/>
  <c r="C10" i="16"/>
  <c r="D10" i="16"/>
  <c r="A11" i="16"/>
  <c r="B11" i="16"/>
  <c r="C11" i="16"/>
  <c r="D11" i="16"/>
  <c r="A12" i="16"/>
  <c r="B12" i="16"/>
  <c r="C12" i="16"/>
  <c r="D12" i="16"/>
  <c r="A13" i="16"/>
  <c r="B13" i="16"/>
  <c r="C13" i="16"/>
  <c r="D13" i="16"/>
  <c r="A14" i="16"/>
  <c r="B14" i="16"/>
  <c r="C14" i="16"/>
  <c r="D14" i="16"/>
  <c r="A15" i="16"/>
  <c r="B15" i="16"/>
  <c r="C15" i="16"/>
  <c r="D15" i="16"/>
  <c r="A16" i="16"/>
  <c r="B16" i="16"/>
  <c r="C16" i="16"/>
  <c r="D16" i="16"/>
  <c r="A17" i="16"/>
  <c r="B17" i="16"/>
  <c r="C17" i="16"/>
  <c r="D17" i="16"/>
  <c r="A18" i="16"/>
  <c r="B18" i="16"/>
  <c r="C18" i="16"/>
  <c r="D18" i="16"/>
  <c r="A1" i="19"/>
  <c r="A1" i="18"/>
  <c r="A1" i="17"/>
  <c r="A1" i="16"/>
  <c r="F44" i="1"/>
  <c r="F42" i="3"/>
  <c r="F44" i="3" s="1"/>
  <c r="F17" i="3"/>
  <c r="F20" i="3" s="1"/>
  <c r="F42" i="2"/>
  <c r="F44" i="2" s="1"/>
  <c r="H13" i="20" l="1"/>
  <c r="D27" i="20"/>
  <c r="H26" i="20"/>
  <c r="D28" i="20"/>
  <c r="N41" i="20"/>
  <c r="N37" i="20"/>
  <c r="H22" i="20"/>
  <c r="H46" i="20"/>
  <c r="D52" i="20"/>
  <c r="H50" i="20"/>
  <c r="D51" i="20"/>
  <c r="N13" i="20"/>
  <c r="L28" i="20"/>
  <c r="F28" i="20"/>
  <c r="H17" i="20"/>
  <c r="L51" i="20"/>
  <c r="L52" i="20"/>
  <c r="N50" i="20"/>
  <c r="H41" i="20"/>
  <c r="F52" i="20"/>
  <c r="J51" i="20"/>
  <c r="N26" i="20"/>
  <c r="J28" i="20"/>
  <c r="J27" i="20"/>
  <c r="N27" i="20" s="1"/>
  <c r="J52" i="20"/>
  <c r="F27" i="20"/>
  <c r="H27" i="20" s="1"/>
  <c r="F51" i="20"/>
  <c r="H51" i="20" s="1"/>
  <c r="H15" i="1"/>
  <c r="C20" i="2"/>
  <c r="E15" i="1"/>
  <c r="D44" i="1"/>
  <c r="C44" i="1"/>
  <c r="H42" i="1" a="1"/>
  <c r="H42" i="1" s="1"/>
  <c r="G20" i="2"/>
  <c r="D20" i="3"/>
  <c r="C20" i="3"/>
  <c r="D44" i="3"/>
  <c r="H42" i="3" a="1"/>
  <c r="H42" i="3" s="1"/>
  <c r="C44" i="3"/>
  <c r="H17" i="3" a="1"/>
  <c r="H17" i="3" s="1"/>
  <c r="H18" i="2" a="1"/>
  <c r="H18" i="2" s="1"/>
  <c r="F20" i="2"/>
  <c r="G44" i="2"/>
  <c r="H44" i="2" s="1"/>
  <c r="G44" i="1"/>
  <c r="H44" i="1" s="1"/>
  <c r="D20" i="2"/>
  <c r="E20" i="2" s="1"/>
  <c r="D44" i="2"/>
  <c r="G44" i="3"/>
  <c r="H44" i="3" s="1"/>
  <c r="G20" i="3"/>
  <c r="H20" i="3" s="1"/>
  <c r="E20" i="3"/>
  <c r="C44" i="2"/>
  <c r="E44" i="2" s="1"/>
  <c r="H42" i="2" a="1"/>
  <c r="H42" i="2" s="1"/>
  <c r="H40" i="1"/>
  <c r="H16" i="2"/>
  <c r="H40" i="2"/>
  <c r="H40" i="3"/>
  <c r="H16" i="3"/>
  <c r="E19" i="3"/>
  <c r="E18" i="3"/>
  <c r="E17" i="3"/>
  <c r="E16" i="3"/>
  <c r="E43" i="3"/>
  <c r="E42" i="3"/>
  <c r="E40" i="3"/>
  <c r="E43" i="2"/>
  <c r="E42" i="2"/>
  <c r="E40" i="2"/>
  <c r="E19" i="2"/>
  <c r="E18" i="2"/>
  <c r="E16" i="2"/>
  <c r="E42" i="1"/>
  <c r="E43" i="1"/>
  <c r="E40" i="1"/>
  <c r="A1" i="13"/>
  <c r="A1" i="12"/>
  <c r="A1" i="11"/>
  <c r="A1" i="10"/>
  <c r="A1" i="8"/>
  <c r="A1" i="7"/>
  <c r="A1" i="4"/>
  <c r="A1" i="3"/>
  <c r="A1" i="2"/>
  <c r="A1" i="9" s="1"/>
  <c r="H28" i="20" l="1"/>
  <c r="H52" i="20"/>
  <c r="N28" i="20"/>
  <c r="N52" i="20"/>
  <c r="N51" i="20"/>
  <c r="E44" i="1"/>
  <c r="H20" i="2"/>
  <c r="E44" i="3"/>
  <c r="F10" i="3"/>
  <c r="F23" i="3"/>
  <c r="F22" i="3"/>
  <c r="F13" i="3"/>
  <c r="F12" i="3"/>
  <c r="F9" i="3"/>
  <c r="F8" i="3"/>
  <c r="F47" i="3"/>
  <c r="F46" i="3"/>
  <c r="F45" i="3"/>
  <c r="F37" i="3"/>
  <c r="F36" i="3"/>
  <c r="F34" i="3"/>
  <c r="F33" i="3"/>
  <c r="F47" i="2"/>
  <c r="F46" i="2"/>
  <c r="F45" i="2"/>
  <c r="F36" i="2"/>
  <c r="F34" i="2"/>
  <c r="F33" i="2"/>
  <c r="F32" i="2"/>
  <c r="F23" i="2"/>
  <c r="F22" i="2"/>
  <c r="F12" i="2"/>
  <c r="F10" i="2"/>
  <c r="F9" i="2"/>
  <c r="F32" i="3"/>
  <c r="F8" i="2" l="1"/>
  <c r="D44" i="14"/>
  <c r="D45" i="14"/>
  <c r="D46" i="14"/>
  <c r="D47" i="14"/>
  <c r="D48" i="14"/>
  <c r="D49" i="14"/>
  <c r="D43" i="14"/>
  <c r="C45" i="14"/>
  <c r="D18" i="9"/>
  <c r="C18" i="9"/>
  <c r="B18" i="9"/>
  <c r="D17" i="9"/>
  <c r="C17" i="9"/>
  <c r="B17" i="9"/>
  <c r="D16" i="9"/>
  <c r="C16" i="9"/>
  <c r="B16" i="9"/>
  <c r="D15" i="9"/>
  <c r="C15" i="9"/>
  <c r="B15" i="9"/>
  <c r="B11" i="9"/>
  <c r="C11" i="9"/>
  <c r="D11" i="9"/>
  <c r="B12" i="9"/>
  <c r="C12" i="9"/>
  <c r="D12" i="9"/>
  <c r="B13" i="9"/>
  <c r="C13" i="9"/>
  <c r="D13" i="9"/>
  <c r="D10" i="9"/>
  <c r="C10" i="9"/>
  <c r="B10" i="9"/>
  <c r="B8" i="9"/>
  <c r="C8" i="9"/>
  <c r="D8" i="9"/>
  <c r="C7" i="9"/>
  <c r="D7" i="9"/>
  <c r="B7" i="9"/>
  <c r="G34" i="3"/>
  <c r="D34" i="3"/>
  <c r="C34" i="3"/>
  <c r="G10" i="3"/>
  <c r="D10" i="3"/>
  <c r="C10" i="3"/>
  <c r="G34" i="2"/>
  <c r="D34" i="2"/>
  <c r="C34" i="2"/>
  <c r="G10" i="2"/>
  <c r="D10" i="2"/>
  <c r="C10" i="2"/>
  <c r="G34" i="1"/>
  <c r="F34" i="1"/>
  <c r="D34" i="1"/>
  <c r="C34" i="1"/>
  <c r="I19" i="14" l="1"/>
  <c r="G19" i="14"/>
  <c r="E19" i="14"/>
  <c r="C19" i="14"/>
  <c r="N17" i="5"/>
  <c r="D20" i="9" s="1"/>
  <c r="M17" i="5"/>
  <c r="C20" i="9" s="1"/>
  <c r="L17" i="5"/>
  <c r="B20" i="9" s="1"/>
  <c r="G20" i="14" l="1"/>
  <c r="G17" i="14"/>
  <c r="J24" i="14"/>
  <c r="J25" i="14"/>
  <c r="J23" i="14"/>
  <c r="J18" i="14"/>
  <c r="J19" i="14"/>
  <c r="J20" i="14"/>
  <c r="J21" i="14"/>
  <c r="J17" i="14"/>
  <c r="H24" i="14"/>
  <c r="H25" i="14"/>
  <c r="H23" i="14"/>
  <c r="H18" i="14"/>
  <c r="H19" i="14"/>
  <c r="H20" i="14"/>
  <c r="H21" i="14"/>
  <c r="H17" i="14"/>
  <c r="F24" i="14"/>
  <c r="F25" i="14"/>
  <c r="F23" i="14"/>
  <c r="F18" i="14"/>
  <c r="F19" i="14"/>
  <c r="F20" i="14"/>
  <c r="F21" i="14"/>
  <c r="F17" i="14"/>
  <c r="D24" i="14"/>
  <c r="D25" i="14"/>
  <c r="D23" i="14"/>
  <c r="D18" i="14"/>
  <c r="D19" i="14"/>
  <c r="D20" i="14"/>
  <c r="D21" i="14"/>
  <c r="D17" i="14"/>
  <c r="AH86" i="15"/>
  <c r="AH85" i="15"/>
  <c r="AH84" i="15"/>
  <c r="AH83" i="15"/>
  <c r="AH82" i="15"/>
  <c r="AI81" i="15"/>
  <c r="AH81" i="15"/>
  <c r="AH79" i="15"/>
  <c r="AH78" i="15"/>
  <c r="AH77" i="15"/>
  <c r="AH76" i="15"/>
  <c r="AH75" i="15"/>
  <c r="AH74" i="15"/>
  <c r="AH73" i="15"/>
  <c r="AH71" i="15"/>
  <c r="AH70" i="15"/>
  <c r="AH68" i="15"/>
  <c r="AH67" i="15"/>
  <c r="AH66" i="15"/>
  <c r="AH65" i="15"/>
  <c r="AH64" i="15"/>
  <c r="AH63" i="15"/>
  <c r="AH62" i="15"/>
  <c r="AH61" i="15"/>
  <c r="AH60" i="15"/>
  <c r="AH59" i="15"/>
  <c r="AH58" i="15"/>
  <c r="AH55" i="15"/>
  <c r="AH54" i="15"/>
  <c r="AH53" i="15"/>
  <c r="AH52" i="15"/>
  <c r="AH50" i="15"/>
  <c r="AH47" i="15"/>
  <c r="AH46" i="15"/>
  <c r="AH45" i="15"/>
  <c r="AH44" i="15"/>
  <c r="AF43" i="15"/>
  <c r="AD43" i="15"/>
  <c r="AF42" i="15"/>
  <c r="AD42" i="15"/>
  <c r="AF41" i="15"/>
  <c r="AD41" i="15"/>
  <c r="AF40" i="15"/>
  <c r="AD40" i="15"/>
  <c r="AF39" i="15"/>
  <c r="AD39" i="15"/>
  <c r="AF38" i="15"/>
  <c r="AD38" i="15"/>
  <c r="AF37" i="15"/>
  <c r="AD37" i="15"/>
  <c r="AF36" i="15"/>
  <c r="AD36" i="15"/>
  <c r="AF35" i="15"/>
  <c r="AD35" i="15"/>
  <c r="AF34" i="15"/>
  <c r="AD34" i="15"/>
  <c r="AF33" i="15"/>
  <c r="AD33" i="15"/>
  <c r="AF32" i="15"/>
  <c r="AD32" i="15"/>
  <c r="AF31" i="15"/>
  <c r="AD31" i="15"/>
  <c r="AF30" i="15"/>
  <c r="AD30" i="15"/>
  <c r="AF29" i="15"/>
  <c r="AD29" i="15"/>
  <c r="AF28" i="15"/>
  <c r="AD28" i="15"/>
  <c r="AF27" i="15"/>
  <c r="AD27" i="15"/>
  <c r="AF26" i="15"/>
  <c r="AD26" i="15"/>
  <c r="AF25" i="15"/>
  <c r="AD25" i="15"/>
  <c r="AF24" i="15"/>
  <c r="AD24" i="15"/>
  <c r="AF23" i="15"/>
  <c r="AD23" i="15"/>
  <c r="AF22" i="15"/>
  <c r="AD22" i="15"/>
  <c r="AF21" i="15"/>
  <c r="AD21" i="15"/>
  <c r="AF20" i="15"/>
  <c r="AD20" i="15"/>
  <c r="AF19" i="15"/>
  <c r="AD19" i="15"/>
  <c r="AF18" i="15"/>
  <c r="AD18" i="15"/>
  <c r="AF17" i="15"/>
  <c r="AD17" i="15"/>
  <c r="AF16" i="15"/>
  <c r="AD16" i="15"/>
  <c r="AF15" i="15"/>
  <c r="AD15" i="15"/>
  <c r="AF14" i="15"/>
  <c r="AD14" i="15"/>
  <c r="AF13" i="15"/>
  <c r="AD13" i="15"/>
  <c r="AF12" i="15"/>
  <c r="AD12" i="15"/>
  <c r="AF7" i="15"/>
  <c r="AD7" i="15"/>
  <c r="AB7" i="15"/>
  <c r="N7" i="15"/>
  <c r="AF6" i="15"/>
  <c r="AD6" i="15"/>
  <c r="AB6" i="15"/>
  <c r="N6" i="15"/>
  <c r="AF5" i="15"/>
  <c r="AD5" i="15"/>
  <c r="AB5" i="15"/>
  <c r="AF4" i="15"/>
  <c r="AD4" i="15"/>
  <c r="AB4" i="15"/>
  <c r="AF3" i="15"/>
  <c r="AD3" i="15"/>
  <c r="AB3" i="15"/>
  <c r="AF2" i="15"/>
  <c r="AD2" i="15"/>
  <c r="AB2" i="15"/>
  <c r="A20" i="9" l="1"/>
  <c r="A16" i="9"/>
  <c r="A17" i="9"/>
  <c r="A18" i="9"/>
  <c r="A15" i="9"/>
  <c r="A8" i="9"/>
  <c r="A10" i="9"/>
  <c r="A11" i="9"/>
  <c r="A12" i="9"/>
  <c r="A13" i="9"/>
  <c r="C49" i="14"/>
  <c r="C48" i="14"/>
  <c r="C47" i="14"/>
  <c r="C46" i="14"/>
  <c r="C44" i="14"/>
  <c r="C43" i="14"/>
  <c r="I25" i="14"/>
  <c r="D38" i="14" s="1"/>
  <c r="I24" i="14"/>
  <c r="D37" i="14" s="1"/>
  <c r="I23" i="14"/>
  <c r="D36" i="14" s="1"/>
  <c r="I20" i="14"/>
  <c r="D34" i="14" s="1"/>
  <c r="D33" i="14"/>
  <c r="I18" i="14"/>
  <c r="D32" i="14" s="1"/>
  <c r="I17" i="14"/>
  <c r="D31" i="14" s="1"/>
  <c r="G25" i="14"/>
  <c r="G24" i="14"/>
  <c r="G23" i="14"/>
  <c r="G18" i="14"/>
  <c r="E25" i="14" l="1"/>
  <c r="C38" i="14" s="1"/>
  <c r="E24" i="14"/>
  <c r="C37" i="14" s="1"/>
  <c r="E23" i="14"/>
  <c r="C36" i="14" s="1"/>
  <c r="E20" i="14"/>
  <c r="C34" i="14" s="1"/>
  <c r="C33" i="14"/>
  <c r="E18" i="14"/>
  <c r="C32" i="14" s="1"/>
  <c r="E17" i="14"/>
  <c r="C31" i="14" s="1"/>
  <c r="D27" i="14"/>
  <c r="D22" i="14"/>
  <c r="D26" i="14"/>
  <c r="C25" i="14"/>
  <c r="C24" i="14"/>
  <c r="L24" i="14" s="1"/>
  <c r="C23" i="14"/>
  <c r="C20" i="14"/>
  <c r="C18" i="14"/>
  <c r="C17" i="14"/>
  <c r="K24" i="14" l="1"/>
  <c r="M24" i="14"/>
  <c r="N24" i="14"/>
  <c r="I26" i="14" l="1"/>
  <c r="F26" i="14"/>
  <c r="L25" i="14"/>
  <c r="K17" i="14"/>
  <c r="N23" i="14"/>
  <c r="N17" i="14"/>
  <c r="C26" i="14"/>
  <c r="N18" i="14"/>
  <c r="L18" i="14"/>
  <c r="M20" i="14"/>
  <c r="M19" i="14"/>
  <c r="N20" i="14"/>
  <c r="C39" i="14"/>
  <c r="M17" i="14"/>
  <c r="J26" i="14"/>
  <c r="N25" i="14"/>
  <c r="M25" i="14"/>
  <c r="L17" i="14"/>
  <c r="M18" i="14"/>
  <c r="L20" i="14"/>
  <c r="N19" i="14"/>
  <c r="H26" i="14"/>
  <c r="K25" i="14"/>
  <c r="K20" i="14"/>
  <c r="K23" i="14"/>
  <c r="L23" i="14"/>
  <c r="G26" i="14"/>
  <c r="K19" i="14"/>
  <c r="M23" i="14"/>
  <c r="L19" i="14"/>
  <c r="K18" i="14"/>
  <c r="E26" i="14"/>
  <c r="M26" i="14" l="1"/>
  <c r="K26" i="14"/>
  <c r="N26" i="14"/>
  <c r="L26" i="14"/>
  <c r="D39" i="14"/>
  <c r="B17" i="5" l="1"/>
  <c r="C17" i="5"/>
  <c r="D17" i="5"/>
  <c r="C15" i="11"/>
  <c r="D15" i="11"/>
  <c r="C16" i="11"/>
  <c r="D16" i="11"/>
  <c r="C17" i="11"/>
  <c r="D17" i="11"/>
  <c r="D18" i="13" l="1"/>
  <c r="C18" i="13"/>
  <c r="B18" i="13"/>
  <c r="D17" i="13"/>
  <c r="C17" i="13"/>
  <c r="B17" i="13"/>
  <c r="D16" i="13"/>
  <c r="C16" i="13"/>
  <c r="B16" i="13"/>
  <c r="D15" i="13"/>
  <c r="C15" i="13"/>
  <c r="B15" i="13"/>
  <c r="B11" i="13"/>
  <c r="C11" i="13"/>
  <c r="D11" i="13"/>
  <c r="B12" i="13"/>
  <c r="C12" i="13"/>
  <c r="D12" i="13"/>
  <c r="B13" i="13"/>
  <c r="C13" i="13"/>
  <c r="D13" i="13"/>
  <c r="D10" i="13"/>
  <c r="C10" i="13"/>
  <c r="B10" i="13"/>
  <c r="C8" i="13"/>
  <c r="D8" i="13"/>
  <c r="B8" i="13"/>
  <c r="D10" i="10"/>
  <c r="E10" i="10"/>
  <c r="D11" i="12"/>
  <c r="P98" i="6"/>
  <c r="O98" i="6"/>
  <c r="N98" i="6"/>
  <c r="M98" i="6"/>
  <c r="L98" i="6"/>
  <c r="K98" i="6"/>
  <c r="J98" i="6"/>
  <c r="B15" i="8"/>
  <c r="D11" i="8"/>
  <c r="P118" i="6"/>
  <c r="O118" i="6"/>
  <c r="N118" i="6"/>
  <c r="M118" i="6"/>
  <c r="L118" i="6"/>
  <c r="K118" i="6"/>
  <c r="J118" i="6"/>
  <c r="H118" i="6"/>
  <c r="G118" i="6"/>
  <c r="F118" i="6"/>
  <c r="E118" i="6"/>
  <c r="D118" i="6"/>
  <c r="C118" i="6"/>
  <c r="B118" i="6"/>
  <c r="H98" i="6"/>
  <c r="G98" i="6"/>
  <c r="F98" i="6"/>
  <c r="E98" i="6"/>
  <c r="D98" i="6"/>
  <c r="C98" i="6"/>
  <c r="B98" i="6"/>
  <c r="D8" i="12"/>
  <c r="D21" i="10"/>
  <c r="C21" i="10"/>
  <c r="B21" i="10"/>
  <c r="D20" i="10"/>
  <c r="C20" i="10"/>
  <c r="B20" i="10"/>
  <c r="A20" i="13"/>
  <c r="AI17" i="5"/>
  <c r="D20" i="13" s="1"/>
  <c r="AH17" i="5"/>
  <c r="C20" i="13" s="1"/>
  <c r="AG17" i="5"/>
  <c r="B20" i="13" s="1"/>
  <c r="A20" i="10"/>
  <c r="A21" i="10"/>
  <c r="E21" i="10"/>
  <c r="E20" i="10"/>
  <c r="G46" i="3"/>
  <c r="D46" i="3"/>
  <c r="C46" i="3"/>
  <c r="C8" i="3"/>
  <c r="G22" i="3"/>
  <c r="D22" i="3"/>
  <c r="C22" i="3"/>
  <c r="G46" i="2"/>
  <c r="D46" i="2"/>
  <c r="C46" i="2"/>
  <c r="D16" i="12"/>
  <c r="D17" i="12"/>
  <c r="D18" i="12"/>
  <c r="C11" i="12"/>
  <c r="C12" i="12"/>
  <c r="D12" i="12"/>
  <c r="C13" i="12"/>
  <c r="D13" i="12"/>
  <c r="D10" i="12"/>
  <c r="D20" i="12"/>
  <c r="C47" i="2"/>
  <c r="G47" i="3"/>
  <c r="D47" i="3"/>
  <c r="C47" i="3"/>
  <c r="G23" i="3"/>
  <c r="D23" i="3"/>
  <c r="C23" i="3"/>
  <c r="G47" i="2"/>
  <c r="D47" i="2"/>
  <c r="G23" i="2"/>
  <c r="D23" i="2"/>
  <c r="C23" i="2"/>
  <c r="C8" i="10"/>
  <c r="D8" i="10"/>
  <c r="E8" i="10"/>
  <c r="G37" i="3"/>
  <c r="D37" i="3"/>
  <c r="C37" i="3"/>
  <c r="G13" i="3"/>
  <c r="D13" i="3"/>
  <c r="C13" i="3"/>
  <c r="G37" i="1"/>
  <c r="F37" i="1"/>
  <c r="D37" i="1"/>
  <c r="C37" i="1"/>
  <c r="E15" i="10"/>
  <c r="E16" i="10"/>
  <c r="E17" i="10"/>
  <c r="E18" i="10"/>
  <c r="E11" i="10"/>
  <c r="E12" i="10"/>
  <c r="E13" i="10"/>
  <c r="D15" i="12" l="1"/>
  <c r="H13" i="3"/>
  <c r="H37" i="3"/>
  <c r="E37" i="3"/>
  <c r="E13" i="3"/>
  <c r="H37" i="1"/>
  <c r="E37" i="1"/>
  <c r="G32" i="1"/>
  <c r="B8" i="10" l="1"/>
  <c r="B20" i="7"/>
  <c r="G45" i="3"/>
  <c r="D45" i="3"/>
  <c r="C45" i="3"/>
  <c r="G45" i="2"/>
  <c r="D45" i="2"/>
  <c r="C45" i="2"/>
  <c r="G23" i="1"/>
  <c r="G22" i="1"/>
  <c r="G22" i="2"/>
  <c r="G24" i="2" s="1"/>
  <c r="D22" i="2"/>
  <c r="C22" i="2"/>
  <c r="G36" i="3"/>
  <c r="F39" i="3"/>
  <c r="D36" i="3"/>
  <c r="C36" i="3"/>
  <c r="C39" i="3" s="1"/>
  <c r="G12" i="3"/>
  <c r="G15" i="3" s="1"/>
  <c r="F15" i="3"/>
  <c r="D12" i="3"/>
  <c r="C12" i="3"/>
  <c r="C15" i="3" s="1"/>
  <c r="G36" i="2"/>
  <c r="F39" i="2"/>
  <c r="D36" i="2"/>
  <c r="C36" i="2"/>
  <c r="C39" i="2" s="1"/>
  <c r="G12" i="2"/>
  <c r="G15" i="2" s="1"/>
  <c r="F15" i="2"/>
  <c r="D12" i="2"/>
  <c r="C12" i="2"/>
  <c r="C15" i="2" s="1"/>
  <c r="G33" i="3"/>
  <c r="D33" i="3"/>
  <c r="C33" i="3"/>
  <c r="G9" i="3"/>
  <c r="D9" i="3"/>
  <c r="C9" i="3"/>
  <c r="G33" i="2"/>
  <c r="D33" i="2"/>
  <c r="C33" i="2"/>
  <c r="G9" i="2"/>
  <c r="D9" i="2"/>
  <c r="C9" i="2"/>
  <c r="G32" i="3"/>
  <c r="D32" i="3"/>
  <c r="C32" i="3"/>
  <c r="G8" i="3"/>
  <c r="D8" i="3"/>
  <c r="G32" i="2"/>
  <c r="D32" i="2"/>
  <c r="C32" i="2"/>
  <c r="G8" i="2"/>
  <c r="D8" i="2"/>
  <c r="C8" i="2"/>
  <c r="G47" i="1"/>
  <c r="D47" i="1"/>
  <c r="C47" i="1"/>
  <c r="F23" i="1"/>
  <c r="D23" i="1"/>
  <c r="C23" i="1"/>
  <c r="G46" i="1"/>
  <c r="F46" i="1"/>
  <c r="D46" i="1"/>
  <c r="C46" i="1"/>
  <c r="F22" i="1"/>
  <c r="D22" i="1"/>
  <c r="C22" i="1"/>
  <c r="C20" i="12"/>
  <c r="B20" i="12"/>
  <c r="C18" i="12"/>
  <c r="B18" i="12"/>
  <c r="C17" i="12"/>
  <c r="B17" i="12"/>
  <c r="C16" i="12"/>
  <c r="B16" i="12"/>
  <c r="C15" i="12"/>
  <c r="B15" i="12"/>
  <c r="B13" i="12"/>
  <c r="B12" i="12"/>
  <c r="B11" i="12"/>
  <c r="C10" i="12"/>
  <c r="B10" i="12"/>
  <c r="C8" i="12"/>
  <c r="B8" i="12"/>
  <c r="B17" i="10"/>
  <c r="C17" i="10"/>
  <c r="D17" i="10"/>
  <c r="B18" i="10"/>
  <c r="C18" i="10"/>
  <c r="D18" i="10"/>
  <c r="D16" i="10"/>
  <c r="C16" i="10"/>
  <c r="B16" i="10"/>
  <c r="D15" i="10"/>
  <c r="C15" i="10"/>
  <c r="B15" i="10"/>
  <c r="B12" i="10"/>
  <c r="C12" i="10"/>
  <c r="D12" i="10"/>
  <c r="B13" i="10"/>
  <c r="C13" i="10"/>
  <c r="D13" i="10"/>
  <c r="D11" i="10"/>
  <c r="C11" i="10"/>
  <c r="B11" i="10"/>
  <c r="C10" i="10"/>
  <c r="B10" i="10"/>
  <c r="D19" i="11"/>
  <c r="C19" i="11"/>
  <c r="B19" i="11"/>
  <c r="G45" i="1"/>
  <c r="F45" i="1"/>
  <c r="D45" i="1"/>
  <c r="C45" i="1"/>
  <c r="F39" i="1"/>
  <c r="C39" i="1"/>
  <c r="G33" i="1"/>
  <c r="F33" i="1"/>
  <c r="F32" i="1"/>
  <c r="D33" i="1"/>
  <c r="D32" i="1"/>
  <c r="C33" i="1"/>
  <c r="C32" i="1"/>
  <c r="D20" i="8"/>
  <c r="C20" i="8"/>
  <c r="B20" i="8"/>
  <c r="B17" i="11"/>
  <c r="B16" i="11"/>
  <c r="B15" i="11"/>
  <c r="D14" i="11"/>
  <c r="C14" i="11"/>
  <c r="B14" i="11"/>
  <c r="C7" i="11"/>
  <c r="D7" i="11"/>
  <c r="B7" i="11"/>
  <c r="B18" i="8"/>
  <c r="C18" i="8"/>
  <c r="D18" i="8"/>
  <c r="B13" i="8"/>
  <c r="C13" i="8"/>
  <c r="D13" i="8"/>
  <c r="D17" i="8"/>
  <c r="C17" i="8"/>
  <c r="B17" i="8"/>
  <c r="D16" i="8"/>
  <c r="C16" i="8"/>
  <c r="B16" i="8"/>
  <c r="D15" i="8"/>
  <c r="C15" i="8"/>
  <c r="D12" i="8"/>
  <c r="C12" i="8"/>
  <c r="B12" i="8"/>
  <c r="C11" i="8"/>
  <c r="B11" i="8"/>
  <c r="D10" i="8"/>
  <c r="C10" i="8"/>
  <c r="B10" i="8"/>
  <c r="C8" i="8"/>
  <c r="D8" i="8"/>
  <c r="B8" i="8"/>
  <c r="D20" i="7"/>
  <c r="C20" i="7"/>
  <c r="D18" i="7"/>
  <c r="C18" i="7"/>
  <c r="B18" i="7"/>
  <c r="D17" i="7"/>
  <c r="C17" i="7"/>
  <c r="B17" i="7"/>
  <c r="D16" i="7"/>
  <c r="C16" i="7"/>
  <c r="B16" i="7"/>
  <c r="D15" i="7"/>
  <c r="C15" i="7"/>
  <c r="B15" i="7"/>
  <c r="B11" i="7"/>
  <c r="C11" i="7"/>
  <c r="B12" i="7"/>
  <c r="C12" i="7"/>
  <c r="D12" i="7"/>
  <c r="B13" i="7"/>
  <c r="C13" i="7"/>
  <c r="D13" i="7"/>
  <c r="C10" i="7"/>
  <c r="D10" i="7"/>
  <c r="B10" i="7"/>
  <c r="B8" i="7"/>
  <c r="B4" i="6"/>
  <c r="C4" i="6"/>
  <c r="D4" i="6"/>
  <c r="E4" i="6"/>
  <c r="F4" i="6"/>
  <c r="G4" i="6"/>
  <c r="H4" i="6"/>
  <c r="I4" i="6"/>
  <c r="J4" i="6"/>
  <c r="B5" i="6"/>
  <c r="C5" i="6"/>
  <c r="D5" i="6"/>
  <c r="E5" i="6"/>
  <c r="F5" i="6"/>
  <c r="G5" i="6"/>
  <c r="H5" i="6"/>
  <c r="I5" i="6"/>
  <c r="J5" i="6"/>
  <c r="B6" i="6"/>
  <c r="C6" i="6"/>
  <c r="D6" i="6"/>
  <c r="E6" i="6"/>
  <c r="F6" i="6"/>
  <c r="G6" i="6"/>
  <c r="H6" i="6"/>
  <c r="I6" i="6"/>
  <c r="J6" i="6"/>
  <c r="B7" i="6"/>
  <c r="C7" i="6"/>
  <c r="D7" i="6"/>
  <c r="E7" i="6"/>
  <c r="F7" i="6"/>
  <c r="G7" i="6"/>
  <c r="H7" i="6"/>
  <c r="I7" i="6"/>
  <c r="J7" i="6"/>
  <c r="B8" i="6"/>
  <c r="C8" i="6"/>
  <c r="D8" i="6"/>
  <c r="E8" i="6"/>
  <c r="F8" i="6"/>
  <c r="G8" i="6"/>
  <c r="H8" i="6"/>
  <c r="I8" i="6"/>
  <c r="J8" i="6"/>
  <c r="B9" i="6"/>
  <c r="C9" i="6"/>
  <c r="D9" i="6"/>
  <c r="E9" i="6"/>
  <c r="F9" i="6"/>
  <c r="G9" i="6"/>
  <c r="H9" i="6"/>
  <c r="I9" i="6"/>
  <c r="J9" i="6"/>
  <c r="B10" i="6"/>
  <c r="C10" i="6"/>
  <c r="D10" i="6"/>
  <c r="E10" i="6"/>
  <c r="F10" i="6"/>
  <c r="G10" i="6"/>
  <c r="H10" i="6"/>
  <c r="I10" i="6"/>
  <c r="J10" i="6"/>
  <c r="B11" i="6"/>
  <c r="C11" i="6"/>
  <c r="D11" i="6"/>
  <c r="E11" i="6"/>
  <c r="F11" i="6"/>
  <c r="G11" i="6"/>
  <c r="H11" i="6"/>
  <c r="I11" i="6"/>
  <c r="J11" i="6"/>
  <c r="B12" i="6" a="1"/>
  <c r="B12" i="6" s="1"/>
  <c r="C12" i="6" a="1"/>
  <c r="C12" i="6" s="1"/>
  <c r="D12" i="6" a="1"/>
  <c r="D12" i="6" s="1"/>
  <c r="E12" i="6" a="1"/>
  <c r="E12" i="6" s="1"/>
  <c r="F12" i="6" a="1"/>
  <c r="F12" i="6" s="1"/>
  <c r="G12" i="6" a="1"/>
  <c r="G12" i="6" s="1"/>
  <c r="H12" i="6" a="1"/>
  <c r="H12" i="6" s="1"/>
  <c r="I12" i="6" a="1"/>
  <c r="I12" i="6" s="1"/>
  <c r="J12" i="6" a="1"/>
  <c r="J12" i="6" s="1"/>
  <c r="B13" i="6"/>
  <c r="C13" i="6"/>
  <c r="D13" i="6"/>
  <c r="E13" i="6"/>
  <c r="F13" i="6"/>
  <c r="G13" i="6"/>
  <c r="H13" i="6"/>
  <c r="I13" i="6"/>
  <c r="J13" i="6"/>
  <c r="B14" i="6"/>
  <c r="C14" i="6"/>
  <c r="D14" i="6"/>
  <c r="E14" i="6"/>
  <c r="F14" i="6"/>
  <c r="G14" i="6"/>
  <c r="H14" i="6"/>
  <c r="I14" i="6"/>
  <c r="J14" i="6"/>
  <c r="B15" i="6"/>
  <c r="C15" i="6"/>
  <c r="D15" i="6"/>
  <c r="E15" i="6"/>
  <c r="F15" i="6"/>
  <c r="G15" i="6"/>
  <c r="H15" i="6"/>
  <c r="I15" i="6"/>
  <c r="J15" i="6"/>
  <c r="H16" i="6" a="1"/>
  <c r="H16" i="6" s="1"/>
  <c r="I16" i="6" a="1"/>
  <c r="I16" i="6" s="1"/>
  <c r="J16" i="6" a="1"/>
  <c r="J16" i="6" s="1"/>
  <c r="B17" i="6"/>
  <c r="C17" i="6"/>
  <c r="D17" i="6"/>
  <c r="E17" i="6"/>
  <c r="F17" i="6"/>
  <c r="G17" i="6"/>
  <c r="H17" i="6"/>
  <c r="I17" i="6"/>
  <c r="J17" i="6"/>
  <c r="B63" i="6"/>
  <c r="C63" i="6"/>
  <c r="D63" i="6"/>
  <c r="E63" i="6"/>
  <c r="F63" i="6"/>
  <c r="G63" i="6"/>
  <c r="H63" i="6"/>
  <c r="I63" i="6"/>
  <c r="J63" i="6"/>
  <c r="B64" i="6"/>
  <c r="C64" i="6"/>
  <c r="D64" i="6"/>
  <c r="E64" i="6"/>
  <c r="F64" i="6"/>
  <c r="G64" i="6"/>
  <c r="H64" i="6"/>
  <c r="I64" i="6"/>
  <c r="J64" i="6"/>
  <c r="B65" i="6"/>
  <c r="C65" i="6"/>
  <c r="D65" i="6"/>
  <c r="E65" i="6"/>
  <c r="F65" i="6"/>
  <c r="G65" i="6"/>
  <c r="H65" i="6"/>
  <c r="I65" i="6"/>
  <c r="J65" i="6"/>
  <c r="B66" i="6"/>
  <c r="C66" i="6"/>
  <c r="D66" i="6"/>
  <c r="E66" i="6"/>
  <c r="F66" i="6"/>
  <c r="G66" i="6"/>
  <c r="H66" i="6"/>
  <c r="I66" i="6"/>
  <c r="J66" i="6"/>
  <c r="B67" i="6"/>
  <c r="C67" i="6"/>
  <c r="D67" i="6"/>
  <c r="E67" i="6"/>
  <c r="F47" i="1" s="1"/>
  <c r="F67" i="6"/>
  <c r="G67" i="6"/>
  <c r="H67" i="6"/>
  <c r="I67" i="6"/>
  <c r="J67" i="6"/>
  <c r="B68" i="6"/>
  <c r="C68" i="6"/>
  <c r="D68" i="6"/>
  <c r="E68" i="6"/>
  <c r="F68" i="6"/>
  <c r="G68" i="6"/>
  <c r="H68" i="6"/>
  <c r="I68" i="6"/>
  <c r="J68" i="6"/>
  <c r="B69" i="6"/>
  <c r="C69" i="6"/>
  <c r="D69" i="6"/>
  <c r="E69" i="6"/>
  <c r="F69" i="6"/>
  <c r="G69" i="6"/>
  <c r="H69" i="6"/>
  <c r="I69" i="6"/>
  <c r="J69" i="6"/>
  <c r="B70" i="6"/>
  <c r="C70" i="6"/>
  <c r="D70" i="6"/>
  <c r="E70" i="6"/>
  <c r="F70" i="6"/>
  <c r="G70" i="6"/>
  <c r="H70" i="6"/>
  <c r="I70" i="6"/>
  <c r="J70" i="6"/>
  <c r="B71" i="6"/>
  <c r="C71" i="6"/>
  <c r="D71" i="6"/>
  <c r="E71" i="6"/>
  <c r="F71" i="6"/>
  <c r="G71" i="6"/>
  <c r="H71" i="6"/>
  <c r="I71" i="6"/>
  <c r="J71" i="6"/>
  <c r="B72" i="6"/>
  <c r="C72" i="6"/>
  <c r="D72" i="6"/>
  <c r="E72" i="6"/>
  <c r="F72" i="6"/>
  <c r="G72" i="6"/>
  <c r="H72" i="6"/>
  <c r="I72" i="6"/>
  <c r="J72" i="6"/>
  <c r="B73" i="6"/>
  <c r="C73" i="6"/>
  <c r="D73" i="6"/>
  <c r="E73" i="6"/>
  <c r="F73" i="6"/>
  <c r="G73" i="6"/>
  <c r="H73" i="6"/>
  <c r="I73" i="6"/>
  <c r="J73" i="6"/>
  <c r="B74" i="6"/>
  <c r="C74" i="6"/>
  <c r="D74" i="6"/>
  <c r="E74" i="6"/>
  <c r="F74" i="6"/>
  <c r="G74" i="6"/>
  <c r="H74" i="6"/>
  <c r="I74" i="6"/>
  <c r="J74" i="6"/>
  <c r="B75" i="6"/>
  <c r="C75" i="6"/>
  <c r="D75" i="6"/>
  <c r="E75" i="6"/>
  <c r="F75" i="6"/>
  <c r="G75" i="6"/>
  <c r="H75" i="6"/>
  <c r="I75" i="6"/>
  <c r="J75" i="6"/>
  <c r="B76" i="6"/>
  <c r="C76" i="6"/>
  <c r="D76" i="6"/>
  <c r="E76" i="6"/>
  <c r="F76" i="6"/>
  <c r="G76" i="6"/>
  <c r="H76" i="6"/>
  <c r="I76" i="6"/>
  <c r="J76" i="6"/>
  <c r="G11" i="2" l="1"/>
  <c r="G25" i="2" s="1"/>
  <c r="E23" i="1"/>
  <c r="J77" i="6"/>
  <c r="E22" i="1"/>
  <c r="D15" i="3"/>
  <c r="E15" i="3" s="1"/>
  <c r="H34" i="2"/>
  <c r="C24" i="3"/>
  <c r="F24" i="1"/>
  <c r="E47" i="3"/>
  <c r="H32" i="2"/>
  <c r="G39" i="2"/>
  <c r="G39" i="3"/>
  <c r="H39" i="3" s="1"/>
  <c r="H45" i="3"/>
  <c r="G48" i="1"/>
  <c r="D39" i="1"/>
  <c r="H12" i="3"/>
  <c r="H46" i="3"/>
  <c r="G35" i="1"/>
  <c r="G39" i="1"/>
  <c r="D39" i="2"/>
  <c r="D39" i="3"/>
  <c r="E39" i="3" s="1"/>
  <c r="D48" i="2"/>
  <c r="H36" i="2"/>
  <c r="D15" i="2"/>
  <c r="E15" i="2" s="1"/>
  <c r="C48" i="2"/>
  <c r="H15" i="2"/>
  <c r="D48" i="3"/>
  <c r="H15" i="3"/>
  <c r="F48" i="2"/>
  <c r="C35" i="3"/>
  <c r="D24" i="2"/>
  <c r="D48" i="1"/>
  <c r="C35" i="1"/>
  <c r="F35" i="1"/>
  <c r="F48" i="1"/>
  <c r="H10" i="2"/>
  <c r="G48" i="2"/>
  <c r="F11" i="3"/>
  <c r="C48" i="1"/>
  <c r="F35" i="2"/>
  <c r="E10" i="2"/>
  <c r="G48" i="3"/>
  <c r="F24" i="2"/>
  <c r="C48" i="3"/>
  <c r="E36" i="1"/>
  <c r="C11" i="2"/>
  <c r="E34" i="2"/>
  <c r="C24" i="1"/>
  <c r="G11" i="3"/>
  <c r="H12" i="2"/>
  <c r="D24" i="3"/>
  <c r="G35" i="2"/>
  <c r="D35" i="2"/>
  <c r="D35" i="1"/>
  <c r="C35" i="2"/>
  <c r="E36" i="2"/>
  <c r="D11" i="2"/>
  <c r="F11" i="2"/>
  <c r="C24" i="2"/>
  <c r="G35" i="3"/>
  <c r="E10" i="3"/>
  <c r="H36" i="3"/>
  <c r="F24" i="3"/>
  <c r="C11" i="3"/>
  <c r="G24" i="3"/>
  <c r="F48" i="3"/>
  <c r="D11" i="3"/>
  <c r="D35" i="3"/>
  <c r="F35" i="3"/>
  <c r="D24" i="1"/>
  <c r="E33" i="2"/>
  <c r="G24" i="1"/>
  <c r="H46" i="2"/>
  <c r="H47" i="2"/>
  <c r="H36" i="1"/>
  <c r="E12" i="3"/>
  <c r="E12" i="2"/>
  <c r="E45" i="2"/>
  <c r="E34" i="3"/>
  <c r="H32" i="3"/>
  <c r="E47" i="2"/>
  <c r="E23" i="3"/>
  <c r="E46" i="2"/>
  <c r="E9" i="2"/>
  <c r="J18" i="6"/>
  <c r="H9" i="3"/>
  <c r="H9" i="2"/>
  <c r="E33" i="3"/>
  <c r="E9" i="3"/>
  <c r="E36" i="3"/>
  <c r="H8" i="2"/>
  <c r="E23" i="2"/>
  <c r="E22" i="2"/>
  <c r="H47" i="3"/>
  <c r="E22" i="3"/>
  <c r="E45" i="3"/>
  <c r="H34" i="3"/>
  <c r="H10" i="3"/>
  <c r="H33" i="2"/>
  <c r="E8" i="2"/>
  <c r="E32" i="2"/>
  <c r="H22" i="2"/>
  <c r="E8" i="3"/>
  <c r="E32" i="3"/>
  <c r="H33" i="3"/>
  <c r="H22" i="3"/>
  <c r="H8" i="3"/>
  <c r="E46" i="3"/>
  <c r="F50" i="3" l="1"/>
  <c r="F49" i="3"/>
  <c r="F49" i="2"/>
  <c r="F50" i="2"/>
  <c r="D49" i="1"/>
  <c r="D50" i="1"/>
  <c r="G50" i="3"/>
  <c r="G49" i="3"/>
  <c r="D49" i="2"/>
  <c r="D50" i="2"/>
  <c r="F49" i="1"/>
  <c r="F50" i="1"/>
  <c r="D49" i="3"/>
  <c r="D50" i="3"/>
  <c r="G49" i="2"/>
  <c r="H49" i="2" s="1"/>
  <c r="G50" i="2"/>
  <c r="C50" i="1"/>
  <c r="C49" i="1"/>
  <c r="C49" i="3"/>
  <c r="C50" i="3"/>
  <c r="C50" i="2"/>
  <c r="C49" i="2"/>
  <c r="G50" i="1"/>
  <c r="G49" i="1"/>
  <c r="F25" i="3"/>
  <c r="F26" i="3"/>
  <c r="D25" i="3"/>
  <c r="D26" i="3"/>
  <c r="C26" i="3"/>
  <c r="C25" i="3"/>
  <c r="G25" i="3"/>
  <c r="G26" i="3"/>
  <c r="C26" i="2"/>
  <c r="C25" i="2"/>
  <c r="F26" i="2"/>
  <c r="F25" i="2"/>
  <c r="H25" i="2" s="1"/>
  <c r="G26" i="2"/>
  <c r="D25" i="2"/>
  <c r="E25" i="2" s="1"/>
  <c r="D26" i="2"/>
  <c r="F26" i="1"/>
  <c r="F25" i="1"/>
  <c r="G25" i="1"/>
  <c r="G26" i="1"/>
  <c r="D26" i="1"/>
  <c r="E39" i="2"/>
  <c r="H39" i="2"/>
  <c r="E39" i="1"/>
  <c r="H39" i="1"/>
  <c r="E24" i="1"/>
  <c r="E24" i="2"/>
  <c r="H48" i="2"/>
  <c r="E48" i="2"/>
  <c r="E24" i="3"/>
  <c r="E48" i="3"/>
  <c r="H35" i="1"/>
  <c r="H48" i="3"/>
  <c r="H48" i="1"/>
  <c r="H11" i="3"/>
  <c r="H35" i="2"/>
  <c r="E48" i="1"/>
  <c r="E11" i="2"/>
  <c r="H24" i="3"/>
  <c r="E35" i="2"/>
  <c r="H24" i="2"/>
  <c r="E35" i="3"/>
  <c r="E35" i="1"/>
  <c r="H11" i="2"/>
  <c r="H35" i="3"/>
  <c r="E11" i="3"/>
  <c r="H24" i="1"/>
  <c r="H45" i="2"/>
  <c r="H23" i="2"/>
  <c r="H23" i="3"/>
  <c r="H49" i="3" l="1"/>
  <c r="H50" i="2"/>
  <c r="H26" i="2"/>
  <c r="H49" i="1"/>
  <c r="E26" i="2"/>
  <c r="E49" i="3"/>
  <c r="E26" i="1"/>
  <c r="E50" i="1"/>
  <c r="E49" i="2"/>
  <c r="E49" i="1"/>
  <c r="E25" i="3"/>
  <c r="H25" i="3"/>
  <c r="E25" i="1"/>
  <c r="H25" i="1"/>
  <c r="H50" i="1"/>
  <c r="E50" i="2"/>
  <c r="E50" i="3"/>
  <c r="E26" i="3"/>
  <c r="H26" i="1"/>
  <c r="H26" i="3"/>
  <c r="H50" i="3"/>
  <c r="E46" i="1" l="1"/>
  <c r="E32" i="1"/>
  <c r="E45" i="1"/>
  <c r="H32" i="1"/>
  <c r="H45" i="1"/>
  <c r="H47" i="1"/>
  <c r="E34" i="1"/>
  <c r="E33" i="1"/>
  <c r="H33" i="1"/>
  <c r="E47" i="1"/>
  <c r="H34" i="1"/>
  <c r="H23" i="1" l="1"/>
  <c r="H46" i="1"/>
  <c r="H22" i="1"/>
  <c r="N27" i="14" l="1"/>
  <c r="L27" i="14"/>
  <c r="M27" i="14"/>
  <c r="K27" i="14"/>
  <c r="I22" i="14"/>
  <c r="I27" i="14"/>
  <c r="G27" i="14"/>
  <c r="G22" i="14"/>
  <c r="J27" i="14"/>
  <c r="J22" i="14"/>
  <c r="F27" i="14"/>
  <c r="F22" i="14"/>
  <c r="E22" i="14"/>
  <c r="E27" i="14"/>
  <c r="C22" i="14"/>
  <c r="C27" i="14"/>
  <c r="H22" i="14"/>
  <c r="H27" i="14"/>
  <c r="L22" i="14" l="1"/>
  <c r="L15" i="14" s="1"/>
  <c r="K22" i="14"/>
  <c r="K15" i="14" s="1"/>
  <c r="M22" i="14"/>
  <c r="M15" i="14" s="1"/>
  <c r="N22" i="14"/>
  <c r="N15" i="14" s="1"/>
  <c r="B3"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tc={9BDD20A0-D686-4706-AE5C-53A9AE26AD06}</author>
  </authors>
  <commentList>
    <comment ref="AI83" authorId="0" shapeId="0" xr:uid="{9BDD20A0-D686-4706-AE5C-53A9AE26AD06}">
      <text>
        <t>[Threaded comment]
Your version of Excel allows you to read this threaded comment; however, any edits to it will get removed if the file is opened in a newer version of Excel. Learn more: https://go.microsoft.com/fwlink/?linkid=870924
Comment:
    From DEER, Incremental cost for 50HP 1200 RPM motor</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2">
    <bk>
      <extLst>
        <ext uri="{bdbb8cdc-fa1e-496e-a857-3c3f30c029c3}">
          <xda:dynamicArrayProperties fDynamic="0" fCollapsed="0"/>
        </ext>
      </extLst>
    </bk>
    <bk>
      <extLst>
        <ext uri="{bdbb8cdc-fa1e-496e-a857-3c3f30c029c3}">
          <xda:dynamicArrayProperties fDynamic="1" fCollapsed="0"/>
        </ext>
      </extLst>
    </bk>
  </futureMetadata>
  <cellMetadata count="2">
    <bk>
      <rc t="1" v="0"/>
    </bk>
    <bk>
      <rc t="1" v="1"/>
    </bk>
  </cellMetadata>
</metadata>
</file>

<file path=xl/sharedStrings.xml><?xml version="1.0" encoding="utf-8"?>
<sst xmlns="http://schemas.openxmlformats.org/spreadsheetml/2006/main" count="5028" uniqueCount="966">
  <si>
    <t>Program</t>
  </si>
  <si>
    <t>Heating, Cooling and Home Comfort</t>
  </si>
  <si>
    <t>Energy Saving Products</t>
  </si>
  <si>
    <t>Income-Eligible Multifamily</t>
  </si>
  <si>
    <t>Home Energy Report</t>
  </si>
  <si>
    <t>Online Home Energy Audit</t>
  </si>
  <si>
    <t>N/A</t>
  </si>
  <si>
    <t>Business Smart Thermostats</t>
  </si>
  <si>
    <t>Total</t>
  </si>
  <si>
    <t>Overall Portfolio: Data Tables</t>
  </si>
  <si>
    <t>Sector</t>
  </si>
  <si>
    <t>Gross</t>
  </si>
  <si>
    <t>Net</t>
  </si>
  <si>
    <t>Reported Savings (kWh)</t>
  </si>
  <si>
    <t>Verified Savings (kWh)</t>
  </si>
  <si>
    <t>Realization Rate (%)</t>
  </si>
  <si>
    <t>Residential EE Programs</t>
  </si>
  <si>
    <t>Income-Eligible Multi-Family</t>
  </si>
  <si>
    <t>Residential EE Programs Subtotal</t>
  </si>
  <si>
    <t>Educational Programs</t>
  </si>
  <si>
    <t xml:space="preserve">Online Home Energy Audit </t>
  </si>
  <si>
    <t>Educational Programs Subtotal</t>
  </si>
  <si>
    <t>DR Programs</t>
  </si>
  <si>
    <t>Business Demand Response</t>
  </si>
  <si>
    <t>The Business Demand Response Program did not claim any energy savings.</t>
  </si>
  <si>
    <t>Residential Demand Response</t>
  </si>
  <si>
    <t>Business Smart Thermostat</t>
  </si>
  <si>
    <t>DR Programs Subtotal</t>
  </si>
  <si>
    <t>NTG Components by Program</t>
  </si>
  <si>
    <t>Program Name*</t>
  </si>
  <si>
    <t>Free Ridership</t>
  </si>
  <si>
    <t>Participant Spillover</t>
  </si>
  <si>
    <t>Non-Participant Spillover</t>
  </si>
  <si>
    <t>NTGR</t>
  </si>
  <si>
    <t>ADM assumed a net-to-gross (NTG) value of 1.0 for the IEMF program</t>
  </si>
  <si>
    <t>ADM assumed a net-to-gross (NTG) value of 1.0 for the Demand Response programs</t>
  </si>
  <si>
    <t>EE Programs</t>
  </si>
  <si>
    <t>Evergy Metro: Data Tables</t>
  </si>
  <si>
    <t>Program Performance Metrics</t>
  </si>
  <si>
    <t>Income Eligible Multifamily</t>
  </si>
  <si>
    <t>Metric</t>
  </si>
  <si>
    <t>West</t>
  </si>
  <si>
    <t>Metro</t>
  </si>
  <si>
    <t>Number of Participants*</t>
  </si>
  <si>
    <t>Number of Rebated Packages</t>
  </si>
  <si>
    <t>Number of Sites</t>
  </si>
  <si>
    <t>Energy Savings (kWh)</t>
  </si>
  <si>
    <t>Projected Energy Savings</t>
  </si>
  <si>
    <t>Reported Energy Savings</t>
  </si>
  <si>
    <t>Gross Verified Energy Savings</t>
  </si>
  <si>
    <t>Net Verified Energy Savings</t>
  </si>
  <si>
    <t>Peak Demand Reduction (kW)</t>
  </si>
  <si>
    <t>Reported Peak Demand Reduction</t>
  </si>
  <si>
    <t>Gross Verified Peak Demand Reduction</t>
  </si>
  <si>
    <t>Net Verified Peak Demand Reduction</t>
  </si>
  <si>
    <t>Benefit / Cost Ratios</t>
  </si>
  <si>
    <t>Benefit / Cost Ratios*</t>
  </si>
  <si>
    <t>Total Resource Cost Test Ratio</t>
  </si>
  <si>
    <t>N</t>
  </si>
  <si>
    <t>Energy Savings</t>
  </si>
  <si>
    <t>Demand Savings</t>
  </si>
  <si>
    <t>Projected Peak Demand Savings</t>
  </si>
  <si>
    <t>Reported Peak Demand Savings</t>
  </si>
  <si>
    <t>Gross Verified Peak Demand Savings</t>
  </si>
  <si>
    <t>Net Verified Peak Demand Savings</t>
  </si>
  <si>
    <t>Achieved Sample Size</t>
  </si>
  <si>
    <t>Participant Surveys Completed</t>
  </si>
  <si>
    <t>Trade Ally Surveys Completed</t>
  </si>
  <si>
    <t>In-Depth Interviews with Program Staff</t>
  </si>
  <si>
    <t>Jurisdiction</t>
  </si>
  <si>
    <t>Gross Verified Energy (kWh)</t>
  </si>
  <si>
    <t>Gross Verified Demand (kW)</t>
  </si>
  <si>
    <t>NTG Ratio</t>
  </si>
  <si>
    <t>Missouri West</t>
  </si>
  <si>
    <t>Missouri Metro</t>
  </si>
  <si>
    <t>Measure</t>
  </si>
  <si>
    <t>Air Sealing</t>
  </si>
  <si>
    <t>Attic Insulation</t>
  </si>
  <si>
    <t>LED Lightbulbs</t>
  </si>
  <si>
    <t>Faucet Aerators</t>
  </si>
  <si>
    <t>Low Flow Showerheads</t>
  </si>
  <si>
    <t>Pipe Insulation</t>
  </si>
  <si>
    <t>Advanced Power Strips</t>
  </si>
  <si>
    <t>Reported Energy (kWh)</t>
  </si>
  <si>
    <t>Reported Demand (kW)</t>
  </si>
  <si>
    <t>ISR</t>
  </si>
  <si>
    <t>LED Lightbulb</t>
  </si>
  <si>
    <t>Faucet Aerator</t>
  </si>
  <si>
    <t>Low Flow Showerhead</t>
  </si>
  <si>
    <t>Advanced Power Strip</t>
  </si>
  <si>
    <t>Central AC</t>
  </si>
  <si>
    <t>Heat Pump</t>
  </si>
  <si>
    <t>Ground Source Heat Pump</t>
  </si>
  <si>
    <t>Ductless Mini-Split Heat Pump</t>
  </si>
  <si>
    <t>Spillover (Participant)</t>
  </si>
  <si>
    <t>Spillover (Non-Participant)</t>
  </si>
  <si>
    <t>Data Collection Activities</t>
  </si>
  <si>
    <t>General Population Survey</t>
  </si>
  <si>
    <t>Program Staff Interviews</t>
  </si>
  <si>
    <t>Measure Type</t>
  </si>
  <si>
    <t>Standard LED</t>
  </si>
  <si>
    <t>Specialty LED</t>
  </si>
  <si>
    <t>Model Number</t>
  </si>
  <si>
    <t>Manufacturer</t>
  </si>
  <si>
    <t>Reported Wattage</t>
  </si>
  <si>
    <t>Verified Wattage</t>
  </si>
  <si>
    <t>Reported Lumens</t>
  </si>
  <si>
    <t>Verified Lumens</t>
  </si>
  <si>
    <t>ENERGY STAR ID</t>
  </si>
  <si>
    <t>Year</t>
  </si>
  <si>
    <t> </t>
  </si>
  <si>
    <t>Spillover</t>
  </si>
  <si>
    <t>Leakage</t>
  </si>
  <si>
    <t>RR</t>
  </si>
  <si>
    <t>kWh</t>
  </si>
  <si>
    <t>kW</t>
  </si>
  <si>
    <t>Program Year</t>
  </si>
  <si>
    <t>Property Number</t>
  </si>
  <si>
    <t>Program Contribution</t>
  </si>
  <si>
    <t>Program Budget</t>
  </si>
  <si>
    <t>MO Metro</t>
  </si>
  <si>
    <t>MO West</t>
  </si>
  <si>
    <t>Reported</t>
  </si>
  <si>
    <t>Verified</t>
  </si>
  <si>
    <t>Realization Rate</t>
  </si>
  <si>
    <t>Direct Install</t>
  </si>
  <si>
    <t>Smart Power Strip</t>
  </si>
  <si>
    <t>Low-Flow Showerhead</t>
  </si>
  <si>
    <t>Prescriptive</t>
  </si>
  <si>
    <t>Programmable Thermostat</t>
  </si>
  <si>
    <t>Washing Machine</t>
  </si>
  <si>
    <t>Dishwasher</t>
  </si>
  <si>
    <t>Custom</t>
  </si>
  <si>
    <t>LED Exit Sign</t>
  </si>
  <si>
    <t>In-Unit LED - Standard</t>
  </si>
  <si>
    <t>Cohort</t>
  </si>
  <si>
    <t>Treatment Start Date</t>
  </si>
  <si>
    <t>201407_E_High_Users</t>
  </si>
  <si>
    <t>201503_E_KMO</t>
  </si>
  <si>
    <t>201607_E</t>
  </si>
  <si>
    <t>202002_E_KMO</t>
  </si>
  <si>
    <t>201407_E_Low_Income</t>
  </si>
  <si>
    <t>Verified kWh Savings (kWh)</t>
  </si>
  <si>
    <t>Verified Demand Savings (kW)</t>
  </si>
  <si>
    <t>Verified kWh Realization Rate</t>
  </si>
  <si>
    <t>Verified kW Realization Rate</t>
  </si>
  <si>
    <t>kcpl_201503_e_gmo</t>
  </si>
  <si>
    <t>kcpl_her_201706_e_gmo</t>
  </si>
  <si>
    <t>kcpl_her_201904_e_gmo</t>
  </si>
  <si>
    <t>kcpl_her_202002_e_gmo</t>
  </si>
  <si>
    <t>kcpl_201407_e_high_users</t>
  </si>
  <si>
    <t>kcpl_201503_e_kmo</t>
  </si>
  <si>
    <t>kcpl_her_202002_e_kmo</t>
  </si>
  <si>
    <t>kcpl_201407_e_low_income</t>
  </si>
  <si>
    <t>Restriction</t>
  </si>
  <si>
    <t>201503_E</t>
  </si>
  <si>
    <t>201604_E</t>
  </si>
  <si>
    <t>201706_E</t>
  </si>
  <si>
    <t>201904_E</t>
  </si>
  <si>
    <t>202002_E</t>
  </si>
  <si>
    <t>After fixing acct active and inactive dates</t>
  </si>
  <si>
    <t>Pre-Period Month</t>
  </si>
  <si>
    <t>Treatment Group Average Daily Usage (kWh/day)</t>
  </si>
  <si>
    <t>Control Group Average Daily Usage (kWh/day)</t>
  </si>
  <si>
    <t>Average Daily Usage Difference (kWh/day)</t>
  </si>
  <si>
    <t>P-value</t>
  </si>
  <si>
    <t>January</t>
  </si>
  <si>
    <t>February</t>
  </si>
  <si>
    <t>March</t>
  </si>
  <si>
    <t>April</t>
  </si>
  <si>
    <t>May</t>
  </si>
  <si>
    <t>June</t>
  </si>
  <si>
    <t>July</t>
  </si>
  <si>
    <t>August</t>
  </si>
  <si>
    <t>September</t>
  </si>
  <si>
    <t>October</t>
  </si>
  <si>
    <t>November</t>
  </si>
  <si>
    <t>December</t>
  </si>
  <si>
    <t>Variable</t>
  </si>
  <si>
    <t>Treatment</t>
  </si>
  <si>
    <t>Month</t>
  </si>
  <si>
    <t>Post</t>
  </si>
  <si>
    <t>Coefficient</t>
  </si>
  <si>
    <t>Estimate</t>
  </si>
  <si>
    <t>Std Error</t>
  </si>
  <si>
    <t>Annual Unadjusted Savings Per Home (kWh/year)</t>
  </si>
  <si>
    <t>Annual Double Counted Savings Per Home (kWh/year)</t>
  </si>
  <si>
    <t>Annual Adjusted Savings Per Home (kWh/year)</t>
  </si>
  <si>
    <t>Annual Control Group Usage Per Home (kWh/year)</t>
  </si>
  <si>
    <t>Annual Percent Savings Per Home</t>
  </si>
  <si>
    <t>Weighted Treatment Customers</t>
  </si>
  <si>
    <t>Weighted Customers</t>
  </si>
  <si>
    <t>Annual Adjusted Household Savings (kWh)</t>
  </si>
  <si>
    <t>Program Savings (kWh)</t>
  </si>
  <si>
    <t>Savings in August (kWh)</t>
  </si>
  <si>
    <t>Hours in August</t>
  </si>
  <si>
    <t>Multiplier</t>
  </si>
  <si>
    <t>Period</t>
  </si>
  <si>
    <t>Treatment Customers</t>
  </si>
  <si>
    <t>Control Customers</t>
  </si>
  <si>
    <t>Treatment Moveout Percent</t>
  </si>
  <si>
    <t>Control Moveout Percent</t>
  </si>
  <si>
    <t>Since Inception</t>
  </si>
  <si>
    <t>Treatment Moveout Customers</t>
  </si>
  <si>
    <t>Control Moveout Customers</t>
  </si>
  <si>
    <t>Energy Savings Goal (kWh)</t>
  </si>
  <si>
    <t>Peak Demand Reductions Goal (kW)</t>
  </si>
  <si>
    <t>Service Area</t>
  </si>
  <si>
    <t>Number of Service Point IDs</t>
  </si>
  <si>
    <t>Number of Participants</t>
  </si>
  <si>
    <t>Days in Lookback Window</t>
  </si>
  <si>
    <t>Days Selected from Lookback Window</t>
  </si>
  <si>
    <t>Day Type</t>
  </si>
  <si>
    <t>Hours Used to Determine Baseline Day Selection</t>
  </si>
  <si>
    <t>Load Adjustment</t>
  </si>
  <si>
    <t>Load Adjustment Min</t>
  </si>
  <si>
    <t>Load Adjustment Max</t>
  </si>
  <si>
    <t># of Service Point IDs</t>
  </si>
  <si>
    <t>Event Date</t>
  </si>
  <si>
    <t>Hours Used to Determine Baseline Days</t>
  </si>
  <si>
    <t>Performance Metrics</t>
  </si>
  <si>
    <t>Device Type</t>
  </si>
  <si>
    <t>Utility</t>
  </si>
  <si>
    <t>Eligible Units</t>
  </si>
  <si>
    <t># of Devices</t>
  </si>
  <si>
    <t># of Smart Thermostat Units</t>
  </si>
  <si>
    <t># of Customers</t>
  </si>
  <si>
    <t>Annual TMY</t>
  </si>
  <si>
    <t>HDD</t>
  </si>
  <si>
    <t>CDD</t>
  </si>
  <si>
    <t>Status</t>
  </si>
  <si>
    <t>Control</t>
  </si>
  <si>
    <t>Treated</t>
  </si>
  <si>
    <t>All</t>
  </si>
  <si>
    <t>Matched</t>
  </si>
  <si>
    <t>Unmatched</t>
  </si>
  <si>
    <t>Before Matching</t>
  </si>
  <si>
    <t>After Matching</t>
  </si>
  <si>
    <t>Mean Treated</t>
  </si>
  <si>
    <t>Mean Control</t>
  </si>
  <si>
    <t>Standardized Mean Difference</t>
  </si>
  <si>
    <t>Distance</t>
  </si>
  <si>
    <t>Average Daily kWh Control</t>
  </si>
  <si>
    <t>Average Daily kWh Treatment</t>
  </si>
  <si>
    <t>T Stat</t>
  </si>
  <si>
    <t>P-Value</t>
  </si>
  <si>
    <t>Reject Null?</t>
  </si>
  <si>
    <t>Jan</t>
  </si>
  <si>
    <t>Aug</t>
  </si>
  <si>
    <t>Sept</t>
  </si>
  <si>
    <t>Oct</t>
  </si>
  <si>
    <t>Nov</t>
  </si>
  <si>
    <t>Dec</t>
  </si>
  <si>
    <t>Incremental Energy</t>
  </si>
  <si>
    <t>Incremental Demand</t>
  </si>
  <si>
    <t>Savings (MWh)</t>
  </si>
  <si>
    <t>Reduction (MW)</t>
  </si>
  <si>
    <t>Business Standard</t>
  </si>
  <si>
    <t>Business Custom</t>
  </si>
  <si>
    <t>Business Process Efficiency</t>
  </si>
  <si>
    <t>Online Business Energy Audit</t>
  </si>
  <si>
    <t>Heating, Cooling &amp; Weatherization</t>
  </si>
  <si>
    <t xml:space="preserve">Home Energy Report </t>
  </si>
  <si>
    <t>Income-Eligible Home Energy</t>
  </si>
  <si>
    <t>Income Eligible MF</t>
  </si>
  <si>
    <t>Research &amp; Pilot</t>
  </si>
  <si>
    <t>Table 1: Budget and Targeted Annual Energy Savings – Evergy Metro</t>
  </si>
  <si>
    <t xml:space="preserve">Income-Eligible Home Energy Report </t>
  </si>
  <si>
    <t xml:space="preserve">Income Eligible Multi Family </t>
  </si>
  <si>
    <t xml:space="preserve">Online Home Energy Report </t>
  </si>
  <si>
    <t>Table 2: Budget and Targeted Annual Energy Savings – Missouri West</t>
  </si>
  <si>
    <t>Income-Eligible Home Energy Report</t>
  </si>
  <si>
    <t>Table 3: Budget and Targeted Annual Energy Savings – Total</t>
  </si>
  <si>
    <t>Service Territory</t>
  </si>
  <si>
    <t>Program is designed as a randomized control trial, net-to-gross score of 1.0</t>
  </si>
  <si>
    <t>Total Resource Cost Test Ratio (HER)</t>
  </si>
  <si>
    <t>Total Resource Cost Test Ratio (Income-Eligible HER)</t>
  </si>
  <si>
    <t>*Net to Gross calculations for Energy Saving Products contains an additional 1.6% reduction due to program spillover.</t>
  </si>
  <si>
    <t>Targeted Energy Savings</t>
  </si>
  <si>
    <t>Targeted Peak Demand Reduction</t>
  </si>
  <si>
    <t>Missouri West: Data Tables</t>
  </si>
  <si>
    <t>Program Name</t>
  </si>
  <si>
    <t>Reported Energy Savings (kWh)</t>
  </si>
  <si>
    <t>Reported Demand Reduction (kW)</t>
  </si>
  <si>
    <t>Gross Verified Energy Savings (kWh)</t>
  </si>
  <si>
    <t>Gross Verified Demand Reduction (kW)</t>
  </si>
  <si>
    <t>Net Energy Savings (kWh)</t>
  </si>
  <si>
    <t>Net Demand Reduction (kW)</t>
  </si>
  <si>
    <t>Property Contribution to Total Program Savings</t>
  </si>
  <si>
    <r>
      <t>RR</t>
    </r>
    <r>
      <rPr>
        <b/>
        <vertAlign val="subscript"/>
        <sz val="10"/>
        <color rgb="FF000000"/>
        <rFont val="Arial"/>
        <family val="2"/>
        <scheme val="minor"/>
      </rPr>
      <t>kWh</t>
    </r>
  </si>
  <si>
    <r>
      <t>RR</t>
    </r>
    <r>
      <rPr>
        <b/>
        <vertAlign val="subscript"/>
        <sz val="10"/>
        <color rgb="FF000000"/>
        <rFont val="Arial"/>
        <family val="2"/>
        <scheme val="minor"/>
      </rPr>
      <t>kW</t>
    </r>
  </si>
  <si>
    <t>Device Types by Service Area</t>
  </si>
  <si>
    <t>Device Subtypes by Service Area</t>
  </si>
  <si>
    <t>Smart Thermostat Installations by Measure Type</t>
  </si>
  <si>
    <t>TMY for Kansas City International Airport</t>
  </si>
  <si>
    <t>BST DR Savings by Event Date</t>
  </si>
  <si>
    <t>BST DR Savings</t>
  </si>
  <si>
    <t>PSM Customer Matches</t>
  </si>
  <si>
    <t>PSM Covariate Summary</t>
  </si>
  <si>
    <t>Post Matching T-Test of Difference in Pre-Period Usage by Month</t>
  </si>
  <si>
    <t>BST Peak Reduction (kW)</t>
  </si>
  <si>
    <t>BST Annual Energy Savings (kWh)</t>
  </si>
  <si>
    <t>Sample Sizes for Data Collection Efforts</t>
  </si>
  <si>
    <t>Measure-Level ISRs</t>
  </si>
  <si>
    <t>ESP Data Collection Activities</t>
  </si>
  <si>
    <t>Parameters Adjusted for Lighting Analysis</t>
  </si>
  <si>
    <t>Program Gross Energy Savings (kWh) and Peak Demand Reduction (kW)</t>
  </si>
  <si>
    <t>Verified Gross and Net Annual Energy Savings (kWh)</t>
  </si>
  <si>
    <t xml:space="preserve"> Verified Gross and Net Peak Demand Reduction (kW)</t>
  </si>
  <si>
    <t>PY1</t>
  </si>
  <si>
    <t>*Represents the number of unique account numbers in the program</t>
  </si>
  <si>
    <t>Summary of Evergy Home Energy Report Program Participation</t>
  </si>
  <si>
    <t>Home Energy Report Program Impact Evaluation Results</t>
  </si>
  <si>
    <t>Program Moveout Rates by Program Year</t>
  </si>
  <si>
    <t>DR Event Savings vs. Weather</t>
  </si>
  <si>
    <t>BDR Savings Summary</t>
  </si>
  <si>
    <t>Baselines</t>
  </si>
  <si>
    <t>Verified Gross kWh and kW</t>
  </si>
  <si>
    <t>kWh/kW</t>
  </si>
  <si>
    <t>kWH</t>
  </si>
  <si>
    <t>MO WEST</t>
  </si>
  <si>
    <t>PY2</t>
  </si>
  <si>
    <t>PY3</t>
  </si>
  <si>
    <t>PY4</t>
  </si>
  <si>
    <t>PY5</t>
  </si>
  <si>
    <t>PY6</t>
  </si>
  <si>
    <t>METRO</t>
  </si>
  <si>
    <t>Small Business Targeted</t>
  </si>
  <si>
    <t>Distribution Type</t>
  </si>
  <si>
    <t>Package Quantity</t>
  </si>
  <si>
    <t>Bulb Quantity</t>
  </si>
  <si>
    <t>Reported kWh</t>
  </si>
  <si>
    <t>Reported kW</t>
  </si>
  <si>
    <t>Totals</t>
  </si>
  <si>
    <t>Reported Demand Reductions (kW)</t>
  </si>
  <si>
    <t>Gross Verified Demand Reductions (kW)</t>
  </si>
  <si>
    <r>
      <t>RR</t>
    </r>
    <r>
      <rPr>
        <b/>
        <vertAlign val="subscript"/>
        <sz val="10"/>
        <color rgb="FF000000"/>
        <rFont val="Arial"/>
        <family val="2"/>
      </rPr>
      <t>kWh</t>
    </r>
  </si>
  <si>
    <r>
      <t>RR</t>
    </r>
    <r>
      <rPr>
        <b/>
        <vertAlign val="subscript"/>
        <sz val="10"/>
        <color rgb="FF000000"/>
        <rFont val="Arial"/>
        <family val="2"/>
      </rPr>
      <t>kW</t>
    </r>
  </si>
  <si>
    <t>Participant</t>
  </si>
  <si>
    <t>Non-Participant</t>
  </si>
  <si>
    <t>Non- Participant</t>
  </si>
  <si>
    <t>Gross Verified kWh</t>
  </si>
  <si>
    <t>Gross Verified kW</t>
  </si>
  <si>
    <t>RR kWh</t>
  </si>
  <si>
    <t>RR kW</t>
  </si>
  <si>
    <t>Verified Gross and Net Energy Savings (kWh)</t>
  </si>
  <si>
    <t>Verified Gross and Net Peak Demand Reduction (kW)</t>
  </si>
  <si>
    <t>Reported and Verified Gross Energy Savings &amp; Demand Reduction</t>
  </si>
  <si>
    <t>Reported Measure Quantities and Impacts</t>
  </si>
  <si>
    <t>Measure-Level Realization Rates and Reasons</t>
  </si>
  <si>
    <t>Project Type</t>
  </si>
  <si>
    <t>kWh RR (%)</t>
  </si>
  <si>
    <t xml:space="preserve">Reasons for kWh Discrepancy </t>
  </si>
  <si>
    <t>kW RR (%)</t>
  </si>
  <si>
    <t>Reasons for kW Discrepancy</t>
  </si>
  <si>
    <t>Attic/Ceiling Insulation</t>
  </si>
  <si>
    <t>OVERALL HCHC</t>
  </si>
  <si>
    <t>Missouri Metro Standard LED</t>
  </si>
  <si>
    <t>Missouri Metro Specialty LED</t>
  </si>
  <si>
    <t>Missouri West Standard LED</t>
  </si>
  <si>
    <t>Missouri West Specialty LED</t>
  </si>
  <si>
    <t>OVERALL Energy Saving Products</t>
  </si>
  <si>
    <t>Missouri West Home Energy Report</t>
  </si>
  <si>
    <t>Missouri Metro Home Energy Report</t>
  </si>
  <si>
    <t>OVERALL Home Energy Report</t>
  </si>
  <si>
    <t>Demand Response</t>
  </si>
  <si>
    <t>Missouri West Residential Demand Response</t>
  </si>
  <si>
    <t>Missouri Metro Residential Demand Response</t>
  </si>
  <si>
    <t>Missouri West Smart Thermostats</t>
  </si>
  <si>
    <t>Missouri Metro Smart Thermostats</t>
  </si>
  <si>
    <t>Missouri West Business Demand Response</t>
  </si>
  <si>
    <t>Missouri Metro Business Demand Response</t>
  </si>
  <si>
    <t xml:space="preserve">Income-Eligible Multi-Family </t>
  </si>
  <si>
    <t>kWh - Chapter Tables ex ante</t>
  </si>
  <si>
    <t>kWh - Chapter Tables ex post</t>
  </si>
  <si>
    <t>kW - Chapter Tables ex ante</t>
  </si>
  <si>
    <t>kW - Chapter Tables ex post</t>
  </si>
  <si>
    <t>kWh: Chapter ex post - TRC input ex post</t>
  </si>
  <si>
    <t>kWh: SSRS es ante- Chapter ex ante</t>
  </si>
  <si>
    <t>kW: Chapter ex post - TRC input ex post</t>
  </si>
  <si>
    <t>kW: SSRS ex ante- Chapter ex ante</t>
  </si>
  <si>
    <t>EE Programs Total</t>
  </si>
  <si>
    <t>DR Program Total</t>
  </si>
  <si>
    <t>Compare TRC to Chapter Tables</t>
  </si>
  <si>
    <t>Delta kWh</t>
  </si>
  <si>
    <t>Delta kW</t>
  </si>
  <si>
    <t>Participants</t>
  </si>
  <si>
    <t>Incentives</t>
  </si>
  <si>
    <t>kWh - Model Input ex ante</t>
  </si>
  <si>
    <t>kWh - Model Input ex post</t>
  </si>
  <si>
    <t>kW - Model Input ex post</t>
  </si>
  <si>
    <t>kW - Model Input ex ante</t>
  </si>
  <si>
    <t>Program Equipment Offered</t>
  </si>
  <si>
    <t>Program Component</t>
  </si>
  <si>
    <t>Energy Savings Kit*</t>
  </si>
  <si>
    <t>Insulation and Air Sealing</t>
  </si>
  <si>
    <t>HVAC</t>
  </si>
  <si>
    <t>Air Source Heat Pump</t>
  </si>
  <si>
    <t>*There were a small number of furnace filter alarms included in the Energy Savings Kit Program in 2021.</t>
  </si>
  <si>
    <t>Net Demand Reductions (kW)</t>
  </si>
  <si>
    <t>Google Nest</t>
  </si>
  <si>
    <t>Data Collection Activity</t>
  </si>
  <si>
    <r>
      <t>Mea</t>
    </r>
    <r>
      <rPr>
        <b/>
        <sz val="10"/>
        <color rgb="FF000000"/>
        <rFont val="Arial"/>
        <family val="2"/>
      </rPr>
      <t>sure</t>
    </r>
  </si>
  <si>
    <t>Furnace Filter Alarm</t>
  </si>
  <si>
    <t>Measure Quantities and ISRs</t>
  </si>
  <si>
    <t>Quantity of Measures Reported</t>
  </si>
  <si>
    <t>In-service Rate</t>
  </si>
  <si>
    <t>Quantity of Measures Verified</t>
  </si>
  <si>
    <t>Completed Survey Measure Totals Compared to Population</t>
  </si>
  <si>
    <t>Number of Survey Completes</t>
  </si>
  <si>
    <t>Quantity of Measures (Population)</t>
  </si>
  <si>
    <t>Percent of Population</t>
  </si>
  <si>
    <t>Gross and Net Verified Energy Savings &amp; Demand Reduction Per Measure</t>
  </si>
  <si>
    <t>Net Verified Energy Savings (kWh)</t>
  </si>
  <si>
    <r>
      <t>NTG</t>
    </r>
    <r>
      <rPr>
        <b/>
        <vertAlign val="subscript"/>
        <sz val="10"/>
        <color rgb="FF000000"/>
        <rFont val="Arial"/>
        <family val="2"/>
      </rPr>
      <t>kWh</t>
    </r>
  </si>
  <si>
    <r>
      <t>NTG</t>
    </r>
    <r>
      <rPr>
        <b/>
        <vertAlign val="subscript"/>
        <sz val="10"/>
        <color rgb="FF000000"/>
        <rFont val="Arial"/>
        <family val="2"/>
      </rPr>
      <t>kW</t>
    </r>
  </si>
  <si>
    <r>
      <t xml:space="preserve">Distribution </t>
    </r>
    <r>
      <rPr>
        <b/>
        <sz val="10"/>
        <color rgb="FF000000"/>
        <rFont val="Arial"/>
        <family val="2"/>
      </rPr>
      <t>Type</t>
    </r>
  </si>
  <si>
    <t>% of total Savings</t>
  </si>
  <si>
    <t>A7A19A100WESD06</t>
  </si>
  <si>
    <t>Leedarson America</t>
  </si>
  <si>
    <t>2304791, 2328187,</t>
  </si>
  <si>
    <t>2328190, 2337428</t>
  </si>
  <si>
    <t>General Electric</t>
  </si>
  <si>
    <t>2339011, 2272701</t>
  </si>
  <si>
    <t>A20BR3065WESD26</t>
  </si>
  <si>
    <t>2374629, 2374632</t>
  </si>
  <si>
    <t>A20BR3065WESD56</t>
  </si>
  <si>
    <t>2374631, 2374634</t>
  </si>
  <si>
    <t>GVG25D4.5WW273P</t>
  </si>
  <si>
    <t>Elong International</t>
  </si>
  <si>
    <t>A20BR3065WESD36</t>
  </si>
  <si>
    <t>2374630, 2374633</t>
  </si>
  <si>
    <t>Sylvania LED Vance</t>
  </si>
  <si>
    <t>GV25D4.5WW503PN</t>
  </si>
  <si>
    <t>A7A19A100WESP02</t>
  </si>
  <si>
    <t>GVG25D3WW503PTN</t>
  </si>
  <si>
    <t>Philips</t>
  </si>
  <si>
    <t>2360770, 2391591, 2391701</t>
  </si>
  <si>
    <t>GV25D2.5WW273PN</t>
  </si>
  <si>
    <t>2345892, 2365453</t>
  </si>
  <si>
    <t>GV25D4.5WW273PN</t>
  </si>
  <si>
    <t>Net-To-Gross Ratio</t>
  </si>
  <si>
    <t>Reported Demand  Reduction (kW)</t>
  </si>
  <si>
    <t xml:space="preserve"> Verified Savings (kWh)</t>
  </si>
  <si>
    <t>Lighting</t>
  </si>
  <si>
    <t>Showerhead</t>
  </si>
  <si>
    <t>Bathroom Fan</t>
  </si>
  <si>
    <t>Refrigerator</t>
  </si>
  <si>
    <t>-</t>
  </si>
  <si>
    <t>Aerator</t>
  </si>
  <si>
    <t>Chiller</t>
  </si>
  <si>
    <t>Elevator</t>
  </si>
  <si>
    <t>Common Area Exterior LED</t>
  </si>
  <si>
    <t>Common Area Interior LED</t>
  </si>
  <si>
    <t>In Unit LED</t>
  </si>
  <si>
    <t>Smart Thermostat</t>
  </si>
  <si>
    <t>Qty</t>
  </si>
  <si>
    <t>Program Budget and Spending in 2021</t>
  </si>
  <si>
    <t>2021 Program Budget</t>
  </si>
  <si>
    <t>2021 Program Spending</t>
  </si>
  <si>
    <t>2021 Long Lead  Spending</t>
  </si>
  <si>
    <t>2020 Long Lead Spending</t>
  </si>
  <si>
    <t>Adjusted 2021 Spending</t>
  </si>
  <si>
    <t>Percentage of Budget Spend</t>
  </si>
  <si>
    <t>$155,818[1]</t>
  </si>
  <si>
    <t>201309_e_gmo</t>
  </si>
  <si>
    <t>201503_e_gmo</t>
  </si>
  <si>
    <t>201604_e_gmo</t>
  </si>
  <si>
    <t>201706_e_gmo</t>
  </si>
  <si>
    <t>201904_e_gmo</t>
  </si>
  <si>
    <t>202002_e_gmo</t>
  </si>
  <si>
    <t>201407_e_high_users</t>
  </si>
  <si>
    <t>201503_e_kmo</t>
  </si>
  <si>
    <t>201607_e_kmo</t>
  </si>
  <si>
    <t>202002_e_kmo</t>
  </si>
  <si>
    <t>201407_e_low_income</t>
  </si>
  <si>
    <t>kcpl_201309_e_gmo</t>
  </si>
  <si>
    <t>kcpl_201604_e_gmo</t>
  </si>
  <si>
    <t>kcpl_201607_e_kmo</t>
  </si>
  <si>
    <t>201309_E</t>
  </si>
  <si>
    <t>Significant Difference?</t>
  </si>
  <si>
    <t>No</t>
  </si>
  <si>
    <t>Yes</t>
  </si>
  <si>
    <r>
      <t>Pr</t>
    </r>
    <r>
      <rPr>
        <b/>
        <sz val="10"/>
        <color rgb="FF000000"/>
        <rFont val="Arial"/>
        <family val="2"/>
      </rPr>
      <t>e-Period Month</t>
    </r>
  </si>
  <si>
    <t>T-Value</t>
  </si>
  <si>
    <t>(Intercept)</t>
  </si>
  <si>
    <t>Post * Treatment</t>
  </si>
  <si>
    <t>Conditional R-Squared: 0.561</t>
  </si>
  <si>
    <t>Double Counted Savings Adjustment (kWh/year)</t>
  </si>
  <si>
    <t>201309_e</t>
  </si>
  <si>
    <t>Conditional R-Squared: 0.462</t>
  </si>
  <si>
    <t>Conditional R-Squared: 0.605</t>
  </si>
  <si>
    <t>Conditional R-Squared: 0.741</t>
  </si>
  <si>
    <t>Conditional R-Squared: 0.634</t>
  </si>
  <si>
    <t>Conditional R-Squared: 0.504</t>
  </si>
  <si>
    <t>Conditional R-Squared: 0.680</t>
  </si>
  <si>
    <t>Conditional R-Squared: 0.623</t>
  </si>
  <si>
    <t>Conditional R-Squared: 0.714</t>
  </si>
  <si>
    <t xml:space="preserve">201607_e </t>
  </si>
  <si>
    <t>Conditional R-Squared: 0.476</t>
  </si>
  <si>
    <t>Conditional R-Squared: 0.542</t>
  </si>
  <si>
    <r>
      <t>Cohor</t>
    </r>
    <r>
      <rPr>
        <b/>
        <sz val="10"/>
        <color rgb="FF000000"/>
        <rFont val="Arial"/>
        <family val="2"/>
      </rPr>
      <t>t</t>
    </r>
  </si>
  <si>
    <t>Downstream Double Counting Results by Cohort</t>
  </si>
  <si>
    <t>Average Treatment Household Annual Savings (kWh/year)</t>
  </si>
  <si>
    <t>Average Control Household Annual Savings (kWh/year)</t>
  </si>
  <si>
    <t>kcpl_201706_e_gmo</t>
  </si>
  <si>
    <t>kcpl_201904_e_gmo</t>
  </si>
  <si>
    <t>kcpl_202002_e_gmo_re</t>
  </si>
  <si>
    <t>kcpl_202002_e_kmo_re</t>
  </si>
  <si>
    <t>Demand Savings by Cohort</t>
  </si>
  <si>
    <t>Demand Savings per Household (kW)</t>
  </si>
  <si>
    <t>Moveout Rates by Cohort</t>
  </si>
  <si>
    <t>Verified Energy Savings (kWh)</t>
  </si>
  <si>
    <t>Verified Demand Reduction (kW)</t>
  </si>
  <si>
    <t>Measure-Level Free Ridership, Spillover, and Leakage</t>
  </si>
  <si>
    <t>Program Goal Savings by Year, Missouri West</t>
  </si>
  <si>
    <t>Program Goal Savings by Year, Missouri Metro</t>
  </si>
  <si>
    <t>Any weekday</t>
  </si>
  <si>
    <t>2-6pm</t>
  </si>
  <si>
    <t>None</t>
  </si>
  <si>
    <t>NA</t>
  </si>
  <si>
    <t>Usage based - Multiplicative</t>
  </si>
  <si>
    <t>Similar day of week</t>
  </si>
  <si>
    <t>Same day of week</t>
  </si>
  <si>
    <t>12-8pm</t>
  </si>
  <si>
    <t>12-3pm</t>
  </si>
  <si>
    <t>Avg. Temp (F) Event Hours</t>
  </si>
  <si>
    <t>Load Adj. Min</t>
  </si>
  <si>
    <t>Load Adj. Max</t>
  </si>
  <si>
    <t>Usage Based - Additive</t>
  </si>
  <si>
    <t>Usage Based - Multiplicative</t>
  </si>
  <si>
    <t>Weather Based</t>
  </si>
  <si>
    <t>Energy Savings Goal (MWh)</t>
  </si>
  <si>
    <t>Peak Demand Reductions Goal (MW)</t>
  </si>
  <si>
    <t>Savings Approaches by Program Year</t>
  </si>
  <si>
    <t>kW Savings (Demand Response)</t>
  </si>
  <si>
    <t>kWh Savings</t>
  </si>
  <si>
    <t>Calculated</t>
  </si>
  <si>
    <t xml:space="preserve">Evergy TRM </t>
  </si>
  <si>
    <t xml:space="preserve">Calculated </t>
  </si>
  <si>
    <t>PY2 Value</t>
  </si>
  <si>
    <t>Demand Response Events in 2021</t>
  </si>
  <si>
    <t>ecobee3 Lite</t>
  </si>
  <si>
    <t>ecobee SmartThermostat with voice control</t>
  </si>
  <si>
    <t>Google Nest Learning Thermostat</t>
  </si>
  <si>
    <t>Google Nest Thermostat</t>
  </si>
  <si>
    <t>Google Nest Thermostat E</t>
  </si>
  <si>
    <t>ecobee4</t>
  </si>
  <si>
    <t>ecobee3</t>
  </si>
  <si>
    <t>Google Nest 2nd Gen</t>
  </si>
  <si>
    <t>Google Nest 1st Gen</t>
  </si>
  <si>
    <t>BYOT Installation</t>
  </si>
  <si>
    <t>DIY Installation</t>
  </si>
  <si>
    <t>PRO Installation</t>
  </si>
  <si>
    <t>DR Regression Variable Correlation Matrix</t>
  </si>
  <si>
    <t>MA24CDH</t>
  </si>
  <si>
    <t>CDH</t>
  </si>
  <si>
    <t>DR Regression Results, Missouri West</t>
  </si>
  <si>
    <t>CI Lower</t>
  </si>
  <si>
    <t>CI Upper</t>
  </si>
  <si>
    <t>Monday</t>
  </si>
  <si>
    <t>Tuesday</t>
  </si>
  <si>
    <t>Wednesday</t>
  </si>
  <si>
    <t>Thursday</t>
  </si>
  <si>
    <t>Adjusted R2 = 0.718</t>
  </si>
  <si>
    <t xml:space="preserve">DR Regression Results, Missouri Metro </t>
  </si>
  <si>
    <t>Adjusted R2 = 0.702</t>
  </si>
  <si>
    <t>RDR DR Savings by Event Date</t>
  </si>
  <si>
    <t>Average % Non-Contributing Devices</t>
  </si>
  <si>
    <t>% Non-Contributing Devices</t>
  </si>
  <si>
    <t>RDR DR Event Weather</t>
  </si>
  <si>
    <t>Average Event Time Temperature (F)</t>
  </si>
  <si>
    <t>Average Event Time CDH</t>
  </si>
  <si>
    <t>Average Event Day Temperature (F)</t>
  </si>
  <si>
    <t>Event Day CDD</t>
  </si>
  <si>
    <t>Average</t>
  </si>
  <si>
    <t>RDR Savings</t>
  </si>
  <si>
    <t>13,141,.80</t>
  </si>
  <si>
    <t>Pre-period Jan</t>
  </si>
  <si>
    <t>Pre-period Feb</t>
  </si>
  <si>
    <t>Pre-period Mar</t>
  </si>
  <si>
    <t>Pre-period Apr</t>
  </si>
  <si>
    <t>Pre-period May</t>
  </si>
  <si>
    <t>Pre-period June</t>
  </si>
  <si>
    <t>Pre-period July</t>
  </si>
  <si>
    <t>Pre-period Aug</t>
  </si>
  <si>
    <t>Pre-period Sept</t>
  </si>
  <si>
    <t>Pre-period Oct</t>
  </si>
  <si>
    <t>Pre-period Nov</t>
  </si>
  <si>
    <t>Pre-period Dec</t>
  </si>
  <si>
    <t>Feb</t>
  </si>
  <si>
    <t>Mar</t>
  </si>
  <si>
    <t>Apr</t>
  </si>
  <si>
    <t>Annual Energy Savings (kWh) Regression Results</t>
  </si>
  <si>
    <t>T-Statistic</t>
  </si>
  <si>
    <t>95% CI Lower</t>
  </si>
  <si>
    <t>95% CI Upper</t>
  </si>
  <si>
    <t>Pre-Period Usage Fall</t>
  </si>
  <si>
    <t>Pre-Period Usage Winter</t>
  </si>
  <si>
    <t>Pre-Period Usage Summer</t>
  </si>
  <si>
    <t>Treatment*CDD</t>
  </si>
  <si>
    <t>Treatment*HDD</t>
  </si>
  <si>
    <t>Adjusted R2 = 0.79, Sample Size = 878</t>
  </si>
  <si>
    <t>RDR Peak Reduction (kW)</t>
  </si>
  <si>
    <t>RDR Annual Energy Savings (kWh)</t>
  </si>
  <si>
    <t>Regression Variable Correlation Matrix</t>
  </si>
  <si>
    <t>Adjusted R2 = 0.941</t>
  </si>
  <si>
    <t>Adjusted R2 = 0.920</t>
  </si>
  <si>
    <t>BST DR Event Weather</t>
  </si>
  <si>
    <t>Adjusted R2 = 0.89, Sample Size = 38</t>
  </si>
  <si>
    <t>Energy Efficiency Programs</t>
  </si>
  <si>
    <t>Submeasure</t>
  </si>
  <si>
    <t>Building Type</t>
  </si>
  <si>
    <t>Load Shape</t>
  </si>
  <si>
    <t>Ex Ante kWh Savings</t>
  </si>
  <si>
    <t>Ex Ante kW Savings</t>
  </si>
  <si>
    <t>NTG ratio for kWh</t>
  </si>
  <si>
    <t>NTG ratio for KW</t>
  </si>
  <si>
    <t>kWh RR</t>
  </si>
  <si>
    <t>kW RR</t>
  </si>
  <si>
    <t>EUL tier 1</t>
  </si>
  <si>
    <t>First Tier Annual kWh Savings</t>
  </si>
  <si>
    <t>First Tier kW Savings</t>
  </si>
  <si>
    <t>First Tier Annual kWh Savings (NET)</t>
  </si>
  <si>
    <t>First Tier kW Savings (NET</t>
  </si>
  <si>
    <t>EUL tier 2</t>
  </si>
  <si>
    <t>Tier 2 Adjustment Year</t>
  </si>
  <si>
    <t>T2 Adj. Factor (kWh)</t>
  </si>
  <si>
    <t>T2 Adj. Factor (kW)</t>
  </si>
  <si>
    <t>Second Tier Annual Savings kWh</t>
  </si>
  <si>
    <t>Second Tier kW Savings</t>
  </si>
  <si>
    <t>Quantity</t>
  </si>
  <si>
    <t>Per-Unit Incremental Cost</t>
  </si>
  <si>
    <t>Incremental cost of equipment (Gross)</t>
  </si>
  <si>
    <t>Incremental cost of equipment (NET)</t>
  </si>
  <si>
    <t>Avoided Replacement Cost (Gross)</t>
  </si>
  <si>
    <t>Avoided Replacement Cost (Net)</t>
  </si>
  <si>
    <t>EVG TRM IC</t>
  </si>
  <si>
    <t>IL TRM IC</t>
  </si>
  <si>
    <t>Residential</t>
  </si>
  <si>
    <t>DR</t>
  </si>
  <si>
    <t>ResCooling</t>
  </si>
  <si>
    <t>C&amp;I</t>
  </si>
  <si>
    <t>CICooling</t>
  </si>
  <si>
    <t>CIWholeBldg</t>
  </si>
  <si>
    <t>EE</t>
  </si>
  <si>
    <t>ESP - LED- Standard</t>
  </si>
  <si>
    <t>ResGENERALLIGHTS</t>
  </si>
  <si>
    <t>ESP - LED- Specialty</t>
  </si>
  <si>
    <t>Heating Cooling and Home Comfort</t>
  </si>
  <si>
    <t>HCHC - Air Sealing</t>
  </si>
  <si>
    <t>ResWholeBldg</t>
  </si>
  <si>
    <t>HCHC - Attic Insulation</t>
  </si>
  <si>
    <t>HCHC - Central AC (Time of Sale)</t>
  </si>
  <si>
    <t>HCHC - Central AC (Early Replacement)</t>
  </si>
  <si>
    <t>HCHC - Heat Pump (Time of Sale)</t>
  </si>
  <si>
    <t>HCHC - Heat Pump (Early Replacement)</t>
  </si>
  <si>
    <t>HCHC - Ground Source Heat Pump (Time of Sale)</t>
  </si>
  <si>
    <t>HCHC - Ground Source Heat Pump (Early Replacement)</t>
  </si>
  <si>
    <t>HCHC - Ductless Mini-Split Heat Pump (Time of Sale)</t>
  </si>
  <si>
    <t>HCHC - Ductless Mini-Split Heat Pump (Early Replacement)</t>
  </si>
  <si>
    <t>HCHC - LED Lightbulb</t>
  </si>
  <si>
    <t>HCHC - Faucet Aerator</t>
  </si>
  <si>
    <t>ResWATERHEATING</t>
  </si>
  <si>
    <t>HCHC - Low Flow Showerhead</t>
  </si>
  <si>
    <t>HCHC - Pipe Insulation</t>
  </si>
  <si>
    <t>HCHC - Advanced Power Strip</t>
  </si>
  <si>
    <t>ResMiscInteriorEquipment</t>
  </si>
  <si>
    <t>HCHC - Furnace Filter Alarm</t>
  </si>
  <si>
    <t>ResHVACFan</t>
  </si>
  <si>
    <t>Commercial &amp; Residential</t>
  </si>
  <si>
    <t>In-Unit LED - Specialty</t>
  </si>
  <si>
    <t>Bathroom Aerator</t>
  </si>
  <si>
    <t>Kitchen Aerator</t>
  </si>
  <si>
    <t>ASHP</t>
  </si>
  <si>
    <t>Thermostat</t>
  </si>
  <si>
    <t>Common area interior LED</t>
  </si>
  <si>
    <t>CIInteriorLights</t>
  </si>
  <si>
    <t>ResEvenDistribution</t>
  </si>
  <si>
    <t>Screw In - LEDs - Common Area (Interior)</t>
  </si>
  <si>
    <t>Screw In - LEDs (In-Unit)</t>
  </si>
  <si>
    <t>Exterior LED</t>
  </si>
  <si>
    <t>CIExteriorLights</t>
  </si>
  <si>
    <t>Home Energy Reports</t>
  </si>
  <si>
    <t>Income-Eligible Home Energy Reports</t>
  </si>
  <si>
    <t>Low Income Energy Report</t>
  </si>
  <si>
    <t>Benefit-Cost Ratios by Program and Cost Test – PY2</t>
  </si>
  <si>
    <t>Benefit-Cost Ratios by Program Groups and Cost Test – PY2</t>
  </si>
  <si>
    <t>Energy Savings at the Customer Meter – PY2</t>
  </si>
  <si>
    <t>Peak Demand Reduction at the Customer Meter – PY2</t>
  </si>
  <si>
    <t>NTG Components by Program PY2</t>
  </si>
  <si>
    <t>Service Jurisdiction</t>
  </si>
  <si>
    <t>MO Metro: Low-Income</t>
  </si>
  <si>
    <t>Reported kWh Savings (kWh)</t>
  </si>
  <si>
    <t>Reported Demand Savings (kW)</t>
  </si>
  <si>
    <t>Reported and Verified Demand Savings by Cohort</t>
  </si>
  <si>
    <t>Verified kW</t>
  </si>
  <si>
    <t>Verified kW/Unit Savings</t>
  </si>
  <si>
    <t>Verified kW Savings</t>
  </si>
  <si>
    <t>Verified kWh/Unit Savings</t>
  </si>
  <si>
    <t>Verified kWh Savings</t>
  </si>
  <si>
    <t>Reported kW/Unit Savings</t>
  </si>
  <si>
    <t>Reported kW Savings</t>
  </si>
  <si>
    <t>Reported kWh/Unit Savings</t>
  </si>
  <si>
    <t>Reported kWh Savings</t>
  </si>
  <si>
    <t>MEEIA3 PY2 Target (kWh)</t>
  </si>
  <si>
    <t>% of MEEIA3 PY2 Target Achieved</t>
  </si>
  <si>
    <t>MEEIA3 PY2 Target (kW)</t>
  </si>
  <si>
    <t>MEEIA PY2 Target (kW)</t>
  </si>
  <si>
    <t>% of MEEIA PY2 Target Achieved</t>
  </si>
  <si>
    <t xml:space="preserve">1) verified occupancy (people per household) reported in the program tracking data (1.1) was lower than reported energy savings occupancy (2.1), and 2) claimed savings included aerators that were installed in units with gas domestic hot water for which there was no verified electricity savings. </t>
  </si>
  <si>
    <t>Realization rate for demand is over 100 percent due to rounding in the reported kW reduction</t>
  </si>
  <si>
    <t>Baseline wattages were drawn from ESP program data, resulting in increased realization rates</t>
  </si>
  <si>
    <t xml:space="preserve">The difference between assumed and actual installed model specifications </t>
  </si>
  <si>
    <t>The difference between assumed and actual installed model specifications - specifically ex-ante savings assumed manual defrost models. Autodefrost models were installed.</t>
  </si>
  <si>
    <t xml:space="preserve">The in-service rates used to calculate reported savings reflect self-installed units, while verified savings we calculated using 100 percent in-service rate </t>
  </si>
  <si>
    <t>Baseline specifications reported in program tracking datawere different than deemed baseline conditions</t>
  </si>
  <si>
    <t>No peak demand was reported</t>
  </si>
  <si>
    <t>Saving was incorrectly calculated for several interior common lighting projects.</t>
  </si>
  <si>
    <t>Saving was incorrectly calculated for several interior common lighting projects because the unit was incorrect (the per fixture savings was reported as the per bulb savings, inflating savings)</t>
  </si>
  <si>
    <t>Baseline specifications reported in program tracking data rather than deemed reported energy savings baseline conditions</t>
  </si>
  <si>
    <t>Smart Thermostat </t>
  </si>
  <si>
    <t> 107%</t>
  </si>
  <si>
    <t>As found conditions for bulb wattage, hours of use, waste heat factors, and in-service rates differed from assumptions in the Evergy TRM </t>
  </si>
  <si>
    <t> 79%</t>
  </si>
  <si>
    <t> 80%</t>
  </si>
  <si>
    <t> 102%</t>
  </si>
  <si>
    <t> 86%</t>
  </si>
  <si>
    <t> 84%</t>
  </si>
  <si>
    <t> 95%</t>
  </si>
  <si>
    <t> 94%</t>
  </si>
  <si>
    <t xml:space="preserve">As found conditions for bulb wattage, hours of use, waste heat factors, and in-service rates differed from assumptions in the Evergy TRM </t>
  </si>
  <si>
    <t xml:space="preserve">Missouri West </t>
  </si>
  <si>
    <t xml:space="preserve">Missouri Metro </t>
  </si>
  <si>
    <t>96% </t>
  </si>
  <si>
    <t>Program attrition (unplanted trees and tree mortality), and differences between actual and assumed tree savings. </t>
  </si>
  <si>
    <t>Overall</t>
  </si>
  <si>
    <t> 96%</t>
  </si>
  <si>
    <t>Energy Saving Trees</t>
  </si>
  <si>
    <t>Pay As You Save</t>
  </si>
  <si>
    <t> Accurately calculated savings (TRM-only review for first year of program).</t>
  </si>
  <si>
    <t>100 </t>
  </si>
  <si>
    <t>Missouri West (or other measure name)</t>
  </si>
  <si>
    <t> 100</t>
  </si>
  <si>
    <t xml:space="preserve">Missouri Metro (or other measure name) </t>
  </si>
  <si>
    <t>UCT</t>
  </si>
  <si>
    <t xml:space="preserve">Evergy uses 10 baseline models to estimate savings, while ADM uses a larger number of baseline models. </t>
  </si>
  <si>
    <t>ADM estimated kWh savings with a new matched control group regression model for PY2. Evergy utilized savings from the TRM.</t>
  </si>
  <si>
    <t xml:space="preserve">ADM estimated savings from PY2 while Evergy utilized the TRM. </t>
  </si>
  <si>
    <t xml:space="preserve">ADM estimated savings from PY2 while Evergy utilized the TRM which is based on residential customers load reductions. </t>
  </si>
  <si>
    <t>The reported savings calculations used 9W for the efficient wattages and 43W for all baseline wattages for all lightbulbs in the program, as well as the same hours of use. The verified calculations matched the reported calculations for all 9W bulbs, but used different baseline wattages, efficient wattages, and hours of use for the 5W, 6W, and 8W specialty bulbs as per the IL TRM. An ISR of 96 percent was applied to the overall energy and demand savings.</t>
  </si>
  <si>
    <t> See “Reasons for kWh Discrepancy”</t>
  </si>
  <si>
    <t>The reported savings calculations used a value of 2.56 for the number of persons per household for all faucet aerators in the program and a value of 2.83 for faucets per household for all bathroom faucet aerators in the program. The verified savings calculations used a value of 2.56 persons per household and 2.83 faucets per household for single-family and 2.1 persons per household and 1.5 faucets per household for multi‑family as per the IL TRM. Also, the reported savings calculations used a value of 1 gallon per minute (GPM) for all bathroom faucet aerators in the program. The verified savings calculations used the actual faucet efficiency reported in the tracking data, which is 1.5 GPM. An ISR of 91 percent was applied to the overall energy and demand savings.</t>
  </si>
  <si>
    <t>See “Reasons for kWh Discrepancy”</t>
  </si>
  <si>
    <t>The reported savings calculations used value of 2.56 for the number of persons per household and a value of 1.79 for showerheads per household for all low flow showerheads in the program. The verified savings calculations used a value of 2.56 persons per household and 1.79 showerheads per household for single-family and 2.1 persons per household and 1.3 showerheads per household for multi‑family as per the IL TRM. An ISR of 85 percent was applied to the overall energy and demand savings.</t>
  </si>
  <si>
    <t>An ISR of 94 percent was applied to the overall energy and demand savings.</t>
  </si>
  <si>
    <t>An ISR of 93 percent was applied to the overall energy and demand savings.</t>
  </si>
  <si>
    <t> -</t>
  </si>
  <si>
    <t>The reported savings calculations used default of electric heating system type for all air sealing projects in the program. As per the IL TRM, heating kWh savings are calculated differently based on the home’s heating system fuel type (gas or electric). The verified savings calculations used the actual heating system fuel type to calculate heating kWh savings per project. Also, the reported savings calculations used default nCool (cooling coefficient) of 13,000 (assumes a 13 SEER unit), while the verified savings calculations used the unit SEER based on the existing cooling system (14 SEER for heat pumps and 13 SEER for central ACs) as per the IL TRM. The reported savings calculations also used an average CDD and HDD based on data from all major cities in Missouri, while the verified calculations used the CDD and HDD based on the closet major city.</t>
  </si>
  <si>
    <t>The reported savings calculations used a CF of 70 percent, which assumes a mixture of heat pumps and central ACs (as stipulated in the Evergy TRM), while the verified savings calculations used a CF based on the baseline cooling system (68 percent for central AC and 72 percent for heat pumps) as per the IL TRM.</t>
  </si>
  <si>
    <t>The reported savings calculations using a CF of 70 percent, which assumes a mixture of heat pumps and central ACs (as stipulated in the Evergy TRM), while the verified savings calculations used a CF based on the baseline cooling system (68 percent for central AC and 72 percent for heat pumps) as per the IL TRM.</t>
  </si>
  <si>
    <t>The verified savings calculations used default assumptions for any missing inputs in the program tracking data, including existing cooling/heating system type, home heating fuel type, efficient unit measurements (including SEER, EER, and capacity), which affected the overall savings by approximately 1 percent.</t>
  </si>
  <si>
    <t>The reported savings calculations used an HSPF baseline of 5.54 for all units in the program (as stipulated by the Evergy TRM), while the verified savings calculations used an HSPF baseline of 8.2 for all units in the program as per the IL TRM. Also, the reported savings calculations included cooling savings for any unit in the program (early replacement or time of sale) that does not have an existing cooling system. The verified savings calculations only include heating savings for any unit in the program (early replacement or time of sale) that does not have an existing cooling system. It is important to note that the verified savings calculations used default assumptions for any missing inputs in the program tracking data, including existing cooling/heating system type, home heating fuel type, efficient unit measurements (including SEER, EER, and capacity), which affected the overall kWh savings.</t>
  </si>
  <si>
    <t>The reported savings calculations used a CF of 72 percent, which assumes a mixture of heat pumps and central ACs (as stipulated in the Evergy TRM), while the verified savings calculations used a CF based on the house type (72 percent for single-family and 67 percent for multi-family) as per the IL TRM. It is important to note that the verified savings calculations used default assumptions for any missing inputs in the program tracking data, including existing cooling/heating system type, home heating fuel type, efficient unit measurements (including SEER, EER, and capacity), which affected the overall kW savings.</t>
  </si>
  <si>
    <t>The reported savings calculations included cooling savings for any unit in the program (early replacement or time of sale) that does not have an existing cooling system. The verified savings calculations only included heating savings for any unit in the program (early replacement or time of sale) that does not have an existing cooling system. The reported savings calculations used value of 11.8 for the baseline EER for all units in the program. The verified savings calculations used a baseline EER value based on the existing cooling system type as per the IL TRM (11.8 EER for air source or ground source heat pumps and 11 EER for central ACs). It is important to note that the verified savings calculations used default assumptions for any missing inputs in the program tracking data, including existing cooling/heating system type, home heating fuel type, efficient unit measurements (including SEER, EER, and capacity), which affected the overall kWh savings.</t>
  </si>
  <si>
    <t> The reported savings calculations used value of 11.8 for the baseline EER for all units in the program. The verified savings calculations used a baseline EER value based on the existing cooling system type as per the IL TRM (11.8 EER for air source or ground source heat pumps and 11 EER for central ACs). It is important to note that the verified savings calculations used default assumptions for any missing inputs in the program tracking data, including existing cooling/heating system type, home heating fuel type, efficient unit measurements (including SEER, EER, and capacity), which affected the overall kW savings.</t>
  </si>
  <si>
    <t>The reported calculations used default energy savings values for all units in the program, which are directly from the Evergy TRM and not based on the size/efficiency of the unit. The verified savings calculations used savings algorithms from the IL TRM and are based on the size/efficiency per unit. Also, the verified savings calculations did not include cooling savings (only heating savings) for any unit in the program (early replacement or time of sale) that does not have an existing cooling system. It is also important to note that the verified savings calculations used default assumptions for any missing inputs in the program tracking data, including existing cooling/heating system type, home heating fuel type, efficient unit measurements (including SEER, EER, and capacity).</t>
  </si>
  <si>
    <t>The reported calculations used default demand savings values for all units in the program, which are directly from the Evergy TRM and not based on the size/efficiency of the unit. The verified savings calculations used savings algorithms from the IL TRM and are based on the size/efficiency per unit. It is also important to note that the verified savings calculations used default assumptions for any missing inputs in the program tracking data, including existing cooling/heating system type, home heating fuel type, efficient unit measurements (including SEER, EER, and capacity).</t>
  </si>
  <si>
    <t>92% </t>
  </si>
  <si>
    <t>The measures with the most impact on the overall realization rate were heat pumps and ground source heat pumps since the HVAC measures have the highest portion of savings in the program and those two measure in particular had the lowest realization rates out of all the HVAC measures. See above for more details for the per-measure differences.</t>
  </si>
  <si>
    <t>97% </t>
  </si>
  <si>
    <t>ADM assumed a net-to-gross (NTG) value of 1.0 for the Pilot programs</t>
  </si>
  <si>
    <t>Energy-Saving Trees</t>
  </si>
  <si>
    <t>Quality Install</t>
  </si>
  <si>
    <t>Energy-Efficiency Non-Profit</t>
  </si>
  <si>
    <t>Pilot Programs</t>
  </si>
  <si>
    <t>Pilot Programs Subtotal</t>
  </si>
  <si>
    <t>Evergy Evaluation, Measurement, and Verification Report  – Appendix O: Databook</t>
  </si>
  <si>
    <t>The Energy-Saving Trees Program did not claim any energy savings.</t>
  </si>
  <si>
    <t>The Energy-Saving Trees Program did not claim any demand reductions.</t>
  </si>
  <si>
    <t xml:space="preserve">Pay As You Save </t>
  </si>
  <si>
    <t>Portfolio Total</t>
  </si>
  <si>
    <t>MO West Total</t>
  </si>
  <si>
    <t>MO Metro Total</t>
  </si>
  <si>
    <t>Online Energy Audit programs are not part of MEEIA targets for energy savings or demand reductions.</t>
  </si>
  <si>
    <t>Number of Treatment Group Customers at EOY 2021</t>
  </si>
  <si>
    <t>Number of Control Group Customers at EOY 2021</t>
  </si>
  <si>
    <t>Treatment Group Customer Counts by Cohort - Missouri West</t>
  </si>
  <si>
    <t>Treatment Group Customer Counts by Cohort – Missouri Metro</t>
  </si>
  <si>
    <t>Treatment Group Customer Counts by Cohort - Missouri Metro (Low Income)</t>
  </si>
  <si>
    <t>201309_E Cohort T-Test Results – Missouri West</t>
  </si>
  <si>
    <t>201503_E_GMO Cohort T-Test Results – Missouri West</t>
  </si>
  <si>
    <t>201604_E_GMO Cohort T-Test Results – Missouri West</t>
  </si>
  <si>
    <t>201706_E_GMO Cohort T-Test Results – Missouri West</t>
  </si>
  <si>
    <t>201904_E_GMO Cohort T-Test Results – Missouri West</t>
  </si>
  <si>
    <t>200200_E_GMO Cohort T-Test Results – Missouri West</t>
  </si>
  <si>
    <t>201407_E_High_Users Cohort T-Test Results – Missouri Metro</t>
  </si>
  <si>
    <t>201503_E_KMO Cohort T-Test Results – Missouri Metro</t>
  </si>
  <si>
    <t>201607_E Cohort T-Test Results – Missouri Metro</t>
  </si>
  <si>
    <t>202002_E_KMO Cohort T-Test Results – Missouri Metro</t>
  </si>
  <si>
    <t>201407_E_Low_Income Cohort T-Test Results – Missouri Metro (Low Income)</t>
  </si>
  <si>
    <t>Downstream Program Double Count Savings (kWh/year)</t>
  </si>
  <si>
    <t>201309_E Cohort Regression Coefficients – Missouri West</t>
  </si>
  <si>
    <t>201309_E Cohort Verified Annual kWh Savings – Missouri West</t>
  </si>
  <si>
    <t>201508_E_GMO Cohort Regression Coefficients – Missouri West</t>
  </si>
  <si>
    <t>201503_E_GMO Cohort Verified Annual kWh Savings – Missouri West</t>
  </si>
  <si>
    <t>201604_E_GMO Cohort Regression Coefficients – Missouri West</t>
  </si>
  <si>
    <t>201604_E_GMO Cohort Verified Annual kWh Savings – Missouri West</t>
  </si>
  <si>
    <t>201706_E_GMO Cohort Regression Coefficients – Missouri West</t>
  </si>
  <si>
    <t>201706_E_GMO Cohort Verified Annual kWh Savings – Missouri West</t>
  </si>
  <si>
    <t>201904_E_GMO Cohort Regression Coefficients – Missouri West</t>
  </si>
  <si>
    <t>201904_E_GMO Cohort Verified Annual kWh Savings – Missouri West</t>
  </si>
  <si>
    <t>202002_E_GMO Cohort Regression Coefficients – Missouri West</t>
  </si>
  <si>
    <t>202002_E_GMO Cohort Verified Annual kWh Savings – Missouri West</t>
  </si>
  <si>
    <t>201407_E_High_Users Cohort Regression Coefficients – Missouri Metro</t>
  </si>
  <si>
    <t>201407_E_High_Users Cohort Verified Annual kWh Savings – Missouri Metro</t>
  </si>
  <si>
    <t>201503_E_KMO Cohort Regression Coefficients – Missouri Metro</t>
  </si>
  <si>
    <t>201607_E Cohort Regression Coefficients – Missouri Metro</t>
  </si>
  <si>
    <t>201607_E Cohort Verified Annual kWh Savings – Missouri Metro</t>
  </si>
  <si>
    <t>202002_E_KMO Cohort Fixed-Effects Regression Coefficients – Missouri Metro</t>
  </si>
  <si>
    <t>202002_E_KMO Cohort Verified Annual kWh Savings – Missouri Metro</t>
  </si>
  <si>
    <t>201407_E_Low_Income Cohort Regression Coefficients – Missouri Metro (Low Income)</t>
  </si>
  <si>
    <t>201407_E_Low_Income Cohort Verified Annual kWh Savings – Missouri Metro (Low-Income)</t>
  </si>
  <si>
    <t>Program Savings Summary by Cohort – Missouri West</t>
  </si>
  <si>
    <t>Program Savings Summary by Cohort – Missouri Metro</t>
  </si>
  <si>
    <t>Program Savings Summary – Missouri Metro (Low-Income)</t>
  </si>
  <si>
    <t>Reported and Verified Gross Energy and Demand Savings</t>
  </si>
  <si>
    <t>Energy-Efficient Nonprofits</t>
  </si>
  <si>
    <t>Reported Quantities and Impacts</t>
  </si>
  <si>
    <t>Quantity Installed</t>
  </si>
  <si>
    <t>Air Conditioner</t>
  </si>
  <si>
    <t>Ceiling Insulation</t>
  </si>
  <si>
    <t>LED Light Bulbs</t>
  </si>
  <si>
    <t>Pipe Wrap</t>
  </si>
  <si>
    <t>Sub Total</t>
  </si>
  <si>
    <t>Low Flow Shower Head</t>
  </si>
  <si>
    <t>Reported Quantities and Impacts: LED Light Bulbs</t>
  </si>
  <si>
    <t>Classification</t>
  </si>
  <si>
    <t>Candle LED 4 Watt</t>
  </si>
  <si>
    <t>Decorative</t>
  </si>
  <si>
    <t>Globe LED 5 Watt</t>
  </si>
  <si>
    <t>Exterior Flood LED Par 38 14 Watt</t>
  </si>
  <si>
    <t>Standard</t>
  </si>
  <si>
    <t>Standard 9W A19 LED T2</t>
  </si>
  <si>
    <t>Can Retro Trim Kit LED 13 Watt</t>
  </si>
  <si>
    <t>Directional</t>
  </si>
  <si>
    <t>Verified Measure Quantities and Gross Impacts</t>
  </si>
  <si>
    <t>Verified kWh</t>
  </si>
  <si>
    <t>Net Verified Savings</t>
  </si>
  <si>
    <t>Net Verified kWh</t>
  </si>
  <si>
    <t>Net Verified kW</t>
  </si>
  <si>
    <t>Gross Verified Energy Savings (kW)</t>
  </si>
  <si>
    <t>Net Energy Savings (kW)</t>
  </si>
  <si>
    <t>Planting and Mortality Rates for the Energy-Saving Trees Program</t>
  </si>
  <si>
    <t>N Trees</t>
  </si>
  <si>
    <t>Percentage</t>
  </si>
  <si>
    <t>Received</t>
  </si>
  <si>
    <t>Planted</t>
  </si>
  <si>
    <t>Living</t>
  </si>
  <si>
    <t>Rate of Attrition</t>
  </si>
  <si>
    <t>Mapping of Tree Species to TRM Values</t>
  </si>
  <si>
    <t>Tree Species</t>
  </si>
  <si>
    <t>TRM Mapping</t>
  </si>
  <si>
    <t>American Sycamore</t>
  </si>
  <si>
    <t>Tuliptree</t>
  </si>
  <si>
    <t>Baldcypress</t>
  </si>
  <si>
    <t>Tulip Poplar</t>
  </si>
  <si>
    <t>Sugar Maple</t>
  </si>
  <si>
    <t>American Linden (Basswood)</t>
  </si>
  <si>
    <t>Red Maple</t>
  </si>
  <si>
    <t>River Birch</t>
  </si>
  <si>
    <t>Kentucky Coffeetree</t>
  </si>
  <si>
    <t>Shumard Oak</t>
  </si>
  <si>
    <t>Bur Oak</t>
  </si>
  <si>
    <t>Northern Red Oak</t>
  </si>
  <si>
    <t>Swamp White Oak</t>
  </si>
  <si>
    <t>Short Leaf Pine</t>
  </si>
  <si>
    <t>White Pine</t>
  </si>
  <si>
    <t>Yellowwood</t>
  </si>
  <si>
    <t>Black Gum</t>
  </si>
  <si>
    <t>Quantities and Reported and Verified Impacts by Tree Species</t>
  </si>
  <si>
    <t>Short leaf Pine</t>
  </si>
  <si>
    <t>Tulip poplar</t>
  </si>
  <si>
    <t> 97.67%</t>
  </si>
  <si>
    <t> 91.21%</t>
  </si>
  <si>
    <t> 94.83%</t>
  </si>
  <si>
    <t> 68.34%</t>
  </si>
  <si>
    <t> 78.65%</t>
  </si>
  <si>
    <t xml:space="preserve">General savings overestimation </t>
  </si>
  <si>
    <t xml:space="preserve"> Performance Metrics</t>
  </si>
  <si>
    <t>PY2 Total</t>
  </si>
  <si>
    <t>Number of Businesses</t>
  </si>
  <si>
    <t>Energy Impacts (kWh)</t>
  </si>
  <si>
    <t>Peak Demand Impacts (kW)</t>
  </si>
  <si>
    <t>Number of Projects</t>
  </si>
  <si>
    <t>Quality Install Pilot</t>
  </si>
  <si>
    <t>Energy-Efficiency Nonprofit Pilot</t>
  </si>
  <si>
    <t>Energy-Saving Trees Pilot</t>
  </si>
  <si>
    <t>Quality Install Measure Quantities</t>
  </si>
  <si>
    <t>Unit SEER</t>
  </si>
  <si>
    <t>Targeted Peak Demand Savings</t>
  </si>
  <si>
    <t>All accounts listed as active in the program during PY2</t>
  </si>
  <si>
    <t>After true-up, calendarization, and outlier removal</t>
  </si>
  <si>
    <t>After removing customers with an insufficient amount of billing data</t>
  </si>
  <si>
    <t>Average Household Annual Savings Adjustment (kWh/year)</t>
  </si>
  <si>
    <t xml:space="preserve">Summary of Discounted LED Survey Question Responses  </t>
  </si>
  <si>
    <t>Did Customer Receive a Discounted LED Bulb During PY2?</t>
  </si>
  <si>
    <t>Control Group</t>
  </si>
  <si>
    <t>Treatment Group</t>
  </si>
  <si>
    <t>Response Count</t>
  </si>
  <si>
    <t>Percentage of Respondents</t>
  </si>
  <si>
    <t>Percent of Respondents</t>
  </si>
  <si>
    <t>The Income-Eligible Home Energy Report Program did not claim any energy savings.</t>
  </si>
  <si>
    <t>The Income-Eligible Home Energy Report Program did not claim any demand reductions</t>
  </si>
  <si>
    <t>Reported Demand Reducation (kW)</t>
  </si>
  <si>
    <t>Products &amp; Incubator Programs</t>
  </si>
  <si>
    <t>Portfolio Total (Without Pilot Programs)</t>
  </si>
  <si>
    <t>MO West Total (Without Pilot Programs)</t>
  </si>
  <si>
    <t>MO Metro Total (Without Pilot Programs)</t>
  </si>
  <si>
    <t>PY2022</t>
  </si>
  <si>
    <t>PY2022 Total</t>
  </si>
  <si>
    <t>MO Metro Low-Income</t>
  </si>
  <si>
    <t>Net Verified Demand Reduction (kW)</t>
  </si>
  <si>
    <t>Average Percent Energy Savings by Jurisdiction</t>
  </si>
  <si>
    <t>Total Energy Use</t>
  </si>
  <si>
    <t>% Savings</t>
  </si>
  <si>
    <t>Verified Total kWh</t>
  </si>
  <si>
    <t>MO Metro Low Income</t>
  </si>
  <si>
    <t>ecobee</t>
  </si>
  <si>
    <t>Expected kWh/Unit Savings</t>
  </si>
  <si>
    <t>Realized kWh/Unit Savings</t>
  </si>
  <si>
    <t>Expected kWh Savings</t>
  </si>
  <si>
    <t>Realized kWh Savings</t>
  </si>
  <si>
    <t>Benefit-Cost Ratios by Program and Cost Test for Missouri Metro and Missouri West Jurisdictions – PY2</t>
  </si>
  <si>
    <t>TRC</t>
  </si>
  <si>
    <t>RIM</t>
  </si>
  <si>
    <t>SCT</t>
  </si>
  <si>
    <t>PCT</t>
  </si>
  <si>
    <t>EE Overall</t>
  </si>
  <si>
    <t>DR Overall</t>
  </si>
  <si>
    <t>Residential and DR Total</t>
  </si>
  <si>
    <t>Benefit-Cost Ratios by Program and Cost Test for Missouri West Jurisdiction – PY2</t>
  </si>
  <si>
    <t>All Other Costs</t>
  </si>
  <si>
    <t>Total TRC Costs</t>
  </si>
  <si>
    <t>Total TRC Benefits</t>
  </si>
  <si>
    <t>TRC Score</t>
  </si>
  <si>
    <r>
      <t>*</t>
    </r>
    <r>
      <rPr>
        <sz val="12"/>
        <color theme="1"/>
        <rFont val="Arial"/>
        <family val="2"/>
        <scheme val="minor"/>
      </rPr>
      <t xml:space="preserve"> Portfolio costs and benefits reported in this table do not include costs or benefits from Products &amp; Services Incubator</t>
    </r>
    <r>
      <rPr>
        <sz val="12"/>
        <color rgb="FF000000"/>
        <rFont val="Arial"/>
        <family val="2"/>
        <scheme val="minor"/>
      </rPr>
      <t xml:space="preserve"> programs</t>
    </r>
    <r>
      <rPr>
        <sz val="12"/>
        <color theme="1"/>
        <rFont val="Arial"/>
        <family val="2"/>
        <scheme val="minor"/>
      </rPr>
      <t>.</t>
    </r>
  </si>
  <si>
    <t>Overall Program Satisfaction</t>
  </si>
  <si>
    <t>Energy Efficiency Nonprofits</t>
  </si>
  <si>
    <t>Overall Program Satisfaction Reported by Program Participants</t>
  </si>
  <si>
    <t>PY1 and PY2 Overall Portfolio, Missouri West, and Evergy Metro: Data Tables</t>
  </si>
  <si>
    <t>PY1
Reported Savings (kWh)</t>
  </si>
  <si>
    <t>PY2
Reported Savings (kWh)</t>
  </si>
  <si>
    <t>PY2
Verified Savings (kWh)</t>
  </si>
  <si>
    <t>PY1
Verified Savings (kWh)</t>
  </si>
  <si>
    <t>PY1 
Realization Rate (%)</t>
  </si>
  <si>
    <t>PY2
Realization Rate (%)</t>
  </si>
  <si>
    <t>MEEIA3 PY1 Target (kWh)</t>
  </si>
  <si>
    <t>% of MEEIA3 PY1 Target Achieved</t>
  </si>
  <si>
    <t>PY2 
Reported Demand Reducation (kW)</t>
  </si>
  <si>
    <t>PY1 
Reported Demand Reducation (kW)</t>
  </si>
  <si>
    <t>PY2 
Verified Demand Reduction (kW)</t>
  </si>
  <si>
    <t>PY1 
Verified Demand Reduction (kW)</t>
  </si>
  <si>
    <t>MEEIA3 PY1 Target (kW)</t>
  </si>
  <si>
    <t>PY1
Verified Demand Reduction (kW)</t>
  </si>
  <si>
    <t>PY2
Verified Demand Reduction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</si>
</sst>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0.0"/>
    <numFmt numFmtId="165" formatCode="&quot;$&quot;#,##0.00"/>
    <numFmt numFmtId="166" formatCode="_(&quot;$&quot;* #,##0_);_(&quot;$&quot;* \(#,##0\);_(&quot;$&quot;* &quot;-&quot;??_);_(@_)"/>
    <numFmt numFmtId="167" formatCode="0.0%"/>
    <numFmt numFmtId="168" formatCode="_(* #,##0_);_(* \(#,##0\);_(* &quot;-&quot;??_);_(@_)"/>
    <numFmt numFmtId="169" formatCode="_(* #,##0.0_);_(* \(#,##0.0\);_(* &quot;-&quot;??_);_(@_)"/>
    <numFmt numFmtId="170" formatCode="#,##0.0000"/>
    <numFmt numFmtId="171" formatCode="_(* #,##0.00_);_(* \(#,##0.00\);_(* &quot;-&quot;_);_(@_)"/>
    <numFmt numFmtId="172" formatCode="0.000"/>
  </numFmts>
  <fonts count="71" x14ac:knownFonts="1">
    <font>
      <sz val="11"/>
      <color theme="1"/>
      <name val="Arial"/>
      <family val="2"/>
      <scheme val="minor"/>
    </font>
    <font>
      <b/>
      <sz val="11"/>
      <color theme="1"/>
      <name val="Arial"/>
      <family val="2"/>
      <scheme val="minor"/>
    </font>
    <font>
      <sz val="10"/>
      <color theme="1"/>
      <name val="Arial"/>
      <family val="2"/>
    </font>
    <font>
      <b/>
      <sz val="10"/>
      <color theme="1"/>
      <name val="Arial"/>
      <family val="2"/>
    </font>
    <font>
      <b/>
      <sz val="15"/>
      <color theme="3"/>
      <name val="Arial"/>
      <family val="2"/>
      <scheme val="minor"/>
    </font>
    <font>
      <sz val="10"/>
      <name val="Arial"/>
      <family val="2"/>
    </font>
    <font>
      <sz val="9"/>
      <color rgb="FF0F673B"/>
      <name val="Arial"/>
      <family val="2"/>
    </font>
    <font>
      <b/>
      <sz val="10"/>
      <name val="Arial"/>
      <family val="2"/>
      <scheme val="minor"/>
    </font>
    <font>
      <sz val="10"/>
      <name val="Arial"/>
      <family val="2"/>
      <scheme val="minor"/>
    </font>
    <font>
      <sz val="10"/>
      <color rgb="FF000000"/>
      <name val="Arial"/>
      <family val="2"/>
    </font>
    <font>
      <b/>
      <sz val="10"/>
      <color rgb="FF000000"/>
      <name val="Arial"/>
      <family val="2"/>
    </font>
    <font>
      <u/>
      <sz val="11"/>
      <color theme="10"/>
      <name val="Arial"/>
      <family val="2"/>
      <scheme val="minor"/>
    </font>
    <font>
      <sz val="11"/>
      <color theme="1"/>
      <name val="Arial"/>
      <family val="2"/>
      <scheme val="minor"/>
    </font>
    <font>
      <b/>
      <sz val="10"/>
      <color theme="1"/>
      <name val="Arial"/>
      <family val="2"/>
      <charset val="1"/>
    </font>
    <font>
      <b/>
      <sz val="10"/>
      <color rgb="FF000000"/>
      <name val="Arial"/>
      <family val="2"/>
      <charset val="1"/>
    </font>
    <font>
      <sz val="10"/>
      <color theme="1"/>
      <name val="Arial"/>
      <family val="2"/>
      <charset val="1"/>
    </font>
    <font>
      <sz val="10"/>
      <color rgb="FF000000"/>
      <name val="Arial"/>
      <family val="2"/>
      <charset val="1"/>
    </font>
    <font>
      <b/>
      <i/>
      <sz val="10"/>
      <color rgb="FF000000"/>
      <name val="Arial"/>
      <family val="2"/>
      <charset val="1"/>
    </font>
    <font>
      <sz val="11"/>
      <color rgb="FF000000"/>
      <name val="Arial"/>
      <family val="2"/>
      <scheme val="minor"/>
    </font>
    <font>
      <b/>
      <i/>
      <sz val="10"/>
      <color rgb="FF000000"/>
      <name val="Arial"/>
      <family val="2"/>
    </font>
    <font>
      <b/>
      <sz val="10"/>
      <color theme="1"/>
      <name val="Arial"/>
      <family val="2"/>
      <scheme val="minor"/>
    </font>
    <font>
      <b/>
      <sz val="10"/>
      <color rgb="FF000000"/>
      <name val="Arial"/>
      <family val="2"/>
      <scheme val="minor"/>
    </font>
    <font>
      <sz val="10"/>
      <color theme="1"/>
      <name val="Arial"/>
      <family val="2"/>
      <scheme val="minor"/>
    </font>
    <font>
      <sz val="11"/>
      <color rgb="FF444444"/>
      <name val="Calibri"/>
      <family val="2"/>
      <charset val="1"/>
    </font>
    <font>
      <b/>
      <sz val="14"/>
      <color rgb="FF444444"/>
      <name val="Calibri"/>
      <family val="2"/>
      <charset val="1"/>
    </font>
    <font>
      <b/>
      <sz val="12"/>
      <color rgb="FF444444"/>
      <name val="Calibri"/>
      <family val="2"/>
      <charset val="1"/>
    </font>
    <font>
      <sz val="12"/>
      <color theme="1"/>
      <name val="Calibri"/>
      <family val="2"/>
    </font>
    <font>
      <b/>
      <sz val="10"/>
      <color theme="3"/>
      <name val="Arial"/>
      <family val="2"/>
      <scheme val="minor"/>
    </font>
    <font>
      <i/>
      <sz val="10"/>
      <color theme="1"/>
      <name val="Arial"/>
      <family val="2"/>
      <scheme val="minor"/>
    </font>
    <font>
      <u/>
      <sz val="10"/>
      <color theme="10"/>
      <name val="Arial"/>
      <family val="2"/>
      <scheme val="minor"/>
    </font>
    <font>
      <sz val="10"/>
      <color rgb="FFFF0000"/>
      <name val="Arial"/>
      <family val="2"/>
      <scheme val="minor"/>
    </font>
    <font>
      <sz val="10"/>
      <color theme="4"/>
      <name val="Arial"/>
      <family val="2"/>
      <scheme val="minor"/>
    </font>
    <font>
      <sz val="10"/>
      <color indexed="62"/>
      <name val="Arial"/>
      <family val="2"/>
      <scheme val="minor"/>
    </font>
    <font>
      <sz val="10"/>
      <color rgb="FF000000"/>
      <name val="Arial"/>
      <family val="2"/>
      <scheme val="minor"/>
    </font>
    <font>
      <b/>
      <sz val="10"/>
      <color theme="0"/>
      <name val="Arial"/>
      <family val="2"/>
      <scheme val="minor"/>
    </font>
    <font>
      <sz val="10"/>
      <color rgb="FF201F1E"/>
      <name val="Arial"/>
      <family val="2"/>
      <scheme val="minor"/>
    </font>
    <font>
      <b/>
      <i/>
      <sz val="10"/>
      <color rgb="FF000000"/>
      <name val="Arial"/>
      <family val="2"/>
      <scheme val="minor"/>
    </font>
    <font>
      <sz val="10"/>
      <color rgb="FF444444"/>
      <name val="Arial"/>
      <family val="2"/>
      <scheme val="minor"/>
    </font>
    <font>
      <b/>
      <vertAlign val="subscript"/>
      <sz val="10"/>
      <color rgb="FF000000"/>
      <name val="Arial"/>
      <family val="2"/>
      <scheme val="minor"/>
    </font>
    <font>
      <i/>
      <sz val="10"/>
      <name val="Arial"/>
      <family val="2"/>
      <scheme val="minor"/>
    </font>
    <font>
      <sz val="11"/>
      <color theme="1"/>
      <name val="Arial"/>
      <family val="2"/>
    </font>
    <font>
      <b/>
      <sz val="11"/>
      <color theme="1"/>
      <name val="Arial"/>
      <family val="2"/>
    </font>
    <font>
      <b/>
      <sz val="10"/>
      <color rgb="FF000000"/>
      <name val="Calibri"/>
      <family val="2"/>
    </font>
    <font>
      <b/>
      <vertAlign val="subscript"/>
      <sz val="10"/>
      <color rgb="FF000000"/>
      <name val="Arial"/>
      <family val="2"/>
    </font>
    <font>
      <sz val="12"/>
      <color theme="1"/>
      <name val="Arial"/>
      <family val="2"/>
    </font>
    <font>
      <b/>
      <sz val="10"/>
      <name val="Arial"/>
      <family val="2"/>
    </font>
    <font>
      <b/>
      <i/>
      <sz val="10"/>
      <name val="Arial"/>
      <family val="2"/>
    </font>
    <font>
      <sz val="10"/>
      <name val="Arial"/>
      <family val="2"/>
    </font>
    <font>
      <b/>
      <sz val="72"/>
      <name val="Arial"/>
      <family val="2"/>
    </font>
    <font>
      <b/>
      <sz val="9"/>
      <name val="Arial"/>
      <family val="2"/>
    </font>
    <font>
      <sz val="11"/>
      <color theme="1"/>
      <name val="Calibri"/>
      <family val="2"/>
    </font>
    <font>
      <sz val="9"/>
      <color theme="1"/>
      <name val="Arial"/>
      <family val="2"/>
    </font>
    <font>
      <sz val="9"/>
      <color rgb="FF000000"/>
      <name val="Arial"/>
      <family val="2"/>
    </font>
    <font>
      <b/>
      <sz val="9"/>
      <color theme="1"/>
      <name val="Arial"/>
      <family val="2"/>
    </font>
    <font>
      <b/>
      <sz val="9"/>
      <color rgb="FF000000"/>
      <name val="Arial"/>
      <family val="2"/>
    </font>
    <font>
      <i/>
      <sz val="11"/>
      <color theme="1"/>
      <name val="Arial"/>
      <family val="2"/>
      <scheme val="minor"/>
    </font>
    <font>
      <b/>
      <sz val="11"/>
      <name val="Arial"/>
      <family val="2"/>
      <scheme val="minor"/>
    </font>
    <font>
      <sz val="11"/>
      <color rgb="FF000000"/>
      <name val="Calibri"/>
      <family val="2"/>
    </font>
    <font>
      <b/>
      <sz val="8"/>
      <color theme="1"/>
      <name val="Arial"/>
      <family val="2"/>
      <scheme val="minor"/>
    </font>
    <font>
      <sz val="11"/>
      <name val="Arial"/>
      <family val="2"/>
      <scheme val="minor"/>
    </font>
    <font>
      <sz val="11"/>
      <color theme="0" tint="-0.34998626667073579"/>
      <name val="Arial"/>
      <family val="2"/>
      <scheme val="minor"/>
    </font>
    <font>
      <sz val="11"/>
      <color theme="1"/>
      <name val="Trebuchet MS"/>
      <family val="2"/>
    </font>
    <font>
      <sz val="9.5"/>
      <color rgb="FF000000"/>
      <name val="Arial"/>
      <family val="2"/>
    </font>
    <font>
      <b/>
      <i/>
      <sz val="10"/>
      <color theme="1"/>
      <name val="Arial"/>
      <family val="2"/>
      <scheme val="minor"/>
    </font>
    <font>
      <sz val="10"/>
      <color rgb="FF242424"/>
      <name val="Arial"/>
      <family val="2"/>
      <scheme val="minor"/>
    </font>
    <font>
      <b/>
      <sz val="8"/>
      <color rgb="FF000000"/>
      <name val="Arial"/>
      <family val="2"/>
    </font>
    <font>
      <sz val="8"/>
      <color theme="1"/>
      <name val="Arial"/>
      <family val="2"/>
    </font>
    <font>
      <sz val="8"/>
      <color rgb="FF000000"/>
      <name val="Arial"/>
      <family val="2"/>
    </font>
    <font>
      <sz val="12"/>
      <color theme="1"/>
      <name val="Arial"/>
      <family val="2"/>
      <scheme val="minor"/>
    </font>
    <font>
      <b/>
      <sz val="12"/>
      <color theme="1"/>
      <name val="Arial"/>
      <family val="2"/>
      <scheme val="minor"/>
    </font>
    <font>
      <sz val="12"/>
      <color rgb="FF000000"/>
      <name val="Arial"/>
      <family val="2"/>
      <scheme val="minor"/>
    </font>
  </fonts>
  <fills count="23">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rgb="FFD9D9D9"/>
        <bgColor indexed="64"/>
      </patternFill>
    </fill>
    <fill>
      <patternFill patternType="solid">
        <fgColor rgb="FFF2F2F2"/>
        <bgColor indexed="64"/>
      </patternFill>
    </fill>
    <fill>
      <patternFill patternType="solid">
        <fgColor rgb="FFFFFFFF"/>
        <bgColor indexed="64"/>
      </patternFill>
    </fill>
    <fill>
      <patternFill patternType="solid">
        <fgColor theme="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DBDBDB"/>
        <bgColor indexed="64"/>
      </patternFill>
    </fill>
    <fill>
      <patternFill patternType="solid">
        <fgColor theme="2"/>
        <bgColor indexed="64"/>
      </patternFill>
    </fill>
    <fill>
      <patternFill patternType="solid">
        <fgColor rgb="FFBDD6EE"/>
        <bgColor indexed="64"/>
      </patternFill>
    </fill>
    <fill>
      <patternFill patternType="solid">
        <fgColor rgb="FFD3E7F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FF00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rgb="FFBFBFBF"/>
        <bgColor indexed="64"/>
      </patternFill>
    </fill>
    <fill>
      <patternFill patternType="solid">
        <fgColor rgb="FFD0CECE"/>
        <bgColor indexed="64"/>
      </patternFill>
    </fill>
    <fill>
      <patternFill patternType="solid">
        <fgColor rgb="FFE9F3F8"/>
        <bgColor indexed="64"/>
      </patternFill>
    </fill>
  </fills>
  <borders count="42">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rgb="FFDCDDDE"/>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rgb="FF000000"/>
      </right>
      <top style="medium">
        <color indexed="64"/>
      </top>
      <bottom style="medium">
        <color indexed="64"/>
      </bottom>
      <diagonal/>
    </border>
    <border>
      <left style="thin">
        <color rgb="FF000000"/>
      </left>
      <right style="thin">
        <color rgb="FF000000"/>
      </right>
      <top style="thin">
        <color rgb="FF000000"/>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style="thin">
        <color rgb="FF000000"/>
      </left>
      <right style="thin">
        <color rgb="FF000000"/>
      </right>
      <top/>
      <bottom style="thin">
        <color rgb="FF000000"/>
      </bottom>
      <diagonal/>
    </border>
    <border>
      <left style="medium">
        <color indexed="64"/>
      </left>
      <right/>
      <top/>
      <bottom style="medium">
        <color indexed="64"/>
      </bottom>
      <diagonal/>
    </border>
    <border>
      <left/>
      <right style="medium">
        <color rgb="FF000000"/>
      </right>
      <top/>
      <bottom style="medium">
        <color indexed="64"/>
      </bottom>
      <diagonal/>
    </border>
    <border>
      <left style="medium">
        <color rgb="FF000000"/>
      </left>
      <right style="medium">
        <color rgb="FF000000"/>
      </right>
      <top/>
      <bottom style="medium">
        <color indexed="64"/>
      </bottom>
      <diagonal/>
    </border>
  </borders>
  <cellStyleXfs count="16">
    <xf numFmtId="0" fontId="0" fillId="0" borderId="0"/>
    <xf numFmtId="0" fontId="4" fillId="0" borderId="1" applyNumberFormat="0" applyFill="0" applyAlignment="0" applyProtection="0"/>
    <xf numFmtId="0" fontId="5" fillId="0" borderId="0"/>
    <xf numFmtId="0" fontId="6" fillId="2" borderId="0">
      <alignment horizontal="center" vertical="center"/>
    </xf>
    <xf numFmtId="0" fontId="2" fillId="0" borderId="0"/>
    <xf numFmtId="44" fontId="2" fillId="0" borderId="0" applyFont="0" applyFill="0" applyBorder="0" applyAlignment="0" applyProtection="0"/>
    <xf numFmtId="0" fontId="11" fillId="0" borderId="0" applyNumberForma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0" fontId="18" fillId="0" borderId="0"/>
    <xf numFmtId="43" fontId="5" fillId="0" borderId="0" applyFont="0" applyFill="0" applyBorder="0" applyAlignment="0" applyProtection="0"/>
    <xf numFmtId="43" fontId="5" fillId="0" borderId="0" applyFont="0" applyFill="0" applyBorder="0" applyAlignment="0" applyProtection="0"/>
    <xf numFmtId="0" fontId="47" fillId="0" borderId="0"/>
    <xf numFmtId="43" fontId="61" fillId="0" borderId="0" applyFont="0" applyFill="0" applyBorder="0" applyAlignment="0" applyProtection="0"/>
    <xf numFmtId="41" fontId="12" fillId="0" borderId="0" applyFont="0" applyFill="0" applyBorder="0" applyAlignment="0" applyProtection="0"/>
  </cellStyleXfs>
  <cellXfs count="1101">
    <xf numFmtId="0" fontId="0" fillId="0" borderId="0" xfId="0"/>
    <xf numFmtId="165" fontId="0" fillId="0" borderId="0" xfId="0" applyNumberFormat="1"/>
    <xf numFmtId="0" fontId="1" fillId="0" borderId="0" xfId="0" applyFont="1"/>
    <xf numFmtId="0" fontId="0" fillId="0" borderId="0" xfId="0"/>
    <xf numFmtId="0" fontId="0" fillId="0" borderId="0" xfId="0" applyBorder="1" applyAlignment="1">
      <alignment vertical="center"/>
    </xf>
    <xf numFmtId="0" fontId="23" fillId="0" borderId="0" xfId="0" applyFont="1" applyBorder="1" applyAlignment="1">
      <alignment vertical="center" wrapText="1"/>
    </xf>
    <xf numFmtId="0" fontId="28" fillId="0" borderId="0" xfId="0" applyFont="1" applyAlignment="1">
      <alignment horizontal="left" vertical="center"/>
    </xf>
    <xf numFmtId="9" fontId="30" fillId="0" borderId="0" xfId="9" applyFont="1" applyAlignment="1">
      <alignment horizontal="right"/>
    </xf>
    <xf numFmtId="0" fontId="7" fillId="8" borderId="2" xfId="0" applyFont="1" applyFill="1" applyBorder="1" applyAlignment="1">
      <alignment vertical="center" wrapText="1"/>
    </xf>
    <xf numFmtId="0" fontId="7" fillId="8" borderId="2" xfId="0" applyFont="1" applyFill="1" applyBorder="1" applyAlignment="1">
      <alignment horizontal="center" vertical="center" wrapText="1"/>
    </xf>
    <xf numFmtId="3" fontId="8" fillId="0" borderId="2" xfId="0" applyNumberFormat="1" applyFont="1" applyBorder="1" applyAlignment="1">
      <alignment horizontal="center" vertical="center" wrapText="1"/>
    </xf>
    <xf numFmtId="9" fontId="22" fillId="0" borderId="2" xfId="9" applyFont="1" applyBorder="1" applyAlignment="1">
      <alignment horizontal="center" vertical="center" wrapText="1"/>
    </xf>
    <xf numFmtId="3" fontId="8" fillId="0" borderId="11" xfId="0" applyNumberFormat="1" applyFont="1" applyBorder="1" applyAlignment="1">
      <alignment horizontal="left" vertical="center"/>
    </xf>
    <xf numFmtId="9" fontId="22" fillId="0" borderId="2" xfId="9" applyFont="1" applyFill="1" applyBorder="1" applyAlignment="1">
      <alignment horizontal="center" vertical="center" wrapText="1"/>
    </xf>
    <xf numFmtId="3" fontId="7" fillId="9" borderId="2" xfId="0" applyNumberFormat="1" applyFont="1" applyFill="1" applyBorder="1" applyAlignment="1">
      <alignment horizontal="center" vertical="center" wrapText="1"/>
    </xf>
    <xf numFmtId="9" fontId="7" fillId="9" borderId="2" xfId="9" applyFont="1" applyFill="1" applyBorder="1" applyAlignment="1">
      <alignment horizontal="center" vertical="center" wrapText="1"/>
    </xf>
    <xf numFmtId="0" fontId="7" fillId="0" borderId="0" xfId="7" applyNumberFormat="1" applyFont="1" applyAlignment="1">
      <alignment horizontal="left"/>
    </xf>
    <xf numFmtId="0" fontId="7" fillId="0" borderId="0" xfId="0" applyFont="1" applyAlignment="1">
      <alignment horizontal="right" vertical="center"/>
    </xf>
    <xf numFmtId="0" fontId="7" fillId="0" borderId="0" xfId="0" applyFont="1" applyAlignment="1">
      <alignment horizontal="right" vertical="center" wrapText="1"/>
    </xf>
    <xf numFmtId="0" fontId="33" fillId="0" borderId="2" xfId="0" applyFont="1" applyBorder="1" applyAlignment="1">
      <alignment horizontal="center" vertical="center"/>
    </xf>
    <xf numFmtId="9" fontId="7" fillId="0" borderId="0" xfId="9" applyFont="1" applyAlignment="1">
      <alignment horizontal="right" vertical="center"/>
    </xf>
    <xf numFmtId="0" fontId="22" fillId="0" borderId="0" xfId="0" applyFont="1" applyBorder="1" applyAlignment="1">
      <alignment horizontal="center" vertical="center"/>
    </xf>
    <xf numFmtId="0" fontId="22" fillId="0" borderId="0" xfId="0" applyFont="1" applyBorder="1" applyAlignment="1">
      <alignment horizontal="center" vertical="center" wrapText="1"/>
    </xf>
    <xf numFmtId="0" fontId="20" fillId="4" borderId="2" xfId="0" applyFont="1" applyFill="1" applyBorder="1" applyAlignment="1">
      <alignment vertical="center" wrapText="1"/>
    </xf>
    <xf numFmtId="3" fontId="33" fillId="0" borderId="2" xfId="0" applyNumberFormat="1" applyFont="1" applyBorder="1" applyAlignment="1">
      <alignment vertical="center" wrapText="1"/>
    </xf>
    <xf numFmtId="164" fontId="33" fillId="0" borderId="2" xfId="0" applyNumberFormat="1" applyFont="1" applyBorder="1" applyAlignment="1">
      <alignment vertical="center" wrapText="1"/>
    </xf>
    <xf numFmtId="4" fontId="33" fillId="0" borderId="2" xfId="0" applyNumberFormat="1" applyFont="1" applyBorder="1" applyAlignment="1">
      <alignment vertical="center" wrapText="1"/>
    </xf>
    <xf numFmtId="0" fontId="22" fillId="0" borderId="0" xfId="0" applyFont="1" applyAlignment="1">
      <alignment vertical="center"/>
    </xf>
    <xf numFmtId="0" fontId="21" fillId="4" borderId="2" xfId="0" applyFont="1" applyFill="1" applyBorder="1" applyAlignment="1">
      <alignment horizontal="center" vertical="center" wrapText="1"/>
    </xf>
    <xf numFmtId="0" fontId="20" fillId="0" borderId="0" xfId="0" applyFont="1" applyBorder="1" applyAlignment="1">
      <alignment horizontal="center" vertical="center" textRotation="90" wrapText="1"/>
    </xf>
    <xf numFmtId="0" fontId="20" fillId="0" borderId="0" xfId="0" applyFont="1" applyBorder="1" applyAlignment="1">
      <alignment horizontal="left" vertical="center"/>
    </xf>
    <xf numFmtId="3" fontId="22" fillId="0" borderId="0" xfId="0" applyNumberFormat="1" applyFont="1" applyBorder="1" applyAlignment="1">
      <alignment horizontal="right" vertical="center"/>
    </xf>
    <xf numFmtId="0" fontId="22" fillId="0" borderId="0" xfId="0" applyFont="1" applyBorder="1" applyAlignment="1">
      <alignment horizontal="right" vertical="center"/>
    </xf>
    <xf numFmtId="0" fontId="28" fillId="0" borderId="0" xfId="0" applyFont="1" applyBorder="1" applyAlignment="1">
      <alignment vertical="center"/>
    </xf>
    <xf numFmtId="0" fontId="33" fillId="0" borderId="0" xfId="0" applyFont="1" applyBorder="1" applyAlignment="1">
      <alignment vertical="center" wrapText="1"/>
    </xf>
    <xf numFmtId="0" fontId="33" fillId="0" borderId="0" xfId="0" applyFont="1" applyFill="1" applyBorder="1" applyAlignment="1">
      <alignment vertical="center" wrapText="1"/>
    </xf>
    <xf numFmtId="3" fontId="22" fillId="0" borderId="0" xfId="0" applyNumberFormat="1" applyFont="1" applyFill="1" applyBorder="1" applyAlignment="1">
      <alignment horizontal="right" vertical="center"/>
    </xf>
    <xf numFmtId="0" fontId="33" fillId="0" borderId="0" xfId="0" applyFont="1" applyFill="1" applyBorder="1" applyAlignment="1">
      <alignment horizontal="center" vertical="center"/>
    </xf>
    <xf numFmtId="4" fontId="22" fillId="0" borderId="0" xfId="0" applyNumberFormat="1" applyFont="1" applyFill="1" applyBorder="1" applyAlignment="1">
      <alignment horizontal="right" vertical="center"/>
    </xf>
    <xf numFmtId="0" fontId="22" fillId="0" borderId="0" xfId="0" applyFont="1" applyBorder="1" applyAlignment="1">
      <alignment vertical="center"/>
    </xf>
    <xf numFmtId="4" fontId="22" fillId="0" borderId="0" xfId="0" applyNumberFormat="1" applyFont="1" applyBorder="1" applyAlignment="1">
      <alignment horizontal="right" vertical="center"/>
    </xf>
    <xf numFmtId="0" fontId="22" fillId="0" borderId="0" xfId="0" applyFont="1" applyBorder="1" applyAlignment="1">
      <alignment vertical="center" wrapText="1"/>
    </xf>
    <xf numFmtId="0" fontId="22" fillId="0" borderId="2" xfId="0" applyFont="1" applyBorder="1" applyAlignment="1">
      <alignment vertical="center" wrapText="1"/>
    </xf>
    <xf numFmtId="0" fontId="20" fillId="4" borderId="2" xfId="0" applyFont="1" applyFill="1" applyBorder="1" applyAlignment="1">
      <alignment horizontal="center" vertical="center" wrapText="1"/>
    </xf>
    <xf numFmtId="0" fontId="7" fillId="0" borderId="0" xfId="7" applyNumberFormat="1" applyFont="1" applyFill="1" applyAlignment="1">
      <alignment horizontal="right"/>
    </xf>
    <xf numFmtId="0" fontId="7" fillId="5" borderId="0" xfId="0" applyFont="1" applyFill="1" applyAlignment="1">
      <alignment vertical="center"/>
    </xf>
    <xf numFmtId="0" fontId="22" fillId="0" borderId="0" xfId="0" applyFont="1" applyAlignment="1"/>
    <xf numFmtId="0" fontId="22" fillId="0" borderId="0" xfId="0" applyFont="1" applyAlignment="1">
      <alignment horizontal="right"/>
    </xf>
    <xf numFmtId="0" fontId="29" fillId="0" borderId="0" xfId="6" applyFont="1" applyAlignment="1" applyProtection="1">
      <alignment vertical="center"/>
    </xf>
    <xf numFmtId="9" fontId="22" fillId="0" borderId="0" xfId="9" applyFont="1" applyAlignment="1">
      <alignment horizontal="center" vertical="center" wrapText="1"/>
    </xf>
    <xf numFmtId="0" fontId="22" fillId="0" borderId="0" xfId="0" applyFont="1" applyAlignment="1">
      <alignment horizontal="center" vertical="center"/>
    </xf>
    <xf numFmtId="0" fontId="22" fillId="0" borderId="0" xfId="0" applyFont="1" applyAlignment="1">
      <alignment horizontal="right" vertical="center"/>
    </xf>
    <xf numFmtId="9" fontId="22" fillId="0" borderId="0" xfId="0" applyNumberFormat="1" applyFont="1" applyAlignment="1">
      <alignment vertical="center"/>
    </xf>
    <xf numFmtId="9" fontId="22" fillId="0" borderId="0" xfId="9" applyFont="1" applyAlignment="1">
      <alignment vertical="center"/>
    </xf>
    <xf numFmtId="0" fontId="22" fillId="0" borderId="0" xfId="0" applyFont="1" applyAlignment="1">
      <alignment horizontal="right" vertical="center" wrapText="1"/>
    </xf>
    <xf numFmtId="9" fontId="22" fillId="0" borderId="0" xfId="0" applyNumberFormat="1" applyFont="1" applyAlignment="1">
      <alignment horizontal="right" vertical="center" wrapText="1"/>
    </xf>
    <xf numFmtId="0" fontId="22" fillId="0" borderId="0" xfId="0" applyFont="1" applyAlignment="1">
      <alignment vertical="center" wrapText="1"/>
    </xf>
    <xf numFmtId="0" fontId="8" fillId="0" borderId="0" xfId="0" applyFont="1" applyAlignment="1">
      <alignment vertical="center"/>
    </xf>
    <xf numFmtId="0" fontId="39" fillId="0" borderId="0" xfId="0" applyFont="1" applyAlignment="1">
      <alignment vertical="center"/>
    </xf>
    <xf numFmtId="0" fontId="21" fillId="0" borderId="0" xfId="0" applyFont="1" applyBorder="1" applyAlignment="1">
      <alignment vertical="center"/>
    </xf>
    <xf numFmtId="6" fontId="21" fillId="0" borderId="0" xfId="0" applyNumberFormat="1" applyFont="1" applyBorder="1" applyAlignment="1">
      <alignment vertical="center"/>
    </xf>
    <xf numFmtId="8" fontId="21" fillId="0" borderId="0" xfId="0" applyNumberFormat="1" applyFont="1" applyBorder="1" applyAlignment="1">
      <alignment vertical="center" wrapText="1"/>
    </xf>
    <xf numFmtId="9" fontId="33" fillId="0" borderId="0" xfId="0" applyNumberFormat="1" applyFont="1" applyBorder="1" applyAlignment="1">
      <alignment horizontal="right" vertical="center"/>
    </xf>
    <xf numFmtId="0" fontId="7" fillId="0" borderId="0" xfId="0" applyFont="1" applyFill="1" applyAlignment="1">
      <alignment vertical="center"/>
    </xf>
    <xf numFmtId="43" fontId="7" fillId="0" borderId="0" xfId="0" applyNumberFormat="1" applyFont="1" applyAlignment="1">
      <alignment vertical="center"/>
    </xf>
    <xf numFmtId="9" fontId="30" fillId="0" borderId="0" xfId="9" applyFont="1" applyAlignment="1">
      <alignment horizontal="right" vertical="center"/>
    </xf>
    <xf numFmtId="0" fontId="22" fillId="3" borderId="0" xfId="0" applyFont="1" applyFill="1" applyAlignment="1">
      <alignment vertical="center"/>
    </xf>
    <xf numFmtId="0" fontId="22" fillId="7" borderId="0" xfId="0" applyFont="1" applyFill="1" applyAlignment="1">
      <alignment vertical="center"/>
    </xf>
    <xf numFmtId="0" fontId="7" fillId="0" borderId="0" xfId="0" applyFont="1" applyAlignment="1">
      <alignment vertical="center"/>
    </xf>
    <xf numFmtId="0" fontId="8" fillId="0" borderId="0" xfId="0" applyFont="1" applyAlignment="1">
      <alignment horizontal="right" vertical="center"/>
    </xf>
    <xf numFmtId="9" fontId="31" fillId="0" borderId="0" xfId="9" applyFont="1" applyAlignment="1">
      <alignment horizontal="right" vertical="center"/>
    </xf>
    <xf numFmtId="43" fontId="22" fillId="0" borderId="0" xfId="7" applyFont="1" applyAlignment="1">
      <alignment vertical="center"/>
    </xf>
    <xf numFmtId="43" fontId="22" fillId="0" borderId="0" xfId="0" applyNumberFormat="1" applyFont="1" applyAlignment="1">
      <alignment vertical="center"/>
    </xf>
    <xf numFmtId="3" fontId="22" fillId="0" borderId="0" xfId="0" applyNumberFormat="1" applyFont="1" applyAlignment="1">
      <alignment horizontal="center" vertical="center"/>
    </xf>
    <xf numFmtId="167" fontId="32" fillId="0" borderId="0" xfId="9" applyNumberFormat="1" applyFont="1" applyAlignment="1">
      <alignment horizontal="right" vertical="center"/>
    </xf>
    <xf numFmtId="0" fontId="32" fillId="0" borderId="0" xfId="0" applyFont="1" applyAlignment="1">
      <alignment horizontal="center" vertical="center"/>
    </xf>
    <xf numFmtId="9" fontId="22" fillId="0" borderId="0" xfId="9" applyFont="1" applyAlignment="1">
      <alignment horizontal="right" vertical="center"/>
    </xf>
    <xf numFmtId="38" fontId="22" fillId="0" borderId="0" xfId="0" applyNumberFormat="1" applyFont="1" applyAlignment="1">
      <alignment vertical="center"/>
    </xf>
    <xf numFmtId="3" fontId="8" fillId="0" borderId="0" xfId="0" applyNumberFormat="1" applyFont="1" applyAlignment="1">
      <alignment horizontal="left" vertical="center"/>
    </xf>
    <xf numFmtId="166" fontId="32" fillId="0" borderId="0" xfId="8" applyNumberFormat="1" applyFont="1" applyAlignment="1">
      <alignment horizontal="right" vertical="center"/>
    </xf>
    <xf numFmtId="167" fontId="22" fillId="0" borderId="0" xfId="9" applyNumberFormat="1" applyFont="1" applyAlignment="1">
      <alignment vertical="center"/>
    </xf>
    <xf numFmtId="168" fontId="22" fillId="0" borderId="0" xfId="0" applyNumberFormat="1" applyFont="1" applyAlignment="1">
      <alignment horizontal="right" vertical="center"/>
    </xf>
    <xf numFmtId="0" fontId="22" fillId="0" borderId="0" xfId="0" applyFont="1" applyAlignment="1">
      <alignment horizontal="left" vertical="center"/>
    </xf>
    <xf numFmtId="167" fontId="22" fillId="0" borderId="0" xfId="0" applyNumberFormat="1" applyFont="1" applyAlignment="1">
      <alignment vertical="center"/>
    </xf>
    <xf numFmtId="3" fontId="8" fillId="0" borderId="0" xfId="0" applyNumberFormat="1" applyFont="1" applyAlignment="1">
      <alignment vertical="center"/>
    </xf>
    <xf numFmtId="9" fontId="32" fillId="0" borderId="0" xfId="9" applyFont="1" applyAlignment="1">
      <alignment horizontal="right" vertical="center"/>
    </xf>
    <xf numFmtId="167" fontId="33" fillId="0" borderId="2" xfId="0" applyNumberFormat="1" applyFont="1" applyFill="1" applyBorder="1" applyAlignment="1">
      <alignment horizontal="center" vertical="center" wrapText="1"/>
    </xf>
    <xf numFmtId="0" fontId="8" fillId="0" borderId="15" xfId="0" applyFont="1" applyBorder="1" applyAlignment="1">
      <alignment vertical="center"/>
    </xf>
    <xf numFmtId="0" fontId="8" fillId="0" borderId="16" xfId="0" applyFont="1" applyBorder="1" applyAlignment="1">
      <alignment vertical="center"/>
    </xf>
    <xf numFmtId="0" fontId="8" fillId="0" borderId="17" xfId="0" applyFont="1" applyBorder="1" applyAlignment="1">
      <alignment vertical="center"/>
    </xf>
    <xf numFmtId="9" fontId="22" fillId="0" borderId="0" xfId="0" applyNumberFormat="1" applyFont="1" applyAlignment="1">
      <alignment horizontal="right" vertical="center"/>
    </xf>
    <xf numFmtId="0" fontId="22" fillId="0" borderId="0" xfId="0" applyFont="1" applyFill="1" applyBorder="1" applyAlignment="1">
      <alignment vertical="center"/>
    </xf>
    <xf numFmtId="0" fontId="28" fillId="0" borderId="0" xfId="0" applyFont="1" applyFill="1" applyBorder="1" applyAlignment="1">
      <alignment vertical="center"/>
    </xf>
    <xf numFmtId="0" fontId="21" fillId="0" borderId="0" xfId="0" applyFont="1" applyFill="1" applyBorder="1" applyAlignment="1">
      <alignment vertical="center" wrapText="1"/>
    </xf>
    <xf numFmtId="0" fontId="22" fillId="0" borderId="2" xfId="0" applyFont="1" applyBorder="1" applyAlignment="1">
      <alignment horizontal="left" vertical="center" wrapText="1"/>
    </xf>
    <xf numFmtId="0" fontId="22" fillId="0" borderId="0" xfId="0" applyFont="1" applyFill="1" applyAlignment="1">
      <alignment vertical="center"/>
    </xf>
    <xf numFmtId="0" fontId="28" fillId="0" borderId="0" xfId="0" applyFont="1" applyAlignment="1">
      <alignment vertical="center" wrapText="1"/>
    </xf>
    <xf numFmtId="0" fontId="33" fillId="6" borderId="2" xfId="0" applyFont="1" applyFill="1" applyBorder="1" applyAlignment="1">
      <alignment vertical="center" wrapText="1"/>
    </xf>
    <xf numFmtId="0" fontId="22" fillId="0" borderId="0" xfId="0" applyFont="1" applyFill="1" applyAlignment="1">
      <alignment horizontal="center" vertical="center"/>
    </xf>
    <xf numFmtId="3" fontId="33" fillId="0" borderId="0" xfId="0" applyNumberFormat="1" applyFont="1" applyBorder="1" applyAlignment="1">
      <alignment vertical="center" wrapText="1"/>
    </xf>
    <xf numFmtId="9" fontId="33" fillId="0" borderId="0" xfId="0" applyNumberFormat="1" applyFont="1" applyBorder="1" applyAlignment="1">
      <alignment vertical="center" wrapText="1"/>
    </xf>
    <xf numFmtId="0" fontId="33" fillId="6" borderId="14" xfId="0" applyFont="1" applyFill="1" applyBorder="1" applyAlignment="1">
      <alignment vertical="center" wrapText="1"/>
    </xf>
    <xf numFmtId="0" fontId="22" fillId="0" borderId="0" xfId="0" applyFont="1" applyFill="1" applyAlignment="1">
      <alignment horizontal="left" vertical="center"/>
    </xf>
    <xf numFmtId="6" fontId="22" fillId="0" borderId="0" xfId="0" applyNumberFormat="1" applyFont="1" applyAlignment="1">
      <alignment horizontal="left" vertical="center"/>
    </xf>
    <xf numFmtId="3" fontId="22" fillId="0" borderId="0" xfId="0" applyNumberFormat="1" applyFont="1" applyAlignment="1">
      <alignment horizontal="left" vertical="center"/>
    </xf>
    <xf numFmtId="4" fontId="22" fillId="0" borderId="0" xfId="0" applyNumberFormat="1" applyFont="1" applyAlignment="1">
      <alignment horizontal="left" vertical="center"/>
    </xf>
    <xf numFmtId="43" fontId="7" fillId="0" borderId="0" xfId="0" applyNumberFormat="1" applyFont="1" applyFill="1" applyAlignment="1">
      <alignment vertical="center"/>
    </xf>
    <xf numFmtId="0" fontId="7" fillId="0" borderId="0" xfId="7" applyNumberFormat="1" applyFont="1" applyFill="1" applyAlignment="1">
      <alignment horizontal="right" vertical="center"/>
    </xf>
    <xf numFmtId="41" fontId="32" fillId="0" borderId="0" xfId="9" applyNumberFormat="1" applyFont="1" applyFill="1" applyAlignment="1">
      <alignment horizontal="right" vertical="center"/>
    </xf>
    <xf numFmtId="41" fontId="22" fillId="0" borderId="0" xfId="0" applyNumberFormat="1" applyFont="1" applyFill="1" applyAlignment="1">
      <alignment horizontal="right" vertical="center"/>
    </xf>
    <xf numFmtId="0" fontId="22" fillId="0" borderId="0" xfId="0" applyFont="1" applyFill="1" applyAlignment="1">
      <alignment horizontal="right" vertical="center"/>
    </xf>
    <xf numFmtId="0" fontId="7" fillId="0" borderId="0" xfId="0" applyFont="1" applyFill="1" applyAlignment="1">
      <alignment horizontal="right" vertical="center"/>
    </xf>
    <xf numFmtId="166" fontId="32" fillId="0" borderId="0" xfId="8" applyNumberFormat="1" applyFont="1" applyFill="1" applyAlignment="1">
      <alignment horizontal="right" vertical="center"/>
    </xf>
    <xf numFmtId="168" fontId="22" fillId="0" borderId="0" xfId="0" applyNumberFormat="1" applyFont="1" applyFill="1" applyAlignment="1">
      <alignment horizontal="right" vertical="center"/>
    </xf>
    <xf numFmtId="0" fontId="22" fillId="0" borderId="0" xfId="0" applyFont="1" applyAlignment="1">
      <alignment vertical="center"/>
    </xf>
    <xf numFmtId="0" fontId="7" fillId="0" borderId="0" xfId="0" applyFont="1" applyAlignment="1">
      <alignment vertical="center"/>
    </xf>
    <xf numFmtId="0" fontId="22" fillId="3" borderId="0" xfId="0" applyFont="1" applyFill="1" applyAlignment="1">
      <alignment horizontal="right" vertical="center"/>
    </xf>
    <xf numFmtId="3" fontId="8" fillId="0" borderId="2" xfId="0" applyNumberFormat="1" applyFont="1" applyBorder="1" applyAlignment="1">
      <alignment horizontal="right" vertical="center" wrapText="1"/>
    </xf>
    <xf numFmtId="9" fontId="22" fillId="0" borderId="2" xfId="9" applyFont="1" applyBorder="1" applyAlignment="1">
      <alignment horizontal="right" vertical="center" wrapText="1"/>
    </xf>
    <xf numFmtId="3" fontId="8" fillId="0" borderId="2" xfId="0" applyNumberFormat="1" applyFont="1" applyFill="1" applyBorder="1" applyAlignment="1">
      <alignment horizontal="right" vertical="center" wrapText="1"/>
    </xf>
    <xf numFmtId="9" fontId="22" fillId="0" borderId="2" xfId="9"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9" fontId="7" fillId="9" borderId="2" xfId="9" applyFont="1" applyFill="1" applyBorder="1" applyAlignment="1">
      <alignment horizontal="right" vertical="center" wrapText="1"/>
    </xf>
    <xf numFmtId="3" fontId="8" fillId="0" borderId="12" xfId="0" applyNumberFormat="1" applyFont="1" applyBorder="1" applyAlignment="1">
      <alignment horizontal="right" vertical="center" wrapText="1"/>
    </xf>
    <xf numFmtId="3" fontId="22" fillId="0" borderId="0" xfId="0" applyNumberFormat="1" applyFont="1" applyAlignment="1">
      <alignment horizontal="right" vertical="center"/>
    </xf>
    <xf numFmtId="3" fontId="22" fillId="0" borderId="2" xfId="0" applyNumberFormat="1" applyFont="1" applyBorder="1" applyAlignment="1">
      <alignment horizontal="right" vertical="center"/>
    </xf>
    <xf numFmtId="9" fontId="22" fillId="0" borderId="17" xfId="9" applyFont="1" applyBorder="1" applyAlignment="1">
      <alignment horizontal="right" vertical="center" wrapText="1"/>
    </xf>
    <xf numFmtId="3" fontId="7" fillId="9" borderId="14" xfId="0" applyNumberFormat="1" applyFont="1" applyFill="1" applyBorder="1" applyAlignment="1">
      <alignment horizontal="right" vertical="center" wrapText="1"/>
    </xf>
    <xf numFmtId="3" fontId="7" fillId="2" borderId="2" xfId="0" applyNumberFormat="1" applyFont="1" applyFill="1" applyBorder="1" applyAlignment="1">
      <alignment horizontal="right" vertical="center" wrapText="1"/>
    </xf>
    <xf numFmtId="9" fontId="7" fillId="2" borderId="2" xfId="9" applyFont="1" applyFill="1" applyBorder="1" applyAlignment="1">
      <alignment horizontal="right" vertical="center" wrapText="1"/>
    </xf>
    <xf numFmtId="0" fontId="22" fillId="0" borderId="0" xfId="0" applyFont="1" applyFill="1" applyBorder="1" applyAlignment="1">
      <alignment horizontal="right" vertical="center"/>
    </xf>
    <xf numFmtId="0" fontId="28" fillId="0" borderId="0" xfId="0" applyFont="1" applyFill="1" applyBorder="1" applyAlignment="1">
      <alignment horizontal="right" vertical="center"/>
    </xf>
    <xf numFmtId="0" fontId="27" fillId="0" borderId="0" xfId="1" applyFont="1" applyBorder="1" applyAlignment="1">
      <alignment horizontal="right" vertical="center"/>
    </xf>
    <xf numFmtId="3" fontId="22" fillId="0" borderId="0" xfId="0" applyNumberFormat="1" applyFont="1" applyBorder="1" applyAlignment="1">
      <alignment horizontal="right" vertical="center" wrapText="1"/>
    </xf>
    <xf numFmtId="3" fontId="33" fillId="0" borderId="2" xfId="0" applyNumberFormat="1" applyFont="1" applyBorder="1" applyAlignment="1">
      <alignment horizontal="right" vertical="center" wrapText="1"/>
    </xf>
    <xf numFmtId="3" fontId="22" fillId="0" borderId="0" xfId="0" applyNumberFormat="1" applyFont="1" applyFill="1" applyAlignment="1">
      <alignment horizontal="right" vertical="center"/>
    </xf>
    <xf numFmtId="4" fontId="33" fillId="0" borderId="2" xfId="0" applyNumberFormat="1" applyFont="1" applyBorder="1" applyAlignment="1">
      <alignment horizontal="right" vertical="center" wrapText="1"/>
    </xf>
    <xf numFmtId="3" fontId="33" fillId="0" borderId="15" xfId="0" applyNumberFormat="1" applyFont="1" applyBorder="1" applyAlignment="1">
      <alignment horizontal="right" vertical="center" wrapText="1"/>
    </xf>
    <xf numFmtId="0" fontId="33" fillId="0" borderId="0" xfId="0" applyFont="1" applyFill="1" applyBorder="1" applyAlignment="1">
      <alignment horizontal="right" vertical="center"/>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9" fontId="22" fillId="0" borderId="0" xfId="9" applyFont="1" applyAlignment="1">
      <alignment horizontal="right" vertical="center" wrapText="1"/>
    </xf>
    <xf numFmtId="0" fontId="8" fillId="0" borderId="0" xfId="0" applyFont="1" applyFill="1" applyAlignment="1">
      <alignment vertical="center"/>
    </xf>
    <xf numFmtId="0" fontId="34" fillId="0" borderId="0" xfId="7" applyNumberFormat="1" applyFont="1" applyFill="1" applyAlignment="1">
      <alignment horizontal="center" vertical="center" wrapText="1"/>
    </xf>
    <xf numFmtId="0" fontId="39" fillId="0" borderId="0" xfId="0" applyFont="1" applyFill="1" applyAlignment="1">
      <alignment vertical="center"/>
    </xf>
    <xf numFmtId="0" fontId="22" fillId="0" borderId="0" xfId="0" applyFont="1" applyFill="1" applyAlignment="1">
      <alignment vertical="center" wrapText="1"/>
    </xf>
    <xf numFmtId="44" fontId="22" fillId="0" borderId="0" xfId="0" applyNumberFormat="1" applyFont="1" applyFill="1" applyAlignment="1">
      <alignment horizontal="right" vertical="center"/>
    </xf>
    <xf numFmtId="0" fontId="7" fillId="0" borderId="0" xfId="7" applyNumberFormat="1"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9" fontId="22" fillId="0" borderId="0" xfId="0" applyNumberFormat="1" applyFont="1" applyAlignment="1">
      <alignment horizontal="center" vertical="center"/>
    </xf>
    <xf numFmtId="0" fontId="22" fillId="0" borderId="0" xfId="0" applyFont="1" applyFill="1" applyBorder="1" applyAlignment="1">
      <alignment horizontal="center" vertical="center"/>
    </xf>
    <xf numFmtId="0" fontId="7" fillId="0" borderId="0" xfId="0" applyFont="1" applyFill="1" applyAlignment="1">
      <alignment horizontal="center" vertical="center"/>
    </xf>
    <xf numFmtId="0" fontId="22" fillId="0" borderId="0" xfId="0" applyFont="1" applyAlignment="1">
      <alignment horizontal="center" vertical="center"/>
    </xf>
    <xf numFmtId="0" fontId="7" fillId="8" borderId="14" xfId="0" applyFont="1" applyFill="1" applyBorder="1" applyAlignment="1">
      <alignment vertical="center" wrapText="1"/>
    </xf>
    <xf numFmtId="0" fontId="7" fillId="8" borderId="14" xfId="0" applyFont="1" applyFill="1" applyBorder="1" applyAlignment="1">
      <alignment horizontal="center" vertical="center" wrapText="1"/>
    </xf>
    <xf numFmtId="0" fontId="33" fillId="6" borderId="2" xfId="0" applyFont="1" applyFill="1" applyBorder="1" applyAlignment="1">
      <alignment horizontal="center" vertical="center" wrapText="1"/>
    </xf>
    <xf numFmtId="0" fontId="7" fillId="8" borderId="2" xfId="0" applyFont="1" applyFill="1" applyBorder="1" applyAlignment="1">
      <alignment wrapText="1"/>
    </xf>
    <xf numFmtId="43" fontId="22" fillId="0" borderId="0" xfId="7" applyFont="1" applyAlignment="1"/>
    <xf numFmtId="9" fontId="22" fillId="0" borderId="0" xfId="9" applyFont="1" applyAlignment="1"/>
    <xf numFmtId="4" fontId="22" fillId="0" borderId="0" xfId="0" applyNumberFormat="1" applyFont="1" applyAlignment="1">
      <alignment horizontal="right" vertical="center"/>
    </xf>
    <xf numFmtId="4" fontId="8" fillId="0" borderId="2" xfId="0" applyNumberFormat="1" applyFont="1" applyFill="1" applyBorder="1" applyAlignment="1">
      <alignment horizontal="right" vertical="center" wrapText="1"/>
    </xf>
    <xf numFmtId="4" fontId="7" fillId="0" borderId="0" xfId="0" applyNumberFormat="1" applyFont="1" applyAlignment="1">
      <alignment horizontal="right" vertical="center"/>
    </xf>
    <xf numFmtId="9" fontId="22" fillId="0" borderId="0" xfId="0" applyNumberFormat="1" applyFont="1" applyFill="1" applyAlignment="1">
      <alignment horizontal="right" vertical="center"/>
    </xf>
    <xf numFmtId="9" fontId="30" fillId="0" borderId="0" xfId="9" applyFont="1" applyFill="1" applyAlignment="1">
      <alignment horizontal="right" vertical="center"/>
    </xf>
    <xf numFmtId="167" fontId="22" fillId="0" borderId="0" xfId="0" applyNumberFormat="1" applyFont="1" applyFill="1" applyAlignment="1">
      <alignment vertical="center"/>
    </xf>
    <xf numFmtId="9" fontId="22" fillId="0" borderId="0" xfId="0" applyNumberFormat="1" applyFont="1" applyFill="1" applyAlignment="1">
      <alignment vertical="center"/>
    </xf>
    <xf numFmtId="167" fontId="22" fillId="0" borderId="0" xfId="9" applyNumberFormat="1" applyFont="1" applyFill="1" applyAlignment="1">
      <alignment vertical="center"/>
    </xf>
    <xf numFmtId="4" fontId="33" fillId="0" borderId="15" xfId="0" applyNumberFormat="1" applyFont="1" applyBorder="1" applyAlignment="1">
      <alignment horizontal="center" vertical="center" wrapText="1"/>
    </xf>
    <xf numFmtId="4" fontId="33" fillId="0" borderId="2" xfId="0" applyNumberFormat="1" applyFont="1" applyBorder="1" applyAlignment="1">
      <alignment horizontal="center" vertical="center" wrapText="1"/>
    </xf>
    <xf numFmtId="0" fontId="22" fillId="0" borderId="12" xfId="0" applyFont="1" applyBorder="1" applyAlignment="1">
      <alignment horizontal="left" vertical="center" wrapText="1"/>
    </xf>
    <xf numFmtId="0" fontId="22" fillId="0" borderId="14" xfId="0" applyFont="1" applyBorder="1" applyAlignment="1">
      <alignment horizontal="left" vertical="center" wrapText="1"/>
    </xf>
    <xf numFmtId="0" fontId="28" fillId="0" borderId="3" xfId="0" applyFont="1" applyBorder="1" applyAlignment="1">
      <alignment vertical="center" wrapText="1"/>
    </xf>
    <xf numFmtId="0" fontId="21" fillId="10" borderId="17" xfId="0" applyFont="1" applyFill="1" applyBorder="1" applyAlignment="1">
      <alignment horizontal="center" vertical="center" wrapText="1"/>
    </xf>
    <xf numFmtId="9" fontId="22" fillId="0" borderId="19" xfId="0" applyNumberFormat="1" applyFont="1" applyBorder="1" applyAlignment="1">
      <alignment horizontal="center" vertical="center" wrapText="1"/>
    </xf>
    <xf numFmtId="3" fontId="33" fillId="0" borderId="21" xfId="0" applyNumberFormat="1" applyFont="1" applyBorder="1" applyAlignment="1">
      <alignment horizontal="right" vertical="center" wrapText="1"/>
    </xf>
    <xf numFmtId="3" fontId="33" fillId="0" borderId="12" xfId="0" applyNumberFormat="1" applyFont="1" applyBorder="1" applyAlignment="1">
      <alignment horizontal="right" vertical="center" wrapText="1"/>
    </xf>
    <xf numFmtId="3" fontId="33" fillId="0" borderId="24" xfId="0" applyNumberFormat="1" applyFont="1" applyBorder="1" applyAlignment="1">
      <alignment horizontal="right" vertical="center" wrapText="1"/>
    </xf>
    <xf numFmtId="3" fontId="33" fillId="0" borderId="14" xfId="0" applyNumberFormat="1" applyFont="1" applyBorder="1" applyAlignment="1">
      <alignment horizontal="right" vertical="center" wrapText="1"/>
    </xf>
    <xf numFmtId="0" fontId="22" fillId="0" borderId="0" xfId="0" applyFont="1" applyBorder="1" applyAlignment="1">
      <alignment horizontal="left" vertical="center" wrapText="1"/>
    </xf>
    <xf numFmtId="0" fontId="21" fillId="4" borderId="2" xfId="0" applyFont="1" applyFill="1" applyBorder="1" applyAlignment="1">
      <alignment horizontal="center" vertical="center"/>
    </xf>
    <xf numFmtId="3" fontId="21" fillId="0" borderId="0" xfId="0" applyNumberFormat="1" applyFont="1" applyFill="1" applyBorder="1" applyAlignment="1">
      <alignment vertical="center" wrapText="1"/>
    </xf>
    <xf numFmtId="9" fontId="21" fillId="0" borderId="0" xfId="0" applyNumberFormat="1" applyFont="1" applyFill="1" applyBorder="1" applyAlignment="1">
      <alignment vertical="center" wrapText="1"/>
    </xf>
    <xf numFmtId="0" fontId="22" fillId="0" borderId="2" xfId="0" applyFont="1" applyFill="1" applyBorder="1" applyAlignment="1">
      <alignment vertical="center"/>
    </xf>
    <xf numFmtId="3" fontId="22" fillId="0" borderId="2" xfId="0" applyNumberFormat="1" applyFont="1" applyFill="1" applyBorder="1" applyAlignment="1">
      <alignment vertical="center"/>
    </xf>
    <xf numFmtId="0" fontId="7" fillId="8" borderId="2" xfId="0" applyFont="1" applyFill="1" applyBorder="1" applyAlignment="1">
      <alignment horizontal="center" vertical="center" wrapText="1"/>
    </xf>
    <xf numFmtId="0" fontId="7" fillId="8" borderId="14" xfId="0" applyFont="1" applyFill="1" applyBorder="1" applyAlignment="1">
      <alignment horizontal="center" vertical="center" wrapText="1"/>
    </xf>
    <xf numFmtId="3" fontId="35" fillId="6" borderId="2" xfId="0" applyNumberFormat="1" applyFont="1" applyFill="1" applyBorder="1" applyAlignment="1">
      <alignment vertical="center" wrapText="1"/>
    </xf>
    <xf numFmtId="3" fontId="35" fillId="6" borderId="2" xfId="0" applyNumberFormat="1" applyFont="1" applyFill="1" applyBorder="1" applyAlignment="1">
      <alignment horizontal="right" vertical="center" wrapText="1"/>
    </xf>
    <xf numFmtId="4" fontId="35" fillId="6" borderId="2" xfId="0" applyNumberFormat="1" applyFont="1" applyFill="1" applyBorder="1" applyAlignment="1">
      <alignment vertical="center" wrapText="1"/>
    </xf>
    <xf numFmtId="4" fontId="35" fillId="6" borderId="2" xfId="0" applyNumberFormat="1" applyFont="1" applyFill="1" applyBorder="1" applyAlignment="1">
      <alignment horizontal="right" vertical="center" wrapText="1"/>
    </xf>
    <xf numFmtId="0" fontId="27" fillId="0" borderId="0" xfId="1" applyFont="1" applyFill="1" applyBorder="1" applyAlignment="1">
      <alignment vertical="center"/>
    </xf>
    <xf numFmtId="0" fontId="27" fillId="0" borderId="0" xfId="1" applyFont="1" applyFill="1" applyBorder="1" applyAlignment="1">
      <alignment horizontal="right" vertical="center"/>
    </xf>
    <xf numFmtId="4" fontId="35" fillId="0" borderId="0" xfId="0" applyNumberFormat="1" applyFont="1" applyFill="1" applyBorder="1" applyAlignment="1">
      <alignment vertical="center" wrapText="1"/>
    </xf>
    <xf numFmtId="4" fontId="35" fillId="0" borderId="0" xfId="0" applyNumberFormat="1" applyFont="1" applyFill="1" applyBorder="1" applyAlignment="1">
      <alignment horizontal="right" vertical="center" wrapText="1"/>
    </xf>
    <xf numFmtId="3" fontId="33" fillId="0" borderId="2" xfId="0" applyNumberFormat="1" applyFont="1" applyBorder="1" applyAlignment="1">
      <alignment horizontal="right" vertical="center"/>
    </xf>
    <xf numFmtId="0" fontId="20" fillId="11" borderId="2" xfId="0" applyFont="1" applyFill="1" applyBorder="1" applyAlignment="1">
      <alignment horizontal="center" vertical="center"/>
    </xf>
    <xf numFmtId="4" fontId="28" fillId="0" borderId="0" xfId="0" applyNumberFormat="1" applyFont="1" applyBorder="1" applyAlignment="1">
      <alignment vertical="center"/>
    </xf>
    <xf numFmtId="168" fontId="40" fillId="0" borderId="2" xfId="7" applyNumberFormat="1" applyFont="1" applyBorder="1"/>
    <xf numFmtId="0" fontId="40" fillId="0" borderId="2" xfId="0" applyFont="1" applyBorder="1"/>
    <xf numFmtId="43" fontId="40" fillId="0" borderId="2" xfId="7" applyFont="1" applyBorder="1"/>
    <xf numFmtId="168" fontId="40" fillId="0" borderId="2" xfId="0" applyNumberFormat="1" applyFont="1" applyBorder="1"/>
    <xf numFmtId="0" fontId="41" fillId="0" borderId="2" xfId="0" applyFont="1" applyBorder="1"/>
    <xf numFmtId="0" fontId="40" fillId="0" borderId="0" xfId="0" applyFont="1"/>
    <xf numFmtId="43" fontId="40" fillId="0" borderId="0" xfId="0" applyNumberFormat="1" applyFont="1"/>
    <xf numFmtId="43" fontId="40" fillId="0" borderId="2" xfId="0" applyNumberFormat="1" applyFont="1" applyBorder="1"/>
    <xf numFmtId="0" fontId="40" fillId="0" borderId="14" xfId="0" applyFont="1" applyBorder="1"/>
    <xf numFmtId="9" fontId="2" fillId="0" borderId="2" xfId="0" applyNumberFormat="1" applyFont="1" applyBorder="1" applyAlignment="1">
      <alignment horizontal="center" vertical="center" wrapText="1"/>
    </xf>
    <xf numFmtId="10" fontId="2" fillId="0" borderId="2" xfId="0" applyNumberFormat="1" applyFont="1" applyBorder="1" applyAlignment="1">
      <alignment horizontal="center" vertical="center" wrapText="1"/>
    </xf>
    <xf numFmtId="0" fontId="44" fillId="0" borderId="0" xfId="0" applyFont="1" applyAlignment="1">
      <alignment vertical="center"/>
    </xf>
    <xf numFmtId="0" fontId="26" fillId="0" borderId="0" xfId="0" applyFont="1" applyAlignment="1">
      <alignment vertical="center"/>
    </xf>
    <xf numFmtId="0" fontId="2" fillId="0" borderId="2" xfId="0" applyFont="1" applyBorder="1" applyAlignment="1">
      <alignment horizontal="justify" vertical="center"/>
    </xf>
    <xf numFmtId="3" fontId="9" fillId="0" borderId="2" xfId="0" applyNumberFormat="1" applyFont="1" applyBorder="1" applyAlignment="1">
      <alignment horizontal="center" vertical="center"/>
    </xf>
    <xf numFmtId="4" fontId="9" fillId="0" borderId="2" xfId="0" applyNumberFormat="1" applyFont="1" applyBorder="1" applyAlignment="1">
      <alignment horizontal="center" vertical="center"/>
    </xf>
    <xf numFmtId="3" fontId="10" fillId="12" borderId="2" xfId="0" applyNumberFormat="1" applyFont="1" applyFill="1" applyBorder="1" applyAlignment="1">
      <alignment horizontal="center" vertical="center"/>
    </xf>
    <xf numFmtId="4" fontId="10" fillId="12" borderId="2" xfId="0" applyNumberFormat="1" applyFont="1" applyFill="1" applyBorder="1" applyAlignment="1">
      <alignment horizontal="center" vertical="center"/>
    </xf>
    <xf numFmtId="3" fontId="9" fillId="0" borderId="2" xfId="0" applyNumberFormat="1" applyFont="1" applyBorder="1" applyAlignment="1">
      <alignment horizontal="right" vertical="center"/>
    </xf>
    <xf numFmtId="3" fontId="9" fillId="0" borderId="0" xfId="0" applyNumberFormat="1" applyFont="1" applyBorder="1" applyAlignment="1">
      <alignment horizontal="right" vertical="center" wrapText="1"/>
    </xf>
    <xf numFmtId="4" fontId="9" fillId="0" borderId="2" xfId="0" applyNumberFormat="1" applyFont="1" applyBorder="1" applyAlignment="1">
      <alignment horizontal="right" vertical="center"/>
    </xf>
    <xf numFmtId="0" fontId="3" fillId="4" borderId="2" xfId="0" applyFont="1" applyFill="1" applyBorder="1" applyAlignment="1">
      <alignment horizontal="center" vertical="center"/>
    </xf>
    <xf numFmtId="0" fontId="10" fillId="4" borderId="2" xfId="0" applyFont="1" applyFill="1" applyBorder="1" applyAlignment="1">
      <alignment horizontal="center" vertical="center" wrapText="1"/>
    </xf>
    <xf numFmtId="9" fontId="9" fillId="0" borderId="2" xfId="0" applyNumberFormat="1" applyFont="1" applyBorder="1" applyAlignment="1">
      <alignment horizontal="center" vertical="center" wrapText="1"/>
    </xf>
    <xf numFmtId="3" fontId="9" fillId="6" borderId="2" xfId="0" applyNumberFormat="1" applyFont="1" applyFill="1" applyBorder="1" applyAlignment="1">
      <alignment horizontal="right" vertical="center"/>
    </xf>
    <xf numFmtId="3" fontId="10" fillId="12" borderId="2" xfId="0" applyNumberFormat="1" applyFont="1" applyFill="1" applyBorder="1" applyAlignment="1">
      <alignment horizontal="right" vertical="center"/>
    </xf>
    <xf numFmtId="4" fontId="10" fillId="12" borderId="2" xfId="0" applyNumberFormat="1" applyFont="1" applyFill="1" applyBorder="1" applyAlignment="1">
      <alignment horizontal="right" vertical="center"/>
    </xf>
    <xf numFmtId="9" fontId="10" fillId="12" borderId="2" xfId="0" applyNumberFormat="1" applyFont="1" applyFill="1" applyBorder="1" applyAlignment="1">
      <alignment horizontal="center" vertical="center" wrapText="1"/>
    </xf>
    <xf numFmtId="10" fontId="9" fillId="0" borderId="2" xfId="0" applyNumberFormat="1" applyFont="1" applyBorder="1" applyAlignment="1">
      <alignment horizontal="center" vertical="center" wrapText="1"/>
    </xf>
    <xf numFmtId="4" fontId="10" fillId="12" borderId="2" xfId="0" applyNumberFormat="1" applyFont="1" applyFill="1" applyBorder="1" applyAlignment="1">
      <alignment horizontal="right" vertical="center" wrapText="1"/>
    </xf>
    <xf numFmtId="3" fontId="9" fillId="0" borderId="2" xfId="0" applyNumberFormat="1" applyFont="1" applyBorder="1" applyAlignment="1">
      <alignment horizontal="center" vertical="center" wrapText="1"/>
    </xf>
    <xf numFmtId="4" fontId="9" fillId="0" borderId="2" xfId="0" applyNumberFormat="1" applyFont="1" applyBorder="1" applyAlignment="1">
      <alignment horizontal="center" vertical="center" wrapText="1"/>
    </xf>
    <xf numFmtId="3" fontId="10" fillId="12" borderId="2" xfId="0" applyNumberFormat="1" applyFont="1" applyFill="1" applyBorder="1" applyAlignment="1">
      <alignment horizontal="center" vertical="center" wrapText="1"/>
    </xf>
    <xf numFmtId="4" fontId="10" fillId="12" borderId="2" xfId="0" applyNumberFormat="1" applyFont="1" applyFill="1" applyBorder="1" applyAlignment="1">
      <alignment horizontal="center" vertical="center" wrapText="1"/>
    </xf>
    <xf numFmtId="4" fontId="8" fillId="0" borderId="16" xfId="0" applyNumberFormat="1" applyFont="1" applyBorder="1" applyAlignment="1">
      <alignment horizontal="right" vertical="center" wrapText="1"/>
    </xf>
    <xf numFmtId="169" fontId="40" fillId="0" borderId="2" xfId="0" applyNumberFormat="1" applyFont="1" applyBorder="1"/>
    <xf numFmtId="4" fontId="33" fillId="0" borderId="20" xfId="0" applyNumberFormat="1" applyFont="1" applyBorder="1" applyAlignment="1">
      <alignment vertical="center" wrapText="1"/>
    </xf>
    <xf numFmtId="0" fontId="9" fillId="0" borderId="0" xfId="0" applyFont="1" applyBorder="1" applyAlignment="1">
      <alignment horizontal="left" vertical="center"/>
    </xf>
    <xf numFmtId="0" fontId="9" fillId="0" borderId="0" xfId="0" applyFont="1" applyBorder="1" applyAlignment="1">
      <alignment horizontal="right" vertical="center"/>
    </xf>
    <xf numFmtId="0" fontId="45" fillId="8" borderId="12" xfId="12" applyNumberFormat="1" applyFont="1" applyFill="1" applyBorder="1" applyAlignment="1">
      <alignment horizontal="center" vertical="center" wrapText="1"/>
    </xf>
    <xf numFmtId="0" fontId="5" fillId="0" borderId="2" xfId="13" applyFont="1" applyBorder="1" applyAlignment="1">
      <alignment horizontal="center" vertical="center" wrapText="1"/>
    </xf>
    <xf numFmtId="0" fontId="22" fillId="0" borderId="0" xfId="0" applyFont="1" applyAlignment="1">
      <alignment vertical="center"/>
    </xf>
    <xf numFmtId="0" fontId="22" fillId="0" borderId="0" xfId="0" applyFont="1" applyBorder="1" applyAlignment="1">
      <alignment horizontal="center" vertical="center"/>
    </xf>
    <xf numFmtId="0" fontId="10" fillId="12" borderId="2" xfId="0" applyFont="1" applyFill="1" applyBorder="1" applyAlignment="1">
      <alignment horizontal="justify" vertical="center"/>
    </xf>
    <xf numFmtId="0" fontId="2" fillId="0" borderId="2" xfId="0" applyFont="1" applyBorder="1" applyAlignment="1">
      <alignment horizontal="justify" vertical="center" wrapText="1"/>
    </xf>
    <xf numFmtId="0" fontId="2" fillId="0" borderId="2" xfId="0" applyFont="1" applyBorder="1" applyAlignment="1">
      <alignment horizontal="center" vertical="center" wrapText="1"/>
    </xf>
    <xf numFmtId="0" fontId="22" fillId="0" borderId="15" xfId="0" applyFont="1" applyBorder="1" applyAlignment="1">
      <alignment vertical="center" wrapText="1"/>
    </xf>
    <xf numFmtId="0" fontId="22" fillId="0" borderId="0" xfId="0" applyFont="1" applyAlignment="1">
      <alignment horizontal="center" vertical="center"/>
    </xf>
    <xf numFmtId="0" fontId="7" fillId="0" borderId="0" xfId="0" applyFont="1" applyAlignment="1">
      <alignment vertical="center"/>
    </xf>
    <xf numFmtId="0" fontId="22" fillId="0" borderId="0" xfId="0" applyFont="1" applyAlignment="1">
      <alignment vertical="center"/>
    </xf>
    <xf numFmtId="0" fontId="5" fillId="0" borderId="0" xfId="2"/>
    <xf numFmtId="164" fontId="5" fillId="0" borderId="0" xfId="2" applyNumberFormat="1"/>
    <xf numFmtId="3" fontId="5" fillId="0" borderId="0" xfId="2" applyNumberFormat="1"/>
    <xf numFmtId="0" fontId="45" fillId="17" borderId="2" xfId="2" applyFont="1" applyFill="1" applyBorder="1" applyAlignment="1">
      <alignment horizontal="center" vertical="center" wrapText="1"/>
    </xf>
    <xf numFmtId="0" fontId="6" fillId="18" borderId="0" xfId="3" applyFill="1" applyAlignment="1">
      <alignment horizontal="left" vertical="center"/>
    </xf>
    <xf numFmtId="3" fontId="5" fillId="0" borderId="2" xfId="2" applyNumberFormat="1" applyBorder="1"/>
    <xf numFmtId="170" fontId="5" fillId="0" borderId="2" xfId="2" applyNumberFormat="1" applyBorder="1"/>
    <xf numFmtId="0" fontId="49" fillId="18" borderId="0" xfId="3" applyFont="1" applyFill="1" applyAlignment="1">
      <alignment horizontal="left" vertical="center"/>
    </xf>
    <xf numFmtId="164" fontId="45" fillId="0" borderId="2" xfId="2" applyNumberFormat="1" applyFont="1" applyBorder="1"/>
    <xf numFmtId="170" fontId="45" fillId="0" borderId="2" xfId="2" applyNumberFormat="1" applyFont="1" applyBorder="1"/>
    <xf numFmtId="164" fontId="45" fillId="3" borderId="2" xfId="2" applyNumberFormat="1" applyFont="1" applyFill="1" applyBorder="1"/>
    <xf numFmtId="0" fontId="5" fillId="0" borderId="0" xfId="2" applyAlignment="1">
      <alignment vertical="top" wrapText="1"/>
    </xf>
    <xf numFmtId="0" fontId="45" fillId="0" borderId="2" xfId="2" applyFont="1" applyBorder="1" applyAlignment="1">
      <alignment vertical="center" wrapText="1"/>
    </xf>
    <xf numFmtId="0" fontId="45" fillId="0" borderId="2" xfId="2" applyFont="1" applyBorder="1" applyAlignment="1">
      <alignment vertical="center"/>
    </xf>
    <xf numFmtId="4" fontId="5" fillId="0" borderId="0" xfId="2" applyNumberFormat="1"/>
    <xf numFmtId="164" fontId="45" fillId="0" borderId="0" xfId="2" applyNumberFormat="1" applyFont="1"/>
    <xf numFmtId="0" fontId="45" fillId="18" borderId="3" xfId="2" applyFont="1" applyFill="1" applyBorder="1" applyAlignment="1">
      <alignment horizontal="center"/>
    </xf>
    <xf numFmtId="0" fontId="45" fillId="0" borderId="0" xfId="2" applyFont="1" applyAlignment="1">
      <alignment horizontal="center"/>
    </xf>
    <xf numFmtId="3" fontId="5" fillId="18" borderId="0" xfId="2" applyNumberFormat="1" applyFill="1"/>
    <xf numFmtId="44" fontId="5" fillId="18" borderId="0" xfId="8" applyFont="1" applyFill="1"/>
    <xf numFmtId="0" fontId="45" fillId="0" borderId="0" xfId="2" applyFont="1"/>
    <xf numFmtId="0" fontId="45" fillId="17" borderId="17" xfId="2" applyFont="1" applyFill="1" applyBorder="1" applyAlignment="1">
      <alignment horizontal="center" vertical="center" wrapText="1"/>
    </xf>
    <xf numFmtId="3" fontId="5" fillId="0" borderId="17" xfId="2" applyNumberFormat="1" applyBorder="1"/>
    <xf numFmtId="164" fontId="45" fillId="0" borderId="17" xfId="2" applyNumberFormat="1" applyFont="1" applyBorder="1"/>
    <xf numFmtId="164" fontId="5" fillId="0" borderId="17" xfId="2" applyNumberFormat="1" applyBorder="1"/>
    <xf numFmtId="164" fontId="45" fillId="3" borderId="17" xfId="2" applyNumberFormat="1" applyFont="1" applyFill="1" applyBorder="1"/>
    <xf numFmtId="0" fontId="45" fillId="17" borderId="25" xfId="2" applyFont="1" applyFill="1" applyBorder="1" applyAlignment="1">
      <alignment horizontal="center" vertical="center" wrapText="1"/>
    </xf>
    <xf numFmtId="3" fontId="5" fillId="0" borderId="25" xfId="2" applyNumberFormat="1" applyBorder="1"/>
    <xf numFmtId="164" fontId="45" fillId="0" borderId="25" xfId="2" applyNumberFormat="1" applyFont="1" applyBorder="1"/>
    <xf numFmtId="164" fontId="45" fillId="3" borderId="25" xfId="2" applyNumberFormat="1" applyFont="1" applyFill="1" applyBorder="1"/>
    <xf numFmtId="170" fontId="5" fillId="0" borderId="17" xfId="2" applyNumberFormat="1" applyBorder="1"/>
    <xf numFmtId="170" fontId="45" fillId="0" borderId="17" xfId="2" applyNumberFormat="1" applyFont="1" applyBorder="1"/>
    <xf numFmtId="0" fontId="45" fillId="17" borderId="15" xfId="2" applyFont="1" applyFill="1" applyBorder="1" applyAlignment="1">
      <alignment horizontal="center" vertical="center" wrapText="1"/>
    </xf>
    <xf numFmtId="3" fontId="5" fillId="0" borderId="15" xfId="2" applyNumberFormat="1" applyBorder="1"/>
    <xf numFmtId="164" fontId="45" fillId="0" borderId="15" xfId="2" applyNumberFormat="1" applyFont="1" applyBorder="1"/>
    <xf numFmtId="164" fontId="45" fillId="3" borderId="15" xfId="2" applyNumberFormat="1" applyFont="1" applyFill="1" applyBorder="1"/>
    <xf numFmtId="0" fontId="15" fillId="0" borderId="5" xfId="0" applyFont="1" applyBorder="1" applyAlignment="1">
      <alignment vertical="center" wrapText="1"/>
    </xf>
    <xf numFmtId="2" fontId="15" fillId="0" borderId="5" xfId="0" applyNumberFormat="1" applyFont="1" applyBorder="1" applyAlignment="1">
      <alignment vertical="center" wrapText="1"/>
    </xf>
    <xf numFmtId="2" fontId="9" fillId="0" borderId="5" xfId="0" applyNumberFormat="1" applyFont="1" applyBorder="1" applyAlignment="1">
      <alignment vertical="center"/>
    </xf>
    <xf numFmtId="0" fontId="2" fillId="0" borderId="5" xfId="0" applyFont="1" applyBorder="1" applyAlignment="1">
      <alignment horizontal="left" wrapText="1"/>
    </xf>
    <xf numFmtId="3" fontId="2" fillId="0" borderId="5" xfId="0" applyNumberFormat="1" applyFont="1" applyBorder="1" applyAlignment="1">
      <alignment horizontal="right" vertical="center"/>
    </xf>
    <xf numFmtId="4" fontId="2" fillId="0" borderId="5" xfId="0" applyNumberFormat="1" applyFont="1" applyBorder="1" applyAlignment="1">
      <alignment horizontal="right" vertical="center"/>
    </xf>
    <xf numFmtId="0" fontId="2" fillId="0" borderId="5" xfId="0" applyFont="1" applyBorder="1" applyAlignment="1">
      <alignment vertical="center"/>
    </xf>
    <xf numFmtId="2" fontId="2" fillId="0" borderId="5" xfId="0" applyNumberFormat="1" applyFont="1" applyBorder="1" applyAlignment="1">
      <alignment vertical="center"/>
    </xf>
    <xf numFmtId="0" fontId="33" fillId="0" borderId="0" xfId="0" applyFont="1"/>
    <xf numFmtId="0" fontId="22" fillId="0" borderId="0" xfId="0" applyFont="1"/>
    <xf numFmtId="4" fontId="33" fillId="0" borderId="0" xfId="0" applyNumberFormat="1" applyFont="1" applyBorder="1" applyAlignment="1">
      <alignment horizontal="center" vertical="center" wrapText="1"/>
    </xf>
    <xf numFmtId="9" fontId="9" fillId="0" borderId="0" xfId="0" applyNumberFormat="1" applyFont="1" applyBorder="1" applyAlignment="1">
      <alignment horizontal="center" vertical="center" wrapText="1"/>
    </xf>
    <xf numFmtId="0" fontId="9" fillId="0" borderId="0" xfId="0" applyFont="1" applyBorder="1" applyAlignment="1">
      <alignment horizontal="right" vertical="center" wrapText="1"/>
    </xf>
    <xf numFmtId="0" fontId="33" fillId="0" borderId="2" xfId="0" applyFont="1" applyFill="1" applyBorder="1" applyAlignment="1">
      <alignment horizontal="center" vertical="center"/>
    </xf>
    <xf numFmtId="0" fontId="33" fillId="0" borderId="2" xfId="0" applyFont="1" applyFill="1" applyBorder="1" applyAlignment="1">
      <alignment horizontal="center" vertical="center" wrapText="1"/>
    </xf>
    <xf numFmtId="0" fontId="9" fillId="6" borderId="2" xfId="0" applyFont="1" applyFill="1" applyBorder="1" applyAlignment="1">
      <alignment horizontal="justify" vertical="center"/>
    </xf>
    <xf numFmtId="0" fontId="2" fillId="0" borderId="2" xfId="0" applyFont="1" applyBorder="1" applyAlignment="1">
      <alignment horizontal="right" vertical="center"/>
    </xf>
    <xf numFmtId="0" fontId="3" fillId="4" borderId="2" xfId="0" applyFont="1" applyFill="1" applyBorder="1" applyAlignment="1">
      <alignment horizontal="center" vertical="center" wrapText="1"/>
    </xf>
    <xf numFmtId="0" fontId="9" fillId="6" borderId="2" xfId="0" applyFont="1" applyFill="1" applyBorder="1" applyAlignment="1">
      <alignment horizontal="left" vertical="center" wrapText="1"/>
    </xf>
    <xf numFmtId="3" fontId="9" fillId="6" borderId="2" xfId="0" applyNumberFormat="1" applyFont="1" applyFill="1" applyBorder="1" applyAlignment="1">
      <alignment horizontal="right" vertical="center" wrapText="1"/>
    </xf>
    <xf numFmtId="0" fontId="9" fillId="6" borderId="2" xfId="0" applyFont="1" applyFill="1" applyBorder="1" applyAlignment="1">
      <alignment horizontal="right" vertical="center" wrapText="1"/>
    </xf>
    <xf numFmtId="9" fontId="9" fillId="6" borderId="2" xfId="0" applyNumberFormat="1" applyFont="1" applyFill="1" applyBorder="1" applyAlignment="1">
      <alignment horizontal="center" vertical="center" wrapText="1"/>
    </xf>
    <xf numFmtId="4" fontId="9" fillId="6" borderId="2" xfId="0" applyNumberFormat="1" applyFont="1" applyFill="1" applyBorder="1" applyAlignment="1">
      <alignment horizontal="right" vertical="center" wrapText="1"/>
    </xf>
    <xf numFmtId="0" fontId="10" fillId="12" borderId="2" xfId="0" applyFont="1" applyFill="1" applyBorder="1" applyAlignment="1">
      <alignment horizontal="left" vertical="center" wrapText="1"/>
    </xf>
    <xf numFmtId="3" fontId="10" fillId="12" borderId="2" xfId="0" applyNumberFormat="1" applyFont="1" applyFill="1" applyBorder="1" applyAlignment="1">
      <alignment horizontal="right" vertical="center" wrapText="1"/>
    </xf>
    <xf numFmtId="0" fontId="10" fillId="4" borderId="2" xfId="0" applyFont="1" applyFill="1" applyBorder="1" applyAlignment="1">
      <alignment horizontal="center" vertical="center"/>
    </xf>
    <xf numFmtId="0" fontId="9" fillId="0" borderId="2" xfId="0" applyFont="1" applyBorder="1" applyAlignment="1">
      <alignment horizontal="left" vertical="center"/>
    </xf>
    <xf numFmtId="0" fontId="9" fillId="0" borderId="2" xfId="0" applyFont="1" applyBorder="1" applyAlignment="1">
      <alignment horizontal="right" vertical="center"/>
    </xf>
    <xf numFmtId="0" fontId="9" fillId="0" borderId="2" xfId="0" applyFont="1" applyBorder="1" applyAlignment="1">
      <alignment horizontal="right" vertical="center" wrapText="1"/>
    </xf>
    <xf numFmtId="3" fontId="9" fillId="0" borderId="2" xfId="0" applyNumberFormat="1" applyFont="1" applyBorder="1" applyAlignment="1">
      <alignment horizontal="right" vertical="center" wrapText="1"/>
    </xf>
    <xf numFmtId="10" fontId="9" fillId="0" borderId="2" xfId="0" applyNumberFormat="1" applyFont="1" applyBorder="1" applyAlignment="1">
      <alignment horizontal="right" vertical="center" wrapText="1"/>
    </xf>
    <xf numFmtId="4" fontId="33" fillId="0" borderId="2" xfId="0" applyNumberFormat="1" applyFont="1" applyBorder="1" applyAlignment="1">
      <alignment horizontal="right" vertical="center"/>
    </xf>
    <xf numFmtId="9" fontId="33" fillId="0" borderId="2" xfId="0" applyNumberFormat="1" applyFont="1" applyBorder="1" applyAlignment="1">
      <alignment horizontal="center" vertical="center" wrapText="1"/>
    </xf>
    <xf numFmtId="9" fontId="22" fillId="0" borderId="2" xfId="0" applyNumberFormat="1" applyFont="1" applyBorder="1" applyAlignment="1">
      <alignment horizontal="center" vertical="center" wrapText="1"/>
    </xf>
    <xf numFmtId="3" fontId="33" fillId="6" borderId="2" xfId="0" applyNumberFormat="1" applyFont="1" applyFill="1" applyBorder="1" applyAlignment="1">
      <alignment horizontal="right" vertical="center"/>
    </xf>
    <xf numFmtId="4" fontId="33" fillId="6" borderId="2" xfId="0" applyNumberFormat="1" applyFont="1" applyFill="1" applyBorder="1" applyAlignment="1">
      <alignment horizontal="right" vertical="center"/>
    </xf>
    <xf numFmtId="0" fontId="21" fillId="13" borderId="2" xfId="0" applyFont="1" applyFill="1" applyBorder="1" applyAlignment="1">
      <alignment horizontal="justify" vertical="center"/>
    </xf>
    <xf numFmtId="3" fontId="21" fillId="13" borderId="2" xfId="0" applyNumberFormat="1" applyFont="1" applyFill="1" applyBorder="1" applyAlignment="1">
      <alignment horizontal="right" vertical="center"/>
    </xf>
    <xf numFmtId="4" fontId="21" fillId="13" borderId="2" xfId="0" applyNumberFormat="1" applyFont="1" applyFill="1" applyBorder="1" applyAlignment="1">
      <alignment horizontal="right" vertical="center"/>
    </xf>
    <xf numFmtId="9" fontId="21" fillId="13" borderId="2" xfId="0" applyNumberFormat="1" applyFont="1" applyFill="1" applyBorder="1" applyAlignment="1">
      <alignment horizontal="center" vertical="center" wrapText="1"/>
    </xf>
    <xf numFmtId="0" fontId="21" fillId="10" borderId="2" xfId="0" applyFont="1" applyFill="1" applyBorder="1" applyAlignment="1">
      <alignment horizontal="center" vertical="center" wrapText="1"/>
    </xf>
    <xf numFmtId="3" fontId="21" fillId="13" borderId="2" xfId="0" applyNumberFormat="1" applyFont="1" applyFill="1" applyBorder="1" applyAlignment="1">
      <alignment horizontal="right" vertical="center" wrapText="1"/>
    </xf>
    <xf numFmtId="4" fontId="21" fillId="13" borderId="2" xfId="0" applyNumberFormat="1" applyFont="1" applyFill="1" applyBorder="1" applyAlignment="1">
      <alignment horizontal="right" vertical="center" wrapText="1"/>
    </xf>
    <xf numFmtId="0" fontId="10" fillId="4" borderId="2" xfId="0" applyFont="1" applyFill="1" applyBorder="1" applyAlignment="1">
      <alignment horizontal="center" vertical="center" wrapText="1"/>
    </xf>
    <xf numFmtId="0" fontId="21" fillId="4" borderId="12" xfId="0" applyFont="1" applyFill="1" applyBorder="1" applyAlignment="1">
      <alignment horizontal="center" vertical="center" wrapText="1"/>
    </xf>
    <xf numFmtId="0" fontId="33" fillId="0" borderId="2" xfId="0" applyFont="1" applyBorder="1" applyAlignment="1">
      <alignment horizontal="center" vertical="center" wrapText="1"/>
    </xf>
    <xf numFmtId="10" fontId="33" fillId="0" borderId="2" xfId="0" applyNumberFormat="1" applyFont="1" applyBorder="1" applyAlignment="1">
      <alignment horizontal="center" vertical="center" wrapText="1"/>
    </xf>
    <xf numFmtId="4" fontId="2" fillId="0" borderId="2" xfId="0" applyNumberFormat="1" applyFont="1" applyBorder="1" applyAlignment="1">
      <alignment horizontal="center" vertical="center"/>
    </xf>
    <xf numFmtId="0" fontId="42" fillId="10" borderId="12" xfId="0" applyFont="1" applyFill="1" applyBorder="1" applyAlignment="1">
      <alignment horizontal="center" vertical="center" wrapText="1"/>
    </xf>
    <xf numFmtId="3" fontId="2" fillId="0" borderId="8" xfId="0" applyNumberFormat="1" applyFont="1" applyBorder="1" applyAlignment="1">
      <alignment horizontal="right" vertical="center"/>
    </xf>
    <xf numFmtId="3" fontId="2" fillId="0" borderId="8" xfId="0" applyNumberFormat="1" applyFont="1" applyBorder="1" applyAlignment="1">
      <alignment horizontal="right" vertical="center" wrapText="1"/>
    </xf>
    <xf numFmtId="3" fontId="2" fillId="0" borderId="6" xfId="0" applyNumberFormat="1" applyFont="1" applyBorder="1" applyAlignment="1">
      <alignment horizontal="right" vertical="center" wrapText="1"/>
    </xf>
    <xf numFmtId="3" fontId="2" fillId="0" borderId="7" xfId="0" applyNumberFormat="1" applyFont="1" applyBorder="1" applyAlignment="1">
      <alignment horizontal="right" vertical="center"/>
    </xf>
    <xf numFmtId="0" fontId="2" fillId="0" borderId="6" xfId="0" applyFont="1" applyBorder="1" applyAlignment="1">
      <alignment horizontal="right" vertical="center" wrapText="1"/>
    </xf>
    <xf numFmtId="4" fontId="2" fillId="0" borderId="7" xfId="0" applyNumberFormat="1" applyFont="1" applyBorder="1" applyAlignment="1">
      <alignment horizontal="right" vertical="center"/>
    </xf>
    <xf numFmtId="4" fontId="2" fillId="0" borderId="8" xfId="0" applyNumberFormat="1" applyFont="1" applyBorder="1" applyAlignment="1">
      <alignment horizontal="right" vertical="center" wrapText="1"/>
    </xf>
    <xf numFmtId="0" fontId="2" fillId="0" borderId="5" xfId="0" applyFont="1" applyBorder="1" applyAlignment="1">
      <alignment horizontal="right" vertical="center"/>
    </xf>
    <xf numFmtId="0" fontId="2" fillId="0" borderId="6" xfId="0" applyFont="1" applyBorder="1" applyAlignment="1">
      <alignment horizontal="right" vertical="center"/>
    </xf>
    <xf numFmtId="0" fontId="50" fillId="0" borderId="6" xfId="0" applyFont="1" applyBorder="1" applyAlignment="1">
      <alignment horizontal="right" vertical="center"/>
    </xf>
    <xf numFmtId="0" fontId="2" fillId="0" borderId="2" xfId="0" applyFont="1" applyBorder="1" applyAlignment="1">
      <alignment horizontal="center" vertical="center"/>
    </xf>
    <xf numFmtId="3" fontId="2" fillId="0" borderId="2" xfId="0" applyNumberFormat="1" applyFont="1" applyBorder="1" applyAlignment="1">
      <alignment horizontal="right" vertical="center"/>
    </xf>
    <xf numFmtId="9" fontId="2" fillId="0" borderId="2" xfId="0" applyNumberFormat="1" applyFont="1" applyBorder="1" applyAlignment="1">
      <alignment horizontal="center" vertical="center"/>
    </xf>
    <xf numFmtId="10" fontId="2" fillId="0" borderId="2" xfId="0" applyNumberFormat="1" applyFont="1" applyBorder="1" applyAlignment="1">
      <alignment horizontal="center" vertical="center"/>
    </xf>
    <xf numFmtId="0" fontId="20" fillId="4" borderId="12" xfId="0" applyFont="1" applyFill="1" applyBorder="1" applyAlignment="1">
      <alignment horizontal="center" vertical="center" wrapText="1"/>
    </xf>
    <xf numFmtId="6" fontId="2" fillId="0" borderId="2" xfId="0" applyNumberFormat="1" applyFont="1" applyBorder="1" applyAlignment="1">
      <alignment horizontal="right" vertical="center"/>
    </xf>
    <xf numFmtId="6" fontId="2" fillId="0" borderId="2" xfId="0" applyNumberFormat="1" applyFont="1" applyBorder="1" applyAlignment="1">
      <alignment horizontal="right" vertical="center" wrapText="1"/>
    </xf>
    <xf numFmtId="0" fontId="2" fillId="0" borderId="2" xfId="0" applyFont="1" applyBorder="1" applyAlignment="1">
      <alignment horizontal="center" vertical="center"/>
    </xf>
    <xf numFmtId="4" fontId="2" fillId="0" borderId="2" xfId="0" applyNumberFormat="1" applyFont="1" applyBorder="1" applyAlignment="1">
      <alignment horizontal="right" vertical="center"/>
    </xf>
    <xf numFmtId="3" fontId="2" fillId="0" borderId="2" xfId="0" applyNumberFormat="1" applyFont="1" applyBorder="1" applyAlignment="1">
      <alignment horizontal="right" vertical="center" wrapText="1"/>
    </xf>
    <xf numFmtId="0" fontId="2" fillId="0" borderId="2" xfId="0" applyFont="1" applyBorder="1" applyAlignment="1">
      <alignment horizontal="right" vertical="center" wrapText="1"/>
    </xf>
    <xf numFmtId="0" fontId="2" fillId="0" borderId="2" xfId="0" applyFont="1" applyBorder="1" applyAlignment="1">
      <alignment horizontal="left" vertical="center"/>
    </xf>
    <xf numFmtId="0" fontId="10" fillId="12" borderId="2" xfId="0" applyFont="1" applyFill="1" applyBorder="1" applyAlignment="1">
      <alignment horizontal="left" vertical="center"/>
    </xf>
    <xf numFmtId="0" fontId="10" fillId="12" borderId="2" xfId="0" applyFont="1" applyFill="1" applyBorder="1" applyAlignment="1">
      <alignment horizontal="center" vertical="center"/>
    </xf>
    <xf numFmtId="0" fontId="55" fillId="0" borderId="0" xfId="0" applyFont="1" applyBorder="1" applyAlignment="1">
      <alignment vertical="center"/>
    </xf>
    <xf numFmtId="0" fontId="55" fillId="0" borderId="0" xfId="0" applyFont="1" applyAlignment="1">
      <alignment vertical="center" wrapText="1"/>
    </xf>
    <xf numFmtId="43" fontId="56" fillId="0" borderId="0" xfId="0" applyNumberFormat="1" applyFont="1" applyAlignment="1">
      <alignment vertical="center"/>
    </xf>
    <xf numFmtId="0" fontId="0" fillId="7" borderId="0" xfId="0" applyFont="1" applyFill="1" applyAlignment="1">
      <alignment vertical="center"/>
    </xf>
    <xf numFmtId="0" fontId="56" fillId="5" borderId="0" xfId="0" applyFont="1" applyFill="1" applyAlignment="1">
      <alignment vertical="center"/>
    </xf>
    <xf numFmtId="0" fontId="0" fillId="0" borderId="0" xfId="0" applyFont="1" applyAlignment="1">
      <alignment horizontal="left" vertical="center"/>
    </xf>
    <xf numFmtId="0" fontId="55" fillId="0" borderId="3" xfId="0" applyFont="1" applyBorder="1" applyAlignment="1">
      <alignment vertical="center" wrapText="1"/>
    </xf>
    <xf numFmtId="0" fontId="55" fillId="0" borderId="0" xfId="0" applyFont="1" applyAlignment="1">
      <alignment vertical="center"/>
    </xf>
    <xf numFmtId="0" fontId="0" fillId="0" borderId="0" xfId="0" applyFont="1" applyAlignment="1">
      <alignment vertical="center"/>
    </xf>
    <xf numFmtId="0" fontId="56" fillId="0" borderId="0" xfId="0" applyFont="1" applyAlignment="1">
      <alignment vertical="center"/>
    </xf>
    <xf numFmtId="0" fontId="0" fillId="0" borderId="0" xfId="0" applyFont="1"/>
    <xf numFmtId="0" fontId="55" fillId="0" borderId="0" xfId="0" applyFont="1"/>
    <xf numFmtId="0" fontId="55" fillId="0" borderId="0" xfId="0" applyFont="1" applyFill="1" applyAlignment="1">
      <alignment horizontal="left" vertical="center"/>
    </xf>
    <xf numFmtId="0" fontId="55" fillId="0" borderId="0" xfId="0" applyFont="1" applyAlignment="1">
      <alignment horizontal="left" vertical="center"/>
    </xf>
    <xf numFmtId="4" fontId="55" fillId="0" borderId="0" xfId="0" applyNumberFormat="1" applyFont="1" applyBorder="1" applyAlignment="1">
      <alignment vertical="center"/>
    </xf>
    <xf numFmtId="0" fontId="55" fillId="0" borderId="0" xfId="0" applyFont="1" applyAlignment="1">
      <alignment horizontal="right" vertical="center"/>
    </xf>
    <xf numFmtId="0" fontId="51" fillId="0" borderId="2" xfId="0" applyFont="1" applyBorder="1" applyAlignment="1">
      <alignment horizontal="justify" vertical="center"/>
    </xf>
    <xf numFmtId="3" fontId="52" fillId="0" borderId="2" xfId="0" applyNumberFormat="1" applyFont="1" applyBorder="1" applyAlignment="1">
      <alignment horizontal="right" vertical="center" wrapText="1"/>
    </xf>
    <xf numFmtId="3" fontId="51" fillId="0" borderId="2" xfId="0" applyNumberFormat="1" applyFont="1" applyBorder="1" applyAlignment="1">
      <alignment horizontal="right" vertical="center"/>
    </xf>
    <xf numFmtId="0" fontId="51" fillId="0" borderId="2" xfId="0" applyFont="1" applyBorder="1" applyAlignment="1">
      <alignment horizontal="right" vertical="center"/>
    </xf>
    <xf numFmtId="9" fontId="51" fillId="0" borderId="2" xfId="0" applyNumberFormat="1" applyFont="1" applyBorder="1" applyAlignment="1">
      <alignment horizontal="right" vertical="center"/>
    </xf>
    <xf numFmtId="0" fontId="52" fillId="0" borderId="2" xfId="0" applyFont="1" applyBorder="1" applyAlignment="1">
      <alignment horizontal="right" vertical="center" wrapText="1"/>
    </xf>
    <xf numFmtId="0" fontId="51" fillId="5" borderId="2" xfId="0" applyFont="1" applyFill="1" applyBorder="1" applyAlignment="1">
      <alignment horizontal="justify" vertical="center"/>
    </xf>
    <xf numFmtId="0" fontId="52" fillId="5" borderId="2" xfId="0" applyFont="1" applyFill="1" applyBorder="1" applyAlignment="1">
      <alignment horizontal="right" vertical="center" wrapText="1"/>
    </xf>
    <xf numFmtId="3" fontId="52" fillId="5" borderId="2" xfId="0" applyNumberFormat="1" applyFont="1" applyFill="1" applyBorder="1" applyAlignment="1">
      <alignment horizontal="right" vertical="center"/>
    </xf>
    <xf numFmtId="0" fontId="52" fillId="5" borderId="2" xfId="0" applyFont="1" applyFill="1" applyBorder="1" applyAlignment="1">
      <alignment horizontal="right" vertical="center"/>
    </xf>
    <xf numFmtId="9" fontId="52" fillId="5" borderId="2" xfId="0" applyNumberFormat="1" applyFont="1" applyFill="1" applyBorder="1" applyAlignment="1">
      <alignment horizontal="right" vertical="center"/>
    </xf>
    <xf numFmtId="0" fontId="52" fillId="5" borderId="2" xfId="0" applyFont="1" applyFill="1" applyBorder="1" applyAlignment="1">
      <alignment horizontal="justify" vertical="center"/>
    </xf>
    <xf numFmtId="0" fontId="3" fillId="2" borderId="2" xfId="0" applyFont="1" applyFill="1" applyBorder="1" applyAlignment="1">
      <alignment horizontal="justify" vertical="center"/>
    </xf>
    <xf numFmtId="6" fontId="3" fillId="2" borderId="2" xfId="0" applyNumberFormat="1" applyFont="1" applyFill="1" applyBorder="1" applyAlignment="1">
      <alignment horizontal="right" vertical="center"/>
    </xf>
    <xf numFmtId="6" fontId="3" fillId="2" borderId="2" xfId="0" applyNumberFormat="1" applyFont="1" applyFill="1" applyBorder="1" applyAlignment="1">
      <alignment horizontal="right" vertical="center" wrapText="1"/>
    </xf>
    <xf numFmtId="0" fontId="0" fillId="0" borderId="0" xfId="0" applyFont="1" applyFill="1" applyAlignment="1">
      <alignment vertical="center"/>
    </xf>
    <xf numFmtId="0" fontId="0" fillId="0" borderId="0" xfId="0" applyFont="1" applyAlignment="1">
      <alignment vertical="center" wrapText="1"/>
    </xf>
    <xf numFmtId="0" fontId="0" fillId="0" borderId="0" xfId="0" applyFont="1" applyAlignment="1">
      <alignment horizontal="right" vertical="center" wrapText="1"/>
    </xf>
    <xf numFmtId="0" fontId="0" fillId="0" borderId="0" xfId="0" applyFont="1" applyAlignment="1">
      <alignment horizontal="right" vertical="center"/>
    </xf>
    <xf numFmtId="4" fontId="0" fillId="0" borderId="0" xfId="0" applyNumberFormat="1" applyFont="1" applyAlignment="1">
      <alignment horizontal="right" vertical="center" wrapText="1"/>
    </xf>
    <xf numFmtId="0" fontId="0" fillId="0" borderId="0" xfId="0" applyFont="1" applyFill="1" applyAlignment="1">
      <alignment vertical="center" wrapText="1"/>
    </xf>
    <xf numFmtId="0" fontId="55" fillId="0" borderId="0" xfId="0" applyFont="1" applyFill="1" applyAlignment="1">
      <alignment vertical="center"/>
    </xf>
    <xf numFmtId="43" fontId="56" fillId="0" borderId="0" xfId="0" applyNumberFormat="1" applyFont="1" applyAlignment="1">
      <alignment vertical="center" wrapText="1"/>
    </xf>
    <xf numFmtId="0" fontId="0" fillId="7" borderId="0" xfId="0" applyFont="1" applyFill="1" applyAlignment="1">
      <alignment vertical="center" wrapText="1"/>
    </xf>
    <xf numFmtId="0" fontId="56" fillId="5" borderId="0" xfId="0" applyFont="1" applyFill="1" applyAlignment="1">
      <alignment vertical="center" wrapText="1"/>
    </xf>
    <xf numFmtId="0" fontId="0" fillId="0" borderId="0" xfId="0" applyFont="1" applyAlignment="1">
      <alignment wrapText="1"/>
    </xf>
    <xf numFmtId="0" fontId="22" fillId="0" borderId="0" xfId="0" applyFont="1" applyFill="1" applyAlignment="1">
      <alignment horizontal="right" vertical="center" wrapText="1"/>
    </xf>
    <xf numFmtId="0" fontId="56" fillId="0" borderId="0" xfId="0" applyFont="1" applyFill="1" applyAlignment="1">
      <alignment vertical="center"/>
    </xf>
    <xf numFmtId="0" fontId="55" fillId="0" borderId="3" xfId="0" applyFont="1" applyBorder="1" applyAlignment="1">
      <alignment vertical="center"/>
    </xf>
    <xf numFmtId="3" fontId="0" fillId="0" borderId="0" xfId="0" applyNumberFormat="1"/>
    <xf numFmtId="0" fontId="2" fillId="0" borderId="0" xfId="0" applyFont="1" applyBorder="1" applyAlignment="1">
      <alignment horizontal="justify" vertical="center"/>
    </xf>
    <xf numFmtId="0" fontId="2" fillId="0" borderId="0" xfId="0" applyFont="1" applyBorder="1" applyAlignment="1">
      <alignment horizontal="center" vertical="center"/>
    </xf>
    <xf numFmtId="0" fontId="37" fillId="0" borderId="0" xfId="0" applyFont="1" applyBorder="1" applyAlignment="1">
      <alignment horizontal="left" vertical="center" wrapText="1"/>
    </xf>
    <xf numFmtId="0" fontId="9" fillId="6" borderId="2" xfId="0" applyFont="1" applyFill="1" applyBorder="1" applyAlignment="1">
      <alignment horizontal="center" vertical="center" wrapText="1"/>
    </xf>
    <xf numFmtId="4" fontId="0" fillId="0" borderId="0" xfId="0" applyNumberFormat="1"/>
    <xf numFmtId="9" fontId="0" fillId="0" borderId="0" xfId="0" applyNumberFormat="1"/>
    <xf numFmtId="9" fontId="9" fillId="0" borderId="2" xfId="0" applyNumberFormat="1" applyFont="1" applyBorder="1" applyAlignment="1">
      <alignment horizontal="center" vertical="center"/>
    </xf>
    <xf numFmtId="9" fontId="10" fillId="12" borderId="2" xfId="0" applyNumberFormat="1" applyFont="1" applyFill="1" applyBorder="1" applyAlignment="1">
      <alignment horizontal="center" vertical="center"/>
    </xf>
    <xf numFmtId="14" fontId="9" fillId="0" borderId="2" xfId="0" applyNumberFormat="1" applyFont="1" applyBorder="1" applyAlignment="1">
      <alignment horizontal="center" vertical="center"/>
    </xf>
    <xf numFmtId="168" fontId="58" fillId="19" borderId="16" xfId="7" applyNumberFormat="1" applyFont="1" applyFill="1" applyBorder="1" applyAlignment="1">
      <alignment horizontal="center" vertical="center" wrapText="1"/>
    </xf>
    <xf numFmtId="43" fontId="58" fillId="19" borderId="16" xfId="7" applyFont="1" applyFill="1" applyBorder="1" applyAlignment="1">
      <alignment horizontal="center" vertical="center" wrapText="1"/>
    </xf>
    <xf numFmtId="9" fontId="58" fillId="19" borderId="16" xfId="9" applyFont="1" applyFill="1" applyBorder="1" applyAlignment="1">
      <alignment horizontal="center" vertical="center" wrapText="1"/>
    </xf>
    <xf numFmtId="169" fontId="58" fillId="19" borderId="16" xfId="7" applyNumberFormat="1" applyFont="1" applyFill="1" applyBorder="1" applyAlignment="1">
      <alignment horizontal="center" vertical="center" wrapText="1"/>
    </xf>
    <xf numFmtId="44" fontId="58" fillId="19" borderId="16" xfId="8" applyFont="1" applyFill="1" applyBorder="1" applyAlignment="1">
      <alignment horizontal="center" vertical="center" wrapText="1"/>
    </xf>
    <xf numFmtId="44" fontId="58" fillId="19" borderId="0" xfId="8" applyFont="1" applyFill="1" applyBorder="1" applyAlignment="1">
      <alignment horizontal="center" vertical="center" wrapText="1"/>
    </xf>
    <xf numFmtId="0" fontId="59" fillId="0" borderId="0" xfId="0" applyFont="1"/>
    <xf numFmtId="43" fontId="59" fillId="0" borderId="0" xfId="7" applyFont="1"/>
    <xf numFmtId="9" fontId="59" fillId="0" borderId="0" xfId="9" applyFont="1"/>
    <xf numFmtId="168" fontId="59" fillId="0" borderId="0" xfId="7" applyNumberFormat="1" applyFont="1"/>
    <xf numFmtId="44" fontId="59" fillId="0" borderId="0" xfId="8" applyFont="1"/>
    <xf numFmtId="44" fontId="0" fillId="0" borderId="0" xfId="8" applyFont="1" applyAlignment="1">
      <alignment vertical="center"/>
    </xf>
    <xf numFmtId="44" fontId="60" fillId="0" borderId="0" xfId="8" applyFont="1"/>
    <xf numFmtId="0" fontId="60" fillId="0" borderId="0" xfId="0" applyFont="1"/>
    <xf numFmtId="44" fontId="0" fillId="0" borderId="0" xfId="8" applyFont="1"/>
    <xf numFmtId="43" fontId="0" fillId="0" borderId="0" xfId="7" applyFont="1"/>
    <xf numFmtId="9" fontId="0" fillId="0" borderId="0" xfId="9" applyFont="1"/>
    <xf numFmtId="168" fontId="0" fillId="0" borderId="0" xfId="7" applyNumberFormat="1" applyFont="1"/>
    <xf numFmtId="0" fontId="0" fillId="0" borderId="0" xfId="0" quotePrefix="1" applyAlignment="1">
      <alignment horizontal="right"/>
    </xf>
    <xf numFmtId="2" fontId="0" fillId="0" borderId="0" xfId="0" applyNumberFormat="1"/>
    <xf numFmtId="0" fontId="0" fillId="0" borderId="0" xfId="0" applyAlignment="1">
      <alignment horizontal="right"/>
    </xf>
    <xf numFmtId="8" fontId="0" fillId="0" borderId="0" xfId="0" applyNumberFormat="1"/>
    <xf numFmtId="6" fontId="0" fillId="0" borderId="0" xfId="0" applyNumberFormat="1"/>
    <xf numFmtId="0" fontId="0" fillId="0" borderId="0" xfId="0" applyAlignment="1">
      <alignment vertical="center"/>
    </xf>
    <xf numFmtId="43" fontId="0" fillId="0" borderId="0" xfId="7" applyFont="1" applyAlignment="1">
      <alignment vertical="center"/>
    </xf>
    <xf numFmtId="9" fontId="0" fillId="0" borderId="0" xfId="9" applyFont="1" applyAlignment="1">
      <alignment vertical="center"/>
    </xf>
    <xf numFmtId="168" fontId="0" fillId="0" borderId="0" xfId="7" applyNumberFormat="1" applyFont="1" applyAlignment="1">
      <alignment vertical="center"/>
    </xf>
    <xf numFmtId="168" fontId="0" fillId="0" borderId="0" xfId="0" applyNumberFormat="1"/>
    <xf numFmtId="44" fontId="0" fillId="0" borderId="0" xfId="8" applyFont="1" applyFill="1"/>
    <xf numFmtId="8" fontId="0" fillId="0" borderId="0" xfId="8" applyNumberFormat="1" applyFont="1" applyAlignment="1">
      <alignment vertical="center"/>
    </xf>
    <xf numFmtId="8" fontId="0" fillId="0" borderId="0" xfId="7" applyNumberFormat="1" applyFont="1" applyAlignment="1">
      <alignment vertical="center"/>
    </xf>
    <xf numFmtId="0" fontId="22" fillId="0" borderId="2" xfId="0" applyFont="1" applyBorder="1" applyAlignment="1">
      <alignment horizontal="right" vertical="center"/>
    </xf>
    <xf numFmtId="0" fontId="55" fillId="0" borderId="0" xfId="0" applyFont="1" applyFill="1"/>
    <xf numFmtId="0" fontId="3" fillId="2" borderId="2" xfId="0" applyFont="1" applyFill="1" applyBorder="1" applyAlignment="1">
      <alignment horizontal="left" vertical="center"/>
    </xf>
    <xf numFmtId="3" fontId="3" fillId="2" borderId="2" xfId="0" applyNumberFormat="1" applyFont="1" applyFill="1" applyBorder="1" applyAlignment="1">
      <alignment horizontal="right" vertical="center"/>
    </xf>
    <xf numFmtId="9" fontId="3" fillId="2" borderId="2" xfId="0" applyNumberFormat="1" applyFont="1" applyFill="1" applyBorder="1" applyAlignment="1">
      <alignment horizontal="center" vertical="center"/>
    </xf>
    <xf numFmtId="0" fontId="22" fillId="0" borderId="2" xfId="0" applyFont="1" applyBorder="1" applyAlignment="1">
      <alignment horizontal="left" vertical="center"/>
    </xf>
    <xf numFmtId="0" fontId="17" fillId="5" borderId="5" xfId="0" applyFont="1" applyFill="1" applyBorder="1" applyAlignment="1">
      <alignment vertical="center" wrapText="1"/>
    </xf>
    <xf numFmtId="3" fontId="2" fillId="0" borderId="15" xfId="0" applyNumberFormat="1" applyFont="1" applyBorder="1" applyAlignment="1">
      <alignment horizontal="right" vertical="center"/>
    </xf>
    <xf numFmtId="4" fontId="22" fillId="0" borderId="2" xfId="0" applyNumberFormat="1" applyFont="1" applyFill="1" applyBorder="1" applyAlignment="1">
      <alignment vertical="center"/>
    </xf>
    <xf numFmtId="0" fontId="7" fillId="8" borderId="14" xfId="0" applyFont="1" applyFill="1" applyBorder="1" applyAlignment="1">
      <alignment horizontal="center" vertical="center" wrapText="1"/>
    </xf>
    <xf numFmtId="3" fontId="22" fillId="0" borderId="2" xfId="0" applyNumberFormat="1" applyFont="1" applyFill="1" applyBorder="1" applyAlignment="1">
      <alignment horizontal="right" vertical="center" wrapText="1"/>
    </xf>
    <xf numFmtId="0" fontId="22" fillId="0" borderId="0" xfId="0" applyFont="1" applyAlignment="1">
      <alignment vertical="center"/>
    </xf>
    <xf numFmtId="0" fontId="5" fillId="0" borderId="14" xfId="13" applyFont="1" applyBorder="1" applyAlignment="1">
      <alignment horizontal="center" vertical="center" wrapText="1"/>
    </xf>
    <xf numFmtId="0" fontId="47" fillId="0" borderId="14" xfId="13" applyBorder="1" applyAlignment="1">
      <alignment horizontal="center" vertical="center" wrapText="1"/>
    </xf>
    <xf numFmtId="0" fontId="2" fillId="0" borderId="2" xfId="0" applyFont="1" applyBorder="1" applyAlignment="1">
      <alignment horizontal="center" vertical="center"/>
    </xf>
    <xf numFmtId="0" fontId="2" fillId="0" borderId="2" xfId="0" applyFont="1" applyBorder="1" applyAlignment="1">
      <alignment horizontal="center" vertical="center"/>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3" fontId="54" fillId="2" borderId="2" xfId="0" applyNumberFormat="1" applyFont="1" applyFill="1" applyBorder="1" applyAlignment="1">
      <alignment horizontal="right" vertical="center" wrapText="1"/>
    </xf>
    <xf numFmtId="3" fontId="53" fillId="2" borderId="2" xfId="0" applyNumberFormat="1" applyFont="1" applyFill="1" applyBorder="1" applyAlignment="1">
      <alignment horizontal="right" vertical="center"/>
    </xf>
    <xf numFmtId="0" fontId="53" fillId="2" borderId="2" xfId="0" applyFont="1" applyFill="1" applyBorder="1" applyAlignment="1">
      <alignment horizontal="right" vertical="center"/>
    </xf>
    <xf numFmtId="9" fontId="53" fillId="2" borderId="2" xfId="0" applyNumberFormat="1" applyFont="1" applyFill="1" applyBorder="1" applyAlignment="1">
      <alignment horizontal="right" vertical="center"/>
    </xf>
    <xf numFmtId="9" fontId="58" fillId="19" borderId="16" xfId="9" applyNumberFormat="1" applyFont="1" applyFill="1" applyBorder="1" applyAlignment="1">
      <alignment horizontal="center" vertical="center" wrapText="1"/>
    </xf>
    <xf numFmtId="9" fontId="59" fillId="0" borderId="0" xfId="9" applyNumberFormat="1" applyFont="1"/>
    <xf numFmtId="9" fontId="0" fillId="0" borderId="0" xfId="9" applyNumberFormat="1" applyFont="1"/>
    <xf numFmtId="9" fontId="0" fillId="0" borderId="0" xfId="9" applyNumberFormat="1" applyFont="1" applyAlignment="1">
      <alignment vertical="center"/>
    </xf>
    <xf numFmtId="0" fontId="50" fillId="0" borderId="0" xfId="0" applyFont="1" applyAlignment="1">
      <alignment vertical="center" wrapText="1"/>
    </xf>
    <xf numFmtId="0" fontId="2" fillId="0" borderId="2" xfId="0" applyFont="1" applyBorder="1" applyAlignment="1">
      <alignment vertical="center" wrapText="1"/>
    </xf>
    <xf numFmtId="0" fontId="9" fillId="6" borderId="2" xfId="0" applyFont="1" applyFill="1" applyBorder="1" applyAlignment="1">
      <alignment horizontal="center" vertical="center"/>
    </xf>
    <xf numFmtId="0" fontId="9" fillId="6" borderId="2" xfId="0" applyFont="1" applyFill="1" applyBorder="1" applyAlignment="1">
      <alignment vertical="center" wrapText="1"/>
    </xf>
    <xf numFmtId="9" fontId="9" fillId="6" borderId="2" xfId="0" applyNumberFormat="1" applyFont="1" applyFill="1" applyBorder="1" applyAlignment="1">
      <alignment horizontal="center" vertical="center"/>
    </xf>
    <xf numFmtId="9" fontId="5" fillId="0" borderId="14" xfId="13" applyNumberFormat="1" applyFont="1" applyBorder="1" applyAlignment="1">
      <alignment horizontal="center" vertical="center"/>
    </xf>
    <xf numFmtId="0" fontId="2" fillId="0" borderId="2" xfId="0" applyFont="1" applyBorder="1" applyAlignment="1">
      <alignment horizontal="center" vertical="center" wrapText="1"/>
    </xf>
    <xf numFmtId="0" fontId="62" fillId="0" borderId="2" xfId="0" applyFont="1" applyBorder="1" applyAlignment="1">
      <alignment horizontal="justify" vertical="center"/>
    </xf>
    <xf numFmtId="9" fontId="57" fillId="0" borderId="2" xfId="0" applyNumberFormat="1" applyFont="1" applyBorder="1" applyAlignment="1">
      <alignment horizontal="right" vertical="center"/>
    </xf>
    <xf numFmtId="0" fontId="52" fillId="0" borderId="2" xfId="0" applyFont="1" applyBorder="1" applyAlignment="1">
      <alignment vertical="center" wrapText="1"/>
    </xf>
    <xf numFmtId="0" fontId="62" fillId="5" borderId="2" xfId="0" applyFont="1" applyFill="1" applyBorder="1" applyAlignment="1">
      <alignment horizontal="justify" vertical="center"/>
    </xf>
    <xf numFmtId="0" fontId="57" fillId="0" borderId="2" xfId="0" applyFont="1" applyBorder="1" applyAlignment="1">
      <alignment vertical="center"/>
    </xf>
    <xf numFmtId="41" fontId="31" fillId="0" borderId="0" xfId="15" applyFont="1" applyAlignment="1">
      <alignment horizontal="right" vertical="center"/>
    </xf>
    <xf numFmtId="0" fontId="7" fillId="0" borderId="0" xfId="0" applyFont="1" applyAlignment="1">
      <alignment vertical="center"/>
    </xf>
    <xf numFmtId="0" fontId="22" fillId="0" borderId="0" xfId="0" applyFont="1" applyAlignment="1">
      <alignment vertical="center"/>
    </xf>
    <xf numFmtId="0" fontId="7" fillId="0" borderId="0" xfId="0" applyFont="1" applyAlignment="1">
      <alignment vertical="center"/>
    </xf>
    <xf numFmtId="0" fontId="22" fillId="0" borderId="0" xfId="0" applyFont="1" applyAlignment="1">
      <alignment vertical="center"/>
    </xf>
    <xf numFmtId="3" fontId="8" fillId="0" borderId="2" xfId="0" applyNumberFormat="1" applyFont="1" applyFill="1" applyBorder="1" applyAlignment="1">
      <alignment horizontal="center" vertical="center" wrapText="1"/>
    </xf>
    <xf numFmtId="0" fontId="33" fillId="0" borderId="5" xfId="0" applyFont="1" applyBorder="1" applyAlignment="1">
      <alignment horizontal="right" vertical="center"/>
    </xf>
    <xf numFmtId="0" fontId="33" fillId="0" borderId="6" xfId="0" applyFont="1" applyBorder="1" applyAlignment="1">
      <alignment horizontal="right" vertical="center" wrapText="1"/>
    </xf>
    <xf numFmtId="0" fontId="33" fillId="0" borderId="8" xfId="0" applyFont="1" applyBorder="1" applyAlignment="1">
      <alignment horizontal="right" vertical="center" wrapText="1"/>
    </xf>
    <xf numFmtId="0" fontId="33" fillId="0" borderId="8" xfId="0" applyFont="1" applyBorder="1" applyAlignment="1">
      <alignment horizontal="right" vertical="center"/>
    </xf>
    <xf numFmtId="171" fontId="31" fillId="0" borderId="0" xfId="15" applyNumberFormat="1" applyFont="1" applyAlignment="1">
      <alignment horizontal="right" vertical="center"/>
    </xf>
    <xf numFmtId="3" fontId="8" fillId="0" borderId="16" xfId="0" applyNumberFormat="1" applyFont="1" applyBorder="1" applyAlignment="1">
      <alignment horizontal="right" vertical="center" wrapText="1"/>
    </xf>
    <xf numFmtId="0" fontId="7" fillId="0" borderId="0" xfId="0" applyFont="1" applyAlignment="1">
      <alignment vertical="center"/>
    </xf>
    <xf numFmtId="0" fontId="22" fillId="0" borderId="0" xfId="0" applyFont="1" applyAlignment="1">
      <alignment vertical="center"/>
    </xf>
    <xf numFmtId="0" fontId="10" fillId="4" borderId="2" xfId="0" applyFont="1" applyFill="1" applyBorder="1" applyAlignment="1">
      <alignment horizontal="center" vertical="center" wrapText="1"/>
    </xf>
    <xf numFmtId="0" fontId="2" fillId="0" borderId="2" xfId="0" applyFont="1" applyBorder="1" applyAlignment="1">
      <alignment horizontal="center" vertical="center"/>
    </xf>
    <xf numFmtId="0" fontId="10" fillId="12" borderId="2" xfId="0" applyFont="1" applyFill="1" applyBorder="1" applyAlignment="1">
      <alignment horizontal="center" vertical="center" wrapText="1"/>
    </xf>
    <xf numFmtId="0" fontId="10" fillId="0" borderId="0" xfId="0" applyFont="1" applyFill="1" applyBorder="1" applyAlignment="1">
      <alignment horizontal="justify" vertical="center"/>
    </xf>
    <xf numFmtId="0" fontId="10" fillId="0" borderId="0" xfId="0" applyFont="1" applyFill="1" applyBorder="1" applyAlignment="1">
      <alignment horizontal="right" vertical="center"/>
    </xf>
    <xf numFmtId="4" fontId="10" fillId="0" borderId="0" xfId="0" applyNumberFormat="1" applyFont="1" applyFill="1" applyBorder="1" applyAlignment="1">
      <alignment horizontal="right" vertical="center"/>
    </xf>
    <xf numFmtId="3" fontId="10" fillId="0" borderId="0" xfId="0" applyNumberFormat="1" applyFont="1" applyFill="1" applyBorder="1" applyAlignment="1">
      <alignment horizontal="right" vertical="center"/>
    </xf>
    <xf numFmtId="0" fontId="10" fillId="12" borderId="2" xfId="0" applyFont="1" applyFill="1" applyBorder="1" applyAlignment="1">
      <alignment horizontal="right" vertical="center"/>
    </xf>
    <xf numFmtId="0" fontId="3" fillId="4" borderId="12"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0" borderId="2" xfId="0" applyFont="1" applyBorder="1" applyAlignment="1">
      <alignment horizontal="left" vertical="center"/>
    </xf>
    <xf numFmtId="0" fontId="10" fillId="0" borderId="2" xfId="0" applyFont="1" applyBorder="1" applyAlignment="1">
      <alignment horizontal="right" vertical="center"/>
    </xf>
    <xf numFmtId="4" fontId="10" fillId="0" borderId="2" xfId="0" applyNumberFormat="1" applyFont="1" applyBorder="1" applyAlignment="1">
      <alignment horizontal="right" vertical="center"/>
    </xf>
    <xf numFmtId="4" fontId="9" fillId="0" borderId="2" xfId="0" applyNumberFormat="1" applyFont="1" applyBorder="1" applyAlignment="1">
      <alignment horizontal="right" vertical="center" wrapText="1"/>
    </xf>
    <xf numFmtId="4" fontId="10" fillId="0" borderId="2" xfId="0" applyNumberFormat="1" applyFont="1" applyBorder="1" applyAlignment="1">
      <alignment horizontal="right" vertical="center" wrapText="1"/>
    </xf>
    <xf numFmtId="0" fontId="10" fillId="0" borderId="2" xfId="0" applyFont="1" applyBorder="1" applyAlignment="1">
      <alignment horizontal="right" vertical="center" wrapText="1"/>
    </xf>
    <xf numFmtId="0" fontId="10" fillId="20" borderId="2" xfId="0" applyFont="1" applyFill="1" applyBorder="1" applyAlignment="1">
      <alignment horizontal="center" vertical="center"/>
    </xf>
    <xf numFmtId="0" fontId="2" fillId="0" borderId="2" xfId="0" applyFont="1" applyBorder="1" applyAlignment="1">
      <alignment vertical="center"/>
    </xf>
    <xf numFmtId="0" fontId="10" fillId="12" borderId="2" xfId="0" applyFont="1" applyFill="1" applyBorder="1" applyAlignment="1">
      <alignment horizontal="right" vertical="center" wrapText="1" indent="1"/>
    </xf>
    <xf numFmtId="0" fontId="2" fillId="0" borderId="5" xfId="0" applyFont="1" applyBorder="1" applyAlignment="1">
      <alignment vertical="center" wrapText="1"/>
    </xf>
    <xf numFmtId="0" fontId="33" fillId="0" borderId="7" xfId="0" applyFont="1" applyBorder="1" applyAlignment="1">
      <alignment horizontal="left" vertical="center"/>
    </xf>
    <xf numFmtId="0" fontId="10" fillId="4" borderId="2" xfId="0" applyFont="1" applyFill="1" applyBorder="1" applyAlignment="1">
      <alignment horizontal="center" vertical="center" wrapText="1"/>
    </xf>
    <xf numFmtId="0" fontId="9" fillId="0" borderId="2" xfId="0" applyFont="1" applyBorder="1" applyAlignment="1">
      <alignment horizontal="left" vertical="center"/>
    </xf>
    <xf numFmtId="3" fontId="9" fillId="0" borderId="8" xfId="0" applyNumberFormat="1" applyFont="1" applyBorder="1" applyAlignment="1">
      <alignment horizontal="right" vertical="center" wrapText="1"/>
    </xf>
    <xf numFmtId="3" fontId="9" fillId="0" borderId="8" xfId="0" applyNumberFormat="1" applyFont="1" applyBorder="1" applyAlignment="1">
      <alignment horizontal="right" vertical="center"/>
    </xf>
    <xf numFmtId="3" fontId="9" fillId="0" borderId="6" xfId="0" applyNumberFormat="1" applyFont="1" applyBorder="1" applyAlignment="1">
      <alignment horizontal="right" vertical="center" wrapText="1"/>
    </xf>
    <xf numFmtId="0" fontId="3" fillId="4" borderId="12" xfId="0" applyFont="1" applyFill="1" applyBorder="1" applyAlignment="1">
      <alignment horizontal="center" vertical="center"/>
    </xf>
    <xf numFmtId="9" fontId="9" fillId="0" borderId="0" xfId="0" applyNumberFormat="1" applyFont="1" applyBorder="1" applyAlignment="1">
      <alignment horizontal="right" vertical="center"/>
    </xf>
    <xf numFmtId="0" fontId="21" fillId="13" borderId="2" xfId="0" applyFont="1" applyFill="1" applyBorder="1" applyAlignment="1">
      <alignment horizontal="right" vertical="center"/>
    </xf>
    <xf numFmtId="9" fontId="2" fillId="0" borderId="17" xfId="0" applyNumberFormat="1" applyFont="1" applyBorder="1" applyAlignment="1">
      <alignment horizontal="center" vertical="center" wrapText="1"/>
    </xf>
    <xf numFmtId="3" fontId="2" fillId="0" borderId="16" xfId="0" applyNumberFormat="1" applyFont="1" applyBorder="1" applyAlignment="1">
      <alignment horizontal="right" vertical="center"/>
    </xf>
    <xf numFmtId="0" fontId="21" fillId="2" borderId="2" xfId="0" applyFont="1" applyFill="1" applyBorder="1" applyAlignment="1">
      <alignment vertical="center" wrapText="1"/>
    </xf>
    <xf numFmtId="3" fontId="21" fillId="2" borderId="15" xfId="0" applyNumberFormat="1" applyFont="1" applyFill="1" applyBorder="1" applyAlignment="1">
      <alignment horizontal="right" vertical="center" wrapText="1"/>
    </xf>
    <xf numFmtId="3" fontId="21" fillId="2" borderId="16" xfId="0" applyNumberFormat="1" applyFont="1" applyFill="1" applyBorder="1" applyAlignment="1">
      <alignment horizontal="right" vertical="center" wrapText="1"/>
    </xf>
    <xf numFmtId="9" fontId="21" fillId="2" borderId="17" xfId="0" applyNumberFormat="1" applyFont="1" applyFill="1" applyBorder="1" applyAlignment="1">
      <alignment horizontal="center" vertical="center" wrapText="1"/>
    </xf>
    <xf numFmtId="9" fontId="21" fillId="2" borderId="2" xfId="9" applyFont="1" applyFill="1" applyBorder="1" applyAlignment="1">
      <alignment horizontal="center" vertical="center" wrapText="1"/>
    </xf>
    <xf numFmtId="3" fontId="22" fillId="0" borderId="19" xfId="0" applyNumberFormat="1" applyFont="1" applyBorder="1" applyAlignment="1">
      <alignment horizontal="right" vertical="center" wrapText="1"/>
    </xf>
    <xf numFmtId="0" fontId="22" fillId="0" borderId="19" xfId="0" applyFont="1" applyBorder="1" applyAlignment="1">
      <alignment horizontal="right" vertical="center" wrapText="1"/>
    </xf>
    <xf numFmtId="9" fontId="21" fillId="2" borderId="19" xfId="0" applyNumberFormat="1" applyFont="1" applyFill="1" applyBorder="1" applyAlignment="1">
      <alignment horizontal="center" vertical="center" wrapText="1"/>
    </xf>
    <xf numFmtId="3" fontId="21" fillId="2" borderId="19" xfId="0" applyNumberFormat="1" applyFont="1" applyFill="1" applyBorder="1" applyAlignment="1">
      <alignment horizontal="right" vertical="center" wrapText="1"/>
    </xf>
    <xf numFmtId="0" fontId="21" fillId="2" borderId="19" xfId="0" applyFont="1" applyFill="1" applyBorder="1" applyAlignment="1">
      <alignment horizontal="right" vertical="center" wrapText="1"/>
    </xf>
    <xf numFmtId="0" fontId="64" fillId="0" borderId="2" xfId="0" applyFont="1" applyBorder="1" applyAlignment="1">
      <alignment horizontal="right" vertical="center"/>
    </xf>
    <xf numFmtId="0" fontId="22" fillId="0" borderId="2" xfId="0" applyFont="1" applyBorder="1" applyAlignment="1">
      <alignment horizontal="right" vertical="center" wrapText="1"/>
    </xf>
    <xf numFmtId="0" fontId="21" fillId="13" borderId="2" xfId="0" applyFont="1" applyFill="1" applyBorder="1" applyAlignment="1">
      <alignment horizontal="right" vertical="center" wrapText="1"/>
    </xf>
    <xf numFmtId="9" fontId="7" fillId="2" borderId="2" xfId="9" applyFont="1" applyFill="1" applyBorder="1" applyAlignment="1">
      <alignment horizontal="center" vertical="center" wrapText="1"/>
    </xf>
    <xf numFmtId="2" fontId="33" fillId="0" borderId="13" xfId="0" applyNumberFormat="1" applyFont="1" applyBorder="1" applyAlignment="1">
      <alignment horizontal="center" vertical="center" wrapText="1"/>
    </xf>
    <xf numFmtId="0" fontId="22" fillId="0" borderId="0" xfId="0" applyFont="1" applyAlignment="1">
      <alignment vertical="center"/>
    </xf>
    <xf numFmtId="4" fontId="33" fillId="0" borderId="15" xfId="0" applyNumberFormat="1" applyFont="1" applyBorder="1" applyAlignment="1">
      <alignment horizontal="right" vertical="center" wrapText="1"/>
    </xf>
    <xf numFmtId="0" fontId="33" fillId="0" borderId="2" xfId="0" applyFont="1" applyBorder="1" applyAlignment="1">
      <alignment horizontal="right" vertical="center"/>
    </xf>
    <xf numFmtId="0" fontId="22" fillId="0" borderId="0" xfId="0" applyFont="1" applyAlignment="1">
      <alignment vertical="center"/>
    </xf>
    <xf numFmtId="4" fontId="22" fillId="0" borderId="0" xfId="0" applyNumberFormat="1" applyFont="1" applyAlignment="1">
      <alignment vertical="center"/>
    </xf>
    <xf numFmtId="0" fontId="2" fillId="0" borderId="2" xfId="0" applyFont="1" applyBorder="1" applyAlignment="1">
      <alignment horizontal="center" vertical="center" wrapText="1"/>
    </xf>
    <xf numFmtId="0" fontId="10" fillId="4" borderId="2" xfId="0" applyFont="1" applyFill="1" applyBorder="1" applyAlignment="1">
      <alignment horizontal="center" vertical="center" wrapText="1"/>
    </xf>
    <xf numFmtId="3" fontId="8" fillId="0" borderId="15" xfId="0" applyNumberFormat="1" applyFont="1" applyBorder="1" applyAlignment="1">
      <alignment horizontal="center" vertical="center" wrapText="1"/>
    </xf>
    <xf numFmtId="0" fontId="22" fillId="0" borderId="0" xfId="0" applyFont="1" applyAlignment="1">
      <alignment vertical="center"/>
    </xf>
    <xf numFmtId="0" fontId="7" fillId="8" borderId="12" xfId="0" applyFont="1" applyFill="1" applyBorder="1" applyAlignment="1">
      <alignment horizontal="center" vertical="center" wrapText="1"/>
    </xf>
    <xf numFmtId="0" fontId="2" fillId="0" borderId="2" xfId="0" applyFont="1" applyBorder="1" applyAlignment="1">
      <alignment horizontal="center" vertical="center" wrapText="1"/>
    </xf>
    <xf numFmtId="0" fontId="10" fillId="4" borderId="2" xfId="0" applyFont="1" applyFill="1" applyBorder="1" applyAlignment="1">
      <alignment horizontal="center" vertical="center" wrapText="1"/>
    </xf>
    <xf numFmtId="0" fontId="10" fillId="12" borderId="2" xfId="0" applyFont="1" applyFill="1" applyBorder="1" applyAlignment="1">
      <alignment horizontal="justify" vertical="center"/>
    </xf>
    <xf numFmtId="10" fontId="33" fillId="0" borderId="2" xfId="0" applyNumberFormat="1" applyFont="1" applyBorder="1" applyAlignment="1">
      <alignment horizontal="center" vertical="center" wrapText="1"/>
    </xf>
    <xf numFmtId="0" fontId="10" fillId="12" borderId="2" xfId="0" applyFont="1" applyFill="1" applyBorder="1" applyAlignment="1">
      <alignment horizontal="left" vertical="center" wrapText="1"/>
    </xf>
    <xf numFmtId="0" fontId="2" fillId="0" borderId="2" xfId="0" applyFont="1" applyBorder="1" applyAlignment="1">
      <alignment horizontal="center" vertical="center"/>
    </xf>
    <xf numFmtId="0" fontId="10" fillId="4" borderId="2" xfId="0" applyFont="1" applyFill="1" applyBorder="1" applyAlignment="1">
      <alignment horizontal="center" vertical="center"/>
    </xf>
    <xf numFmtId="0" fontId="2" fillId="0" borderId="2" xfId="0" applyFont="1" applyBorder="1" applyAlignment="1">
      <alignment horizontal="left" vertical="center"/>
    </xf>
    <xf numFmtId="0" fontId="37" fillId="0" borderId="0" xfId="0" applyFont="1" applyBorder="1" applyAlignment="1">
      <alignment horizontal="left" vertical="center" wrapText="1"/>
    </xf>
    <xf numFmtId="0" fontId="9" fillId="0" borderId="2" xfId="0" applyFont="1" applyBorder="1" applyAlignment="1">
      <alignment horizontal="center" vertical="center" wrapText="1"/>
    </xf>
    <xf numFmtId="0" fontId="9" fillId="0" borderId="2" xfId="0" applyFont="1" applyBorder="1" applyAlignment="1">
      <alignment horizontal="center" vertical="center"/>
    </xf>
    <xf numFmtId="0" fontId="10" fillId="12" borderId="2" xfId="0" applyFont="1" applyFill="1" applyBorder="1" applyAlignment="1">
      <alignment horizontal="left" vertical="center"/>
    </xf>
    <xf numFmtId="0" fontId="9" fillId="0" borderId="2" xfId="0" applyFont="1" applyBorder="1" applyAlignment="1">
      <alignment horizontal="left" vertical="center"/>
    </xf>
    <xf numFmtId="0" fontId="9" fillId="6" borderId="2" xfId="0" applyFont="1" applyFill="1" applyBorder="1" applyAlignment="1">
      <alignment horizontal="justify" vertical="center" wrapText="1"/>
    </xf>
    <xf numFmtId="0" fontId="21" fillId="4" borderId="15"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1" fillId="4" borderId="28" xfId="0" applyFont="1" applyFill="1" applyBorder="1" applyAlignment="1">
      <alignment horizontal="center" vertical="center" wrapText="1"/>
    </xf>
    <xf numFmtId="3" fontId="33" fillId="0" borderId="15" xfId="0" applyNumberFormat="1" applyFont="1" applyBorder="1" applyAlignment="1">
      <alignment vertical="center" wrapText="1"/>
    </xf>
    <xf numFmtId="3" fontId="9" fillId="0" borderId="5" xfId="0" applyNumberFormat="1" applyFont="1" applyBorder="1" applyAlignment="1">
      <alignment horizontal="right" vertical="center"/>
    </xf>
    <xf numFmtId="3" fontId="9" fillId="0" borderId="32" xfId="0" applyNumberFormat="1" applyFont="1" applyBorder="1" applyAlignment="1">
      <alignment horizontal="right" vertical="center" wrapText="1"/>
    </xf>
    <xf numFmtId="3" fontId="9" fillId="0" borderId="7" xfId="0" applyNumberFormat="1" applyFont="1" applyBorder="1" applyAlignment="1">
      <alignment horizontal="right" vertical="center"/>
    </xf>
    <xf numFmtId="3" fontId="9" fillId="0" borderId="33" xfId="0" applyNumberFormat="1" applyFont="1" applyBorder="1" applyAlignment="1">
      <alignment horizontal="right" vertical="center" wrapText="1"/>
    </xf>
    <xf numFmtId="4" fontId="9" fillId="0" borderId="5" xfId="0" applyNumberFormat="1" applyFont="1" applyBorder="1" applyAlignment="1">
      <alignment horizontal="right" vertical="center"/>
    </xf>
    <xf numFmtId="4" fontId="9" fillId="0" borderId="6" xfId="0" applyNumberFormat="1" applyFont="1" applyBorder="1" applyAlignment="1">
      <alignment horizontal="right" vertical="center" wrapText="1"/>
    </xf>
    <xf numFmtId="4" fontId="9" fillId="0" borderId="7" xfId="0" applyNumberFormat="1" applyFont="1" applyBorder="1" applyAlignment="1">
      <alignment horizontal="right" vertical="center"/>
    </xf>
    <xf numFmtId="4" fontId="9" fillId="0" borderId="8" xfId="0" applyNumberFormat="1" applyFont="1" applyBorder="1" applyAlignment="1">
      <alignment horizontal="right" vertical="center" wrapText="1"/>
    </xf>
    <xf numFmtId="0" fontId="9" fillId="0" borderId="5" xfId="0" applyFont="1" applyBorder="1" applyAlignment="1">
      <alignment horizontal="right" vertical="center"/>
    </xf>
    <xf numFmtId="0" fontId="9" fillId="0" borderId="6" xfId="0" applyFont="1" applyBorder="1" applyAlignment="1">
      <alignment horizontal="right" vertical="center" wrapText="1"/>
    </xf>
    <xf numFmtId="0" fontId="13" fillId="4" borderId="5"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3" fillId="4" borderId="15" xfId="0" applyFont="1" applyFill="1" applyBorder="1" applyAlignment="1">
      <alignment horizontal="center" vertical="center"/>
    </xf>
    <xf numFmtId="0" fontId="2" fillId="0" borderId="15" xfId="0" applyFont="1" applyBorder="1" applyAlignment="1">
      <alignment horizontal="justify" vertical="center"/>
    </xf>
    <xf numFmtId="167" fontId="2" fillId="0" borderId="2" xfId="0" applyNumberFormat="1" applyFont="1" applyBorder="1" applyAlignment="1">
      <alignment horizontal="center" vertical="center" wrapText="1"/>
    </xf>
    <xf numFmtId="167" fontId="9" fillId="0" borderId="2" xfId="0" applyNumberFormat="1" applyFont="1" applyBorder="1" applyAlignment="1">
      <alignment horizontal="center" vertical="center" wrapText="1"/>
    </xf>
    <xf numFmtId="4" fontId="9" fillId="0" borderId="8" xfId="0" applyNumberFormat="1" applyFont="1" applyBorder="1" applyAlignment="1">
      <alignment horizontal="right" vertical="center"/>
    </xf>
    <xf numFmtId="9" fontId="2" fillId="0" borderId="12" xfId="0" applyNumberFormat="1" applyFont="1" applyBorder="1" applyAlignment="1">
      <alignment horizontal="center" vertical="center" wrapText="1"/>
    </xf>
    <xf numFmtId="4" fontId="9" fillId="0" borderId="12" xfId="0" applyNumberFormat="1" applyFont="1" applyBorder="1" applyAlignment="1">
      <alignment horizontal="right" vertical="center" wrapText="1"/>
    </xf>
    <xf numFmtId="4" fontId="9" fillId="0" borderId="12" xfId="0" applyNumberFormat="1" applyFont="1" applyBorder="1" applyAlignment="1">
      <alignment horizontal="right" vertical="center"/>
    </xf>
    <xf numFmtId="0" fontId="10" fillId="4" borderId="12" xfId="0" applyFont="1" applyFill="1" applyBorder="1" applyAlignment="1">
      <alignment horizontal="center" vertical="center" wrapText="1"/>
    </xf>
    <xf numFmtId="3" fontId="9" fillId="0" borderId="6" xfId="0" applyNumberFormat="1" applyFont="1" applyBorder="1" applyAlignment="1">
      <alignment horizontal="right" vertical="center"/>
    </xf>
    <xf numFmtId="0" fontId="9" fillId="0" borderId="6" xfId="0" applyFont="1" applyBorder="1" applyAlignment="1">
      <alignment horizontal="right" vertical="center"/>
    </xf>
    <xf numFmtId="0" fontId="9" fillId="0" borderId="7" xfId="0" applyFont="1" applyBorder="1" applyAlignment="1">
      <alignment horizontal="right" vertical="center"/>
    </xf>
    <xf numFmtId="0" fontId="9" fillId="0" borderId="8" xfId="0" applyFont="1" applyBorder="1" applyAlignment="1">
      <alignment horizontal="right" vertical="center"/>
    </xf>
    <xf numFmtId="9" fontId="3" fillId="2" borderId="2" xfId="0" applyNumberFormat="1" applyFont="1" applyFill="1" applyBorder="1" applyAlignment="1">
      <alignment horizontal="center" vertical="center" wrapText="1"/>
    </xf>
    <xf numFmtId="0" fontId="21" fillId="21" borderId="2" xfId="0" applyFont="1" applyFill="1" applyBorder="1" applyAlignment="1">
      <alignment horizontal="center" vertical="center" wrapText="1"/>
    </xf>
    <xf numFmtId="9" fontId="22" fillId="0" borderId="2" xfId="0" applyNumberFormat="1" applyFont="1" applyBorder="1" applyAlignment="1">
      <alignment horizontal="center" vertical="center"/>
    </xf>
    <xf numFmtId="3" fontId="9" fillId="0" borderId="5" xfId="0" applyNumberFormat="1" applyFont="1" applyBorder="1" applyAlignment="1">
      <alignment horizontal="right" vertical="center" wrapText="1"/>
    </xf>
    <xf numFmtId="3" fontId="9" fillId="0" borderId="7" xfId="0" applyNumberFormat="1" applyFont="1" applyBorder="1" applyAlignment="1">
      <alignment horizontal="right" vertical="center" wrapText="1"/>
    </xf>
    <xf numFmtId="3" fontId="9" fillId="6" borderId="8" xfId="0" applyNumberFormat="1" applyFont="1" applyFill="1" applyBorder="1" applyAlignment="1">
      <alignment horizontal="right" vertical="center"/>
    </xf>
    <xf numFmtId="4" fontId="9" fillId="0" borderId="5" xfId="0" applyNumberFormat="1" applyFont="1" applyBorder="1" applyAlignment="1">
      <alignment horizontal="right" vertical="center" wrapText="1"/>
    </xf>
    <xf numFmtId="4" fontId="9" fillId="0" borderId="7" xfId="0" applyNumberFormat="1" applyFont="1" applyBorder="1" applyAlignment="1">
      <alignment horizontal="right" vertical="center" wrapText="1"/>
    </xf>
    <xf numFmtId="4" fontId="9" fillId="6" borderId="8" xfId="0" applyNumberFormat="1" applyFont="1" applyFill="1" applyBorder="1" applyAlignment="1">
      <alignment horizontal="right" vertical="center" wrapText="1"/>
    </xf>
    <xf numFmtId="0" fontId="9" fillId="0" borderId="8" xfId="0" applyFont="1" applyBorder="1" applyAlignment="1">
      <alignment horizontal="right" vertical="center" wrapText="1"/>
    </xf>
    <xf numFmtId="0" fontId="9" fillId="0" borderId="5" xfId="0" applyFont="1" applyBorder="1" applyAlignment="1">
      <alignment horizontal="right" vertical="center" wrapText="1"/>
    </xf>
    <xf numFmtId="0" fontId="9" fillId="0" borderId="7" xfId="0" applyFont="1" applyBorder="1" applyAlignment="1">
      <alignment horizontal="right" vertical="center" wrapText="1"/>
    </xf>
    <xf numFmtId="0" fontId="9" fillId="0" borderId="15" xfId="0" applyFont="1" applyBorder="1" applyAlignment="1">
      <alignment horizontal="left" vertical="center" wrapText="1"/>
    </xf>
    <xf numFmtId="3" fontId="10" fillId="12" borderId="14" xfId="0" applyNumberFormat="1" applyFont="1" applyFill="1" applyBorder="1" applyAlignment="1">
      <alignment horizontal="right" vertical="center" wrapText="1"/>
    </xf>
    <xf numFmtId="17" fontId="9" fillId="0" borderId="2" xfId="0" applyNumberFormat="1" applyFont="1" applyBorder="1" applyAlignment="1">
      <alignment horizontal="left" vertical="center" wrapText="1"/>
    </xf>
    <xf numFmtId="3" fontId="2" fillId="0" borderId="17" xfId="0" applyNumberFormat="1" applyFont="1" applyBorder="1" applyAlignment="1">
      <alignment horizontal="right" vertical="center" wrapText="1"/>
    </xf>
    <xf numFmtId="0" fontId="9" fillId="0" borderId="15" xfId="0" applyFont="1" applyBorder="1" applyAlignment="1">
      <alignment horizontal="justify" vertical="center"/>
    </xf>
    <xf numFmtId="0" fontId="10" fillId="12" borderId="15" xfId="0" applyFont="1" applyFill="1" applyBorder="1" applyAlignment="1">
      <alignment horizontal="justify" vertical="center"/>
    </xf>
    <xf numFmtId="10" fontId="10" fillId="12" borderId="2" xfId="0" applyNumberFormat="1" applyFont="1" applyFill="1" applyBorder="1" applyAlignment="1">
      <alignment horizontal="center" vertical="center"/>
    </xf>
    <xf numFmtId="0" fontId="3" fillId="4" borderId="21" xfId="0" applyFont="1" applyFill="1" applyBorder="1" applyAlignment="1">
      <alignment horizontal="center" vertical="center"/>
    </xf>
    <xf numFmtId="0" fontId="9" fillId="0" borderId="15" xfId="0" applyFont="1" applyBorder="1" applyAlignment="1">
      <alignment horizontal="left" vertical="center"/>
    </xf>
    <xf numFmtId="0" fontId="10" fillId="4" borderId="12" xfId="0" applyFont="1" applyFill="1" applyBorder="1" applyAlignment="1">
      <alignment horizontal="center" vertical="center"/>
    </xf>
    <xf numFmtId="9" fontId="10" fillId="4" borderId="12" xfId="0" applyNumberFormat="1" applyFont="1" applyFill="1" applyBorder="1" applyAlignment="1">
      <alignment horizontal="center" vertical="center"/>
    </xf>
    <xf numFmtId="9" fontId="10" fillId="4" borderId="12" xfId="0" applyNumberFormat="1" applyFont="1" applyFill="1" applyBorder="1" applyAlignment="1">
      <alignment horizontal="center" vertical="center" wrapText="1"/>
    </xf>
    <xf numFmtId="3" fontId="10" fillId="12" borderId="14" xfId="0" applyNumberFormat="1" applyFont="1" applyFill="1" applyBorder="1" applyAlignment="1">
      <alignment horizontal="right" vertical="center"/>
    </xf>
    <xf numFmtId="0" fontId="10" fillId="12" borderId="14" xfId="0" applyFont="1" applyFill="1" applyBorder="1" applyAlignment="1">
      <alignment horizontal="right" vertical="center" wrapText="1"/>
    </xf>
    <xf numFmtId="0" fontId="9" fillId="0" borderId="33" xfId="0" applyFont="1" applyBorder="1" applyAlignment="1">
      <alignment horizontal="right" vertical="center"/>
    </xf>
    <xf numFmtId="4" fontId="2" fillId="0" borderId="6" xfId="0" applyNumberFormat="1" applyFont="1" applyBorder="1" applyAlignment="1">
      <alignment horizontal="right" vertical="center"/>
    </xf>
    <xf numFmtId="4" fontId="9" fillId="6" borderId="2" xfId="0" applyNumberFormat="1" applyFont="1" applyFill="1" applyBorder="1" applyAlignment="1">
      <alignment horizontal="right" vertical="center"/>
    </xf>
    <xf numFmtId="0" fontId="9" fillId="6" borderId="2" xfId="0" applyFont="1" applyFill="1" applyBorder="1" applyAlignment="1">
      <alignment horizontal="right" vertical="center"/>
    </xf>
    <xf numFmtId="10" fontId="10" fillId="12" borderId="2" xfId="0" applyNumberFormat="1" applyFont="1" applyFill="1" applyBorder="1" applyAlignment="1">
      <alignment horizontal="center" vertical="center" wrapText="1"/>
    </xf>
    <xf numFmtId="0" fontId="10" fillId="12" borderId="2" xfId="0" applyFont="1" applyFill="1" applyBorder="1" applyAlignment="1">
      <alignment horizontal="right" vertical="center" wrapText="1"/>
    </xf>
    <xf numFmtId="0" fontId="2" fillId="0" borderId="5" xfId="0" applyFont="1" applyBorder="1" applyAlignment="1">
      <alignment horizontal="right" vertical="center" wrapText="1"/>
    </xf>
    <xf numFmtId="4" fontId="2" fillId="0" borderId="5" xfId="0" applyNumberFormat="1" applyFont="1" applyBorder="1" applyAlignment="1">
      <alignment horizontal="right" vertical="center" wrapText="1"/>
    </xf>
    <xf numFmtId="4" fontId="2" fillId="0" borderId="7" xfId="0" applyNumberFormat="1" applyFont="1" applyBorder="1" applyAlignment="1">
      <alignment horizontal="right" vertical="center" wrapText="1"/>
    </xf>
    <xf numFmtId="4" fontId="2" fillId="0" borderId="8" xfId="0" applyNumberFormat="1" applyFont="1" applyBorder="1" applyAlignment="1">
      <alignment horizontal="right" vertical="center"/>
    </xf>
    <xf numFmtId="0" fontId="2" fillId="0" borderId="0" xfId="0" applyFont="1" applyBorder="1" applyAlignment="1">
      <alignment horizontal="center" vertical="center" wrapText="1"/>
    </xf>
    <xf numFmtId="0" fontId="65" fillId="4" borderId="2" xfId="0" applyFont="1" applyFill="1" applyBorder="1" applyAlignment="1">
      <alignment horizontal="center" vertical="center" wrapText="1"/>
    </xf>
    <xf numFmtId="0" fontId="66" fillId="0" borderId="2" xfId="0" applyFont="1" applyBorder="1" applyAlignment="1">
      <alignment horizontal="center" vertical="center" wrapText="1"/>
    </xf>
    <xf numFmtId="0" fontId="67" fillId="6" borderId="2" xfId="0" applyFont="1" applyFill="1" applyBorder="1" applyAlignment="1">
      <alignment horizontal="center" vertical="center" wrapText="1"/>
    </xf>
    <xf numFmtId="4" fontId="9" fillId="0" borderId="6" xfId="0" applyNumberFormat="1" applyFont="1" applyBorder="1" applyAlignment="1">
      <alignment horizontal="right" vertical="center"/>
    </xf>
    <xf numFmtId="3" fontId="33" fillId="0" borderId="38" xfId="0" applyNumberFormat="1" applyFont="1" applyBorder="1" applyAlignment="1">
      <alignment vertical="center" wrapText="1"/>
    </xf>
    <xf numFmtId="0" fontId="13" fillId="4"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3" fontId="35" fillId="6" borderId="14" xfId="0" applyNumberFormat="1" applyFont="1" applyFill="1" applyBorder="1" applyAlignment="1">
      <alignment vertical="center" wrapText="1"/>
    </xf>
    <xf numFmtId="0" fontId="45" fillId="4" borderId="12" xfId="0" applyFont="1" applyFill="1" applyBorder="1" applyAlignment="1">
      <alignment horizontal="center" vertical="center" wrapText="1"/>
    </xf>
    <xf numFmtId="172" fontId="9" fillId="0" borderId="2" xfId="0" applyNumberFormat="1" applyFont="1" applyBorder="1" applyAlignment="1">
      <alignment horizontal="right" vertical="center"/>
    </xf>
    <xf numFmtId="0" fontId="9" fillId="0" borderId="9" xfId="0" applyFont="1" applyBorder="1" applyAlignment="1">
      <alignment horizontal="right" vertical="center" wrapText="1"/>
    </xf>
    <xf numFmtId="0" fontId="9" fillId="0" borderId="36" xfId="0" applyFont="1" applyBorder="1" applyAlignment="1">
      <alignment horizontal="right" vertical="center"/>
    </xf>
    <xf numFmtId="0" fontId="9" fillId="0" borderId="37" xfId="0" applyFont="1" applyBorder="1" applyAlignment="1">
      <alignment horizontal="right" vertical="center"/>
    </xf>
    <xf numFmtId="3" fontId="9" fillId="0" borderId="9" xfId="0" applyNumberFormat="1" applyFont="1" applyBorder="1" applyAlignment="1">
      <alignment horizontal="right" vertical="center" wrapText="1"/>
    </xf>
    <xf numFmtId="3" fontId="9" fillId="0" borderId="34" xfId="0" applyNumberFormat="1" applyFont="1" applyBorder="1" applyAlignment="1">
      <alignment horizontal="right" vertical="center"/>
    </xf>
    <xf numFmtId="3" fontId="9" fillId="0" borderId="32" xfId="0" applyNumberFormat="1" applyFont="1" applyBorder="1" applyAlignment="1">
      <alignment horizontal="right" vertical="center"/>
    </xf>
    <xf numFmtId="3" fontId="9" fillId="0" borderId="39" xfId="0" applyNumberFormat="1" applyFont="1" applyBorder="1" applyAlignment="1">
      <alignment horizontal="right" vertical="center" wrapText="1"/>
    </xf>
    <xf numFmtId="3" fontId="9" fillId="0" borderId="35" xfId="0" applyNumberFormat="1" applyFont="1" applyBorder="1" applyAlignment="1">
      <alignment horizontal="right" vertical="center"/>
    </xf>
    <xf numFmtId="3" fontId="9" fillId="0" borderId="33" xfId="0" applyNumberFormat="1" applyFont="1" applyBorder="1" applyAlignment="1">
      <alignment horizontal="right" vertical="center"/>
    </xf>
    <xf numFmtId="3" fontId="9" fillId="0" borderId="41" xfId="0" applyNumberFormat="1" applyFont="1" applyBorder="1" applyAlignment="1">
      <alignment horizontal="right" vertical="center"/>
    </xf>
    <xf numFmtId="3" fontId="9" fillId="0" borderId="40" xfId="0" applyNumberFormat="1" applyFont="1" applyBorder="1" applyAlignment="1">
      <alignment horizontal="right" vertical="center"/>
    </xf>
    <xf numFmtId="0" fontId="9" fillId="0" borderId="34" xfId="0" applyFont="1" applyBorder="1" applyAlignment="1">
      <alignment horizontal="right" vertical="center"/>
    </xf>
    <xf numFmtId="0" fontId="9" fillId="0" borderId="32" xfId="0" applyFont="1" applyBorder="1" applyAlignment="1">
      <alignment horizontal="right" vertical="center"/>
    </xf>
    <xf numFmtId="0" fontId="9" fillId="0" borderId="39" xfId="0" applyFont="1" applyBorder="1" applyAlignment="1">
      <alignment horizontal="right" vertical="center" wrapText="1"/>
    </xf>
    <xf numFmtId="0" fontId="9" fillId="0" borderId="35" xfId="0" applyFont="1" applyBorder="1" applyAlignment="1">
      <alignment horizontal="right" vertical="center"/>
    </xf>
    <xf numFmtId="2" fontId="15" fillId="0" borderId="5" xfId="0" applyNumberFormat="1" applyFont="1" applyBorder="1" applyAlignment="1">
      <alignment horizontal="right" vertical="center" wrapText="1"/>
    </xf>
    <xf numFmtId="2" fontId="9" fillId="0" borderId="5" xfId="0" applyNumberFormat="1" applyFont="1" applyBorder="1" applyAlignment="1">
      <alignment horizontal="right" vertical="center"/>
    </xf>
    <xf numFmtId="0" fontId="22" fillId="0" borderId="14" xfId="0" applyFont="1" applyBorder="1" applyAlignment="1">
      <alignment vertical="center"/>
    </xf>
    <xf numFmtId="0" fontId="22" fillId="0" borderId="2" xfId="0" applyFont="1" applyBorder="1" applyAlignment="1">
      <alignment vertical="center"/>
    </xf>
    <xf numFmtId="0" fontId="10" fillId="20" borderId="12" xfId="0" applyFont="1" applyFill="1" applyBorder="1" applyAlignment="1">
      <alignment horizontal="center" vertical="center" wrapText="1"/>
    </xf>
    <xf numFmtId="3" fontId="0" fillId="0" borderId="0" xfId="0" applyNumberFormat="1" applyBorder="1" applyAlignment="1">
      <alignment vertical="center"/>
    </xf>
    <xf numFmtId="9" fontId="30" fillId="0" borderId="0" xfId="9" applyFont="1" applyFill="1" applyBorder="1" applyAlignment="1">
      <alignment horizontal="right" vertical="center"/>
    </xf>
    <xf numFmtId="2" fontId="22" fillId="0" borderId="0" xfId="0" applyNumberFormat="1" applyFont="1" applyFill="1" applyBorder="1" applyAlignment="1">
      <alignment horizontal="center" vertical="center"/>
    </xf>
    <xf numFmtId="0" fontId="21" fillId="0" borderId="0" xfId="0" applyFont="1" applyFill="1" applyBorder="1" applyAlignment="1">
      <alignment horizontal="left" vertical="center" wrapText="1"/>
    </xf>
    <xf numFmtId="0" fontId="21" fillId="0" borderId="0" xfId="0" applyFont="1" applyFill="1" applyBorder="1" applyAlignment="1">
      <alignment horizontal="right" vertical="center"/>
    </xf>
    <xf numFmtId="0" fontId="33" fillId="0" borderId="2" xfId="0" applyFont="1" applyBorder="1" applyAlignment="1">
      <alignment horizontal="left" vertical="center"/>
    </xf>
    <xf numFmtId="0" fontId="21" fillId="22" borderId="2" xfId="0" applyFont="1" applyFill="1" applyBorder="1" applyAlignment="1">
      <alignment horizontal="right" vertical="center"/>
    </xf>
    <xf numFmtId="167" fontId="22" fillId="0" borderId="0" xfId="0" applyNumberFormat="1" applyFont="1" applyFill="1" applyBorder="1" applyAlignment="1">
      <alignment vertical="center"/>
    </xf>
    <xf numFmtId="0" fontId="7" fillId="0" borderId="0" xfId="0" applyFont="1" applyFill="1" applyBorder="1" applyAlignment="1">
      <alignment vertical="center" wrapText="1"/>
    </xf>
    <xf numFmtId="0" fontId="33" fillId="0" borderId="2" xfId="0" applyFont="1" applyBorder="1" applyAlignment="1">
      <alignment horizontal="justify" vertical="center"/>
    </xf>
    <xf numFmtId="6" fontId="33" fillId="0" borderId="2" xfId="0" applyNumberFormat="1" applyFont="1" applyBorder="1" applyAlignment="1">
      <alignment horizontal="right" vertical="center"/>
    </xf>
    <xf numFmtId="6" fontId="21" fillId="13" borderId="2" xfId="0" applyNumberFormat="1" applyFont="1" applyFill="1" applyBorder="1" applyAlignment="1">
      <alignment horizontal="right" vertical="center"/>
    </xf>
    <xf numFmtId="0" fontId="69" fillId="0" borderId="0" xfId="0" applyFont="1"/>
    <xf numFmtId="0" fontId="33" fillId="0" borderId="2" xfId="0" applyFont="1" applyBorder="1" applyAlignment="1">
      <alignment horizontal="left" vertical="center" wrapText="1"/>
    </xf>
    <xf numFmtId="3" fontId="8" fillId="0" borderId="16" xfId="0" applyNumberFormat="1" applyFont="1" applyBorder="1" applyAlignment="1">
      <alignment horizontal="right" vertical="center" wrapText="1"/>
    </xf>
    <xf numFmtId="9" fontId="22" fillId="0" borderId="14" xfId="9" applyFont="1" applyBorder="1" applyAlignment="1">
      <alignment horizontal="center" vertical="center" wrapText="1"/>
    </xf>
    <xf numFmtId="0" fontId="7" fillId="8" borderId="2" xfId="0" applyFont="1" applyFill="1" applyBorder="1" applyAlignment="1">
      <alignment horizontal="center" vertical="center" wrapText="1"/>
    </xf>
    <xf numFmtId="0" fontId="7" fillId="8" borderId="14" xfId="0" applyFont="1" applyFill="1" applyBorder="1" applyAlignment="1">
      <alignment horizontal="center" vertical="center" wrapText="1"/>
    </xf>
    <xf numFmtId="0" fontId="7" fillId="0" borderId="0" xfId="0" applyFont="1" applyAlignment="1">
      <alignment vertical="center"/>
    </xf>
    <xf numFmtId="0" fontId="22" fillId="0" borderId="0" xfId="0" applyFont="1" applyAlignment="1">
      <alignment vertical="center"/>
    </xf>
    <xf numFmtId="3" fontId="8" fillId="0" borderId="2" xfId="0" applyNumberFormat="1" applyFont="1" applyFill="1" applyBorder="1" applyAlignment="1">
      <alignment horizontal="center" vertical="center" wrapText="1"/>
    </xf>
    <xf numFmtId="0" fontId="22" fillId="0" borderId="0" xfId="0" applyFont="1" applyAlignment="1">
      <alignment horizontal="center" vertical="center"/>
    </xf>
    <xf numFmtId="3" fontId="8" fillId="0" borderId="2" xfId="0" applyNumberFormat="1" applyFont="1" applyBorder="1" applyAlignment="1">
      <alignment horizontal="right"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3" fontId="22" fillId="0" borderId="0" xfId="0" applyNumberFormat="1" applyFont="1" applyAlignment="1">
      <alignment horizontal="right" vertical="center"/>
    </xf>
    <xf numFmtId="3" fontId="7" fillId="2"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3" fontId="8" fillId="0" borderId="2" xfId="0" applyNumberFormat="1" applyFont="1" applyBorder="1" applyAlignment="1">
      <alignment horizontal="center" vertical="center" wrapText="1"/>
    </xf>
    <xf numFmtId="3" fontId="7" fillId="9" borderId="2" xfId="0" applyNumberFormat="1" applyFont="1" applyFill="1" applyBorder="1" applyAlignment="1">
      <alignment horizontal="center" vertical="center" wrapText="1"/>
    </xf>
    <xf numFmtId="3" fontId="8" fillId="0" borderId="12" xfId="0" applyNumberFormat="1" applyFont="1" applyBorder="1" applyAlignment="1">
      <alignment horizontal="right" vertical="center" wrapText="1"/>
    </xf>
    <xf numFmtId="3" fontId="22" fillId="0" borderId="2" xfId="0" applyNumberFormat="1" applyFont="1" applyBorder="1" applyAlignment="1">
      <alignment horizontal="right" vertical="center"/>
    </xf>
    <xf numFmtId="3" fontId="7" fillId="9" borderId="14" xfId="0" applyNumberFormat="1" applyFont="1" applyFill="1" applyBorder="1" applyAlignment="1">
      <alignment horizontal="right" vertical="center" wrapText="1"/>
    </xf>
    <xf numFmtId="3" fontId="7" fillId="2" borderId="2" xfId="0" applyNumberFormat="1" applyFont="1" applyFill="1" applyBorder="1" applyAlignment="1">
      <alignment horizontal="right" vertical="center" wrapText="1"/>
    </xf>
    <xf numFmtId="3" fontId="8" fillId="0" borderId="2" xfId="0" applyNumberFormat="1" applyFont="1" applyBorder="1" applyAlignment="1">
      <alignment horizontal="center" vertical="center" wrapText="1"/>
    </xf>
    <xf numFmtId="3" fontId="7" fillId="9" borderId="2" xfId="0" applyNumberFormat="1" applyFont="1" applyFill="1" applyBorder="1" applyAlignment="1">
      <alignment horizontal="center" vertical="center" wrapText="1"/>
    </xf>
    <xf numFmtId="3" fontId="7" fillId="2" borderId="2" xfId="0" applyNumberFormat="1" applyFont="1" applyFill="1" applyBorder="1" applyAlignment="1">
      <alignment horizontal="right" vertical="center" wrapText="1"/>
    </xf>
    <xf numFmtId="0" fontId="7" fillId="8" borderId="14" xfId="0" applyFont="1" applyFill="1" applyBorder="1" applyAlignment="1">
      <alignment horizontal="center" vertical="center" wrapText="1"/>
    </xf>
    <xf numFmtId="3" fontId="8" fillId="0" borderId="2" xfId="0" applyNumberFormat="1" applyFont="1" applyBorder="1" applyAlignment="1">
      <alignment horizontal="right"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8" fillId="0" borderId="2" xfId="0" applyNumberFormat="1" applyFont="1" applyBorder="1" applyAlignment="1">
      <alignment horizontal="center" vertical="center" wrapText="1"/>
    </xf>
    <xf numFmtId="3" fontId="7" fillId="9" borderId="2" xfId="0" applyNumberFormat="1" applyFont="1" applyFill="1" applyBorder="1" applyAlignment="1">
      <alignment horizontal="center" vertical="center" wrapText="1"/>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2"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0" fontId="7" fillId="8" borderId="2" xfId="0" applyFont="1" applyFill="1" applyBorder="1" applyAlignment="1">
      <alignment horizontal="center" vertical="center" wrapText="1"/>
    </xf>
    <xf numFmtId="3" fontId="8" fillId="0" borderId="2" xfId="0" applyNumberFormat="1" applyFont="1" applyBorder="1" applyAlignment="1">
      <alignment horizontal="center" vertical="center" wrapText="1"/>
    </xf>
    <xf numFmtId="9" fontId="22" fillId="0" borderId="2" xfId="9" applyFont="1" applyBorder="1" applyAlignment="1">
      <alignment horizontal="center" vertical="center" wrapText="1"/>
    </xf>
    <xf numFmtId="3" fontId="7" fillId="9" borderId="2" xfId="0" applyNumberFormat="1" applyFont="1" applyFill="1" applyBorder="1" applyAlignment="1">
      <alignment horizontal="center" vertical="center" wrapText="1"/>
    </xf>
    <xf numFmtId="9" fontId="7" fillId="9" borderId="2" xfId="9" applyFont="1" applyFill="1" applyBorder="1" applyAlignment="1">
      <alignment horizontal="center" vertical="center" wrapText="1"/>
    </xf>
    <xf numFmtId="9" fontId="7" fillId="2" borderId="2" xfId="9" applyFont="1" applyFill="1" applyBorder="1" applyAlignment="1">
      <alignment horizontal="center" vertical="center" wrapText="1"/>
    </xf>
    <xf numFmtId="0" fontId="7" fillId="5" borderId="0" xfId="0" applyFont="1" applyFill="1" applyAlignment="1">
      <alignment vertical="center"/>
    </xf>
    <xf numFmtId="0" fontId="22" fillId="7" borderId="0" xfId="0" applyFont="1" applyFill="1" applyAlignment="1">
      <alignment vertical="center"/>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2"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3" fontId="7" fillId="9" borderId="2" xfId="0" applyNumberFormat="1" applyFont="1" applyFill="1" applyBorder="1" applyAlignment="1">
      <alignment horizontal="center"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9"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8" fillId="0" borderId="2" xfId="0" applyNumberFormat="1" applyFont="1" applyFill="1" applyBorder="1" applyAlignment="1">
      <alignment horizontal="right" vertical="center" wrapText="1"/>
    </xf>
    <xf numFmtId="4" fontId="7" fillId="9"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9" borderId="2" xfId="0" applyNumberFormat="1" applyFont="1" applyFill="1" applyBorder="1" applyAlignment="1">
      <alignment horizontal="right" vertical="center" wrapText="1"/>
    </xf>
    <xf numFmtId="3" fontId="7" fillId="9" borderId="2" xfId="0" applyNumberFormat="1" applyFont="1" applyFill="1" applyBorder="1" applyAlignment="1">
      <alignment horizontal="center" vertical="center" wrapText="1"/>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2"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3" fontId="8" fillId="0" borderId="16" xfId="0" applyNumberFormat="1" applyFont="1" applyBorder="1" applyAlignment="1">
      <alignment horizontal="right" vertical="center" wrapText="1"/>
    </xf>
    <xf numFmtId="0" fontId="7" fillId="8" borderId="14" xfId="0" applyFont="1" applyFill="1" applyBorder="1" applyAlignment="1">
      <alignment horizontal="center" vertical="center" wrapText="1"/>
    </xf>
    <xf numFmtId="4" fontId="8" fillId="0" borderId="2" xfId="0" applyNumberFormat="1" applyFont="1" applyBorder="1" applyAlignment="1">
      <alignment horizontal="center" vertical="center" wrapText="1"/>
    </xf>
    <xf numFmtId="3" fontId="8" fillId="0" borderId="2" xfId="0" applyNumberFormat="1" applyFont="1" applyBorder="1" applyAlignment="1">
      <alignment horizontal="right"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3" fontId="22" fillId="0" borderId="0" xfId="0" applyNumberFormat="1" applyFont="1" applyAlignment="1">
      <alignment horizontal="right" vertical="center"/>
    </xf>
    <xf numFmtId="3" fontId="7" fillId="2"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3" fontId="22" fillId="0" borderId="0" xfId="0" applyNumberFormat="1" applyFont="1" applyAlignment="1">
      <alignment horizontal="right" vertical="center"/>
    </xf>
    <xf numFmtId="3" fontId="7" fillId="2"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9" fontId="22" fillId="0" borderId="2" xfId="9" applyFont="1" applyBorder="1" applyAlignment="1">
      <alignment horizontal="center" vertical="center" wrapText="1"/>
    </xf>
    <xf numFmtId="9" fontId="7" fillId="9" borderId="2" xfId="9" applyFont="1" applyFill="1" applyBorder="1" applyAlignment="1">
      <alignment horizontal="center" vertical="center" wrapText="1"/>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2"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0" fontId="7" fillId="8" borderId="2" xfId="0" applyFont="1" applyFill="1" applyBorder="1" applyAlignment="1">
      <alignment horizontal="center" vertical="center" wrapText="1"/>
    </xf>
    <xf numFmtId="9" fontId="22" fillId="0" borderId="2" xfId="9" applyFont="1" applyBorder="1" applyAlignment="1">
      <alignment horizontal="center" vertical="center" wrapText="1"/>
    </xf>
    <xf numFmtId="9" fontId="22" fillId="0" borderId="2" xfId="9" applyFont="1" applyFill="1" applyBorder="1" applyAlignment="1">
      <alignment horizontal="center" vertical="center" wrapText="1"/>
    </xf>
    <xf numFmtId="3" fontId="7" fillId="9" borderId="2" xfId="0" applyNumberFormat="1" applyFont="1" applyFill="1" applyBorder="1" applyAlignment="1">
      <alignment horizontal="center" vertical="center" wrapText="1"/>
    </xf>
    <xf numFmtId="9" fontId="7" fillId="9" borderId="2" xfId="9" applyFont="1" applyFill="1" applyBorder="1" applyAlignment="1">
      <alignment horizontal="center" vertical="center" wrapText="1"/>
    </xf>
    <xf numFmtId="9" fontId="7" fillId="2" borderId="2" xfId="9" applyFont="1" applyFill="1" applyBorder="1" applyAlignment="1">
      <alignment horizontal="center" vertical="center" wrapText="1"/>
    </xf>
    <xf numFmtId="0" fontId="7" fillId="5" borderId="0" xfId="0" applyFont="1" applyFill="1" applyAlignment="1">
      <alignment vertical="center"/>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2"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9" fontId="22" fillId="0" borderId="17" xfId="9" applyFont="1" applyBorder="1" applyAlignment="1">
      <alignment horizontal="center" vertical="center" wrapText="1"/>
    </xf>
    <xf numFmtId="4" fontId="7" fillId="9" borderId="2" xfId="0" applyNumberFormat="1" applyFont="1" applyFill="1" applyBorder="1" applyAlignment="1">
      <alignment horizontal="center" vertical="center" wrapText="1"/>
    </xf>
    <xf numFmtId="3" fontId="8" fillId="0" borderId="2" xfId="0" applyNumberFormat="1" applyFont="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9"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3" fontId="8" fillId="0" borderId="16"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9" fontId="22" fillId="0" borderId="2" xfId="9" applyFont="1" applyBorder="1" applyAlignment="1">
      <alignment horizontal="center" vertical="center" wrapText="1"/>
    </xf>
    <xf numFmtId="9" fontId="7" fillId="9" borderId="2" xfId="9" applyFont="1" applyFill="1" applyBorder="1" applyAlignment="1">
      <alignment horizontal="center" vertical="center" wrapText="1"/>
    </xf>
    <xf numFmtId="9" fontId="7" fillId="2" borderId="2" xfId="9" applyFont="1" applyFill="1" applyBorder="1" applyAlignment="1">
      <alignment horizontal="center"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4" fontId="8" fillId="0" borderId="16" xfId="0" applyNumberFormat="1" applyFont="1" applyBorder="1" applyAlignment="1">
      <alignment horizontal="center"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9" borderId="2" xfId="0" applyNumberFormat="1" applyFont="1" applyFill="1" applyBorder="1" applyAlignment="1">
      <alignment horizontal="right" vertical="center" wrapText="1"/>
    </xf>
    <xf numFmtId="9" fontId="7" fillId="9" borderId="2" xfId="9" applyFont="1" applyFill="1" applyBorder="1" applyAlignment="1">
      <alignment horizontal="center" vertical="center" wrapText="1"/>
    </xf>
    <xf numFmtId="3" fontId="8" fillId="0" borderId="2" xfId="0" applyNumberFormat="1" applyFont="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4" fontId="8" fillId="0"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9" borderId="2" xfId="0" applyNumberFormat="1" applyFont="1" applyFill="1" applyBorder="1" applyAlignment="1">
      <alignment horizontal="right" vertical="center" wrapText="1"/>
    </xf>
    <xf numFmtId="9" fontId="22" fillId="0" borderId="2" xfId="9" applyFont="1" applyBorder="1" applyAlignment="1">
      <alignment horizontal="center" vertical="center" wrapText="1"/>
    </xf>
    <xf numFmtId="3" fontId="7" fillId="9" borderId="2" xfId="0" applyNumberFormat="1" applyFont="1" applyFill="1" applyBorder="1" applyAlignment="1">
      <alignment horizontal="center" vertical="center" wrapText="1"/>
    </xf>
    <xf numFmtId="9" fontId="7" fillId="9" borderId="2" xfId="9" applyFont="1" applyFill="1" applyBorder="1" applyAlignment="1">
      <alignment horizontal="center" vertical="center" wrapText="1"/>
    </xf>
    <xf numFmtId="9" fontId="7" fillId="2" borderId="2" xfId="9" applyFont="1" applyFill="1" applyBorder="1" applyAlignment="1">
      <alignment horizontal="center"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2"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0" fontId="7" fillId="8" borderId="14" xfId="0" applyFont="1" applyFill="1" applyBorder="1" applyAlignment="1">
      <alignment horizontal="center" vertical="center" wrapText="1"/>
    </xf>
    <xf numFmtId="4" fontId="8" fillId="0" borderId="16" xfId="0" applyNumberFormat="1" applyFont="1" applyBorder="1" applyAlignment="1">
      <alignment horizontal="center" vertical="center" wrapText="1"/>
    </xf>
    <xf numFmtId="3" fontId="8" fillId="0" borderId="2" xfId="0" applyNumberFormat="1" applyFont="1" applyBorder="1" applyAlignment="1">
      <alignment horizontal="right"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3" fontId="22" fillId="0" borderId="0" xfId="0" applyNumberFormat="1" applyFont="1" applyAlignment="1">
      <alignment horizontal="right" vertical="center"/>
    </xf>
    <xf numFmtId="3" fontId="7" fillId="2"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9" fontId="7" fillId="9" borderId="2" xfId="9" applyFont="1" applyFill="1" applyBorder="1" applyAlignment="1">
      <alignment horizontal="center" vertical="center" wrapText="1"/>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3" fontId="22" fillId="0" borderId="0" xfId="0" applyNumberFormat="1" applyFont="1" applyAlignment="1">
      <alignment horizontal="right" vertical="center"/>
    </xf>
    <xf numFmtId="3" fontId="7" fillId="2"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2"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3" fontId="8" fillId="0"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0" fontId="7" fillId="8" borderId="2" xfId="0" applyFont="1" applyFill="1" applyBorder="1" applyAlignment="1">
      <alignment horizontal="center" vertical="center" wrapText="1"/>
    </xf>
    <xf numFmtId="9" fontId="22" fillId="0" borderId="2" xfId="9" applyFont="1" applyBorder="1" applyAlignment="1">
      <alignment horizontal="center" vertical="center" wrapText="1"/>
    </xf>
    <xf numFmtId="9" fontId="22" fillId="0" borderId="2" xfId="9" applyFont="1" applyFill="1" applyBorder="1" applyAlignment="1">
      <alignment horizontal="center" vertical="center" wrapText="1"/>
    </xf>
    <xf numFmtId="3" fontId="7" fillId="9" borderId="2" xfId="0" applyNumberFormat="1" applyFont="1" applyFill="1" applyBorder="1" applyAlignment="1">
      <alignment horizontal="center" vertical="center" wrapText="1"/>
    </xf>
    <xf numFmtId="9" fontId="7" fillId="9" borderId="2" xfId="9" applyFont="1" applyFill="1" applyBorder="1" applyAlignment="1">
      <alignment horizontal="center" vertical="center" wrapText="1"/>
    </xf>
    <xf numFmtId="9" fontId="7" fillId="2" borderId="2" xfId="9" applyFont="1" applyFill="1" applyBorder="1" applyAlignment="1">
      <alignment horizontal="center" vertical="center" wrapText="1"/>
    </xf>
    <xf numFmtId="0" fontId="7" fillId="5" borderId="0" xfId="0" applyFont="1" applyFill="1" applyAlignment="1">
      <alignment vertical="center"/>
    </xf>
    <xf numFmtId="3" fontId="8" fillId="0" borderId="2" xfId="0" applyNumberFormat="1" applyFont="1" applyBorder="1" applyAlignment="1">
      <alignment horizontal="right" vertical="center" wrapText="1"/>
    </xf>
    <xf numFmtId="9" fontId="22" fillId="0" borderId="2" xfId="9" applyFont="1" applyBorder="1" applyAlignment="1">
      <alignment horizontal="right" vertical="center" wrapText="1"/>
    </xf>
    <xf numFmtId="9" fontId="22" fillId="0" borderId="2" xfId="9" applyFont="1" applyFill="1" applyBorder="1" applyAlignment="1">
      <alignment horizontal="right" vertical="center" wrapText="1"/>
    </xf>
    <xf numFmtId="3" fontId="7" fillId="9" borderId="2" xfId="0" applyNumberFormat="1" applyFont="1" applyFill="1" applyBorder="1" applyAlignment="1">
      <alignment horizontal="right" vertical="center" wrapText="1"/>
    </xf>
    <xf numFmtId="3" fontId="7" fillId="2"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9"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9" borderId="2" xfId="0" applyNumberFormat="1" applyFont="1" applyFill="1" applyBorder="1" applyAlignment="1">
      <alignment horizontal="right" vertical="center" wrapText="1"/>
    </xf>
    <xf numFmtId="9" fontId="22" fillId="0" borderId="2" xfId="9" applyFont="1" applyBorder="1" applyAlignment="1">
      <alignment horizontal="center" vertical="center" wrapText="1"/>
    </xf>
    <xf numFmtId="9" fontId="22" fillId="0" borderId="2" xfId="9" applyFont="1" applyFill="1" applyBorder="1" applyAlignment="1">
      <alignment horizontal="center" vertical="center" wrapText="1"/>
    </xf>
    <xf numFmtId="9" fontId="7" fillId="9" borderId="2" xfId="9" applyFont="1" applyFill="1" applyBorder="1" applyAlignment="1">
      <alignment horizontal="center" vertical="center" wrapText="1"/>
    </xf>
    <xf numFmtId="9" fontId="7" fillId="2" borderId="2" xfId="9" applyFont="1" applyFill="1" applyBorder="1" applyAlignment="1">
      <alignment horizontal="center"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8" fillId="0" borderId="2" xfId="0" applyNumberFormat="1" applyFont="1" applyFill="1" applyBorder="1" applyAlignment="1">
      <alignment horizontal="right" vertical="center" wrapText="1"/>
    </xf>
    <xf numFmtId="4" fontId="7" fillId="9"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3" fontId="8" fillId="0" borderId="2" xfId="0" applyNumberFormat="1" applyFont="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9"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7" fillId="9" borderId="2" xfId="0" applyNumberFormat="1" applyFont="1" applyFill="1" applyBorder="1" applyAlignment="1">
      <alignment horizontal="right" vertical="center" wrapText="1"/>
    </xf>
    <xf numFmtId="4" fontId="7" fillId="2" borderId="2" xfId="0" applyNumberFormat="1" applyFont="1" applyFill="1" applyBorder="1" applyAlignment="1">
      <alignment horizontal="right" vertical="center" wrapText="1"/>
    </xf>
    <xf numFmtId="9" fontId="22" fillId="0" borderId="2" xfId="9" applyFont="1" applyBorder="1" applyAlignment="1">
      <alignment horizontal="center" vertical="center" wrapText="1"/>
    </xf>
    <xf numFmtId="9" fontId="22" fillId="0" borderId="2" xfId="9" applyFont="1" applyFill="1" applyBorder="1" applyAlignment="1">
      <alignment horizontal="center" vertical="center" wrapText="1"/>
    </xf>
    <xf numFmtId="9" fontId="7" fillId="9" borderId="2" xfId="9" applyFont="1" applyFill="1" applyBorder="1" applyAlignment="1">
      <alignment horizontal="center" vertical="center" wrapText="1"/>
    </xf>
    <xf numFmtId="9" fontId="7" fillId="2" borderId="2" xfId="9" applyFont="1" applyFill="1" applyBorder="1" applyAlignment="1">
      <alignment horizontal="center" vertical="center" wrapText="1"/>
    </xf>
    <xf numFmtId="3" fontId="8" fillId="0" borderId="15" xfId="0" applyNumberFormat="1" applyFont="1" applyBorder="1" applyAlignment="1">
      <alignment horizontal="right" vertical="center" wrapText="1"/>
    </xf>
    <xf numFmtId="3" fontId="8" fillId="0" borderId="16" xfId="0" applyNumberFormat="1" applyFont="1" applyBorder="1" applyAlignment="1">
      <alignment horizontal="right" vertical="center" wrapText="1"/>
    </xf>
    <xf numFmtId="3" fontId="8" fillId="0" borderId="17" xfId="0" applyNumberFormat="1" applyFont="1" applyBorder="1" applyAlignment="1">
      <alignment horizontal="right" vertical="center" wrapText="1"/>
    </xf>
    <xf numFmtId="9" fontId="22" fillId="0" borderId="12" xfId="9" applyFont="1" applyBorder="1" applyAlignment="1">
      <alignment horizontal="center" vertical="center" wrapText="1"/>
    </xf>
    <xf numFmtId="9" fontId="22" fillId="0" borderId="14" xfId="9" applyFont="1" applyBorder="1" applyAlignment="1">
      <alignment horizontal="center" vertical="center" wrapText="1"/>
    </xf>
    <xf numFmtId="0" fontId="7" fillId="8" borderId="15" xfId="0" applyFont="1" applyFill="1" applyBorder="1" applyAlignment="1">
      <alignment horizontal="center" vertical="center" wrapText="1"/>
    </xf>
    <xf numFmtId="0" fontId="7" fillId="8" borderId="16" xfId="0" applyFont="1" applyFill="1" applyBorder="1" applyAlignment="1">
      <alignment horizontal="center" vertical="center" wrapText="1"/>
    </xf>
    <xf numFmtId="0" fontId="7" fillId="8" borderId="17" xfId="0" applyFont="1" applyFill="1" applyBorder="1" applyAlignment="1">
      <alignment horizontal="center" vertical="center" wrapText="1"/>
    </xf>
    <xf numFmtId="3" fontId="7" fillId="0" borderId="12" xfId="0" applyNumberFormat="1" applyFont="1" applyBorder="1" applyAlignment="1">
      <alignment horizontal="center" vertical="center" wrapText="1"/>
    </xf>
    <xf numFmtId="3" fontId="7" fillId="0" borderId="13"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3" fontId="8" fillId="0" borderId="12" xfId="0" applyNumberFormat="1" applyFont="1" applyFill="1" applyBorder="1" applyAlignment="1">
      <alignment horizontal="right" vertical="center" wrapText="1"/>
    </xf>
    <xf numFmtId="3" fontId="8" fillId="0" borderId="13" xfId="0" applyNumberFormat="1" applyFont="1" applyFill="1" applyBorder="1" applyAlignment="1">
      <alignment horizontal="right" vertical="center" wrapText="1"/>
    </xf>
    <xf numFmtId="3" fontId="8" fillId="0" borderId="14" xfId="0" applyNumberFormat="1" applyFont="1" applyFill="1" applyBorder="1" applyAlignment="1">
      <alignment horizontal="right" vertical="center" wrapText="1"/>
    </xf>
    <xf numFmtId="9" fontId="22" fillId="0" borderId="13" xfId="9" applyFont="1" applyBorder="1" applyAlignment="1">
      <alignment horizontal="center" vertical="center" wrapText="1"/>
    </xf>
    <xf numFmtId="4" fontId="8" fillId="0" borderId="21" xfId="0" applyNumberFormat="1" applyFont="1" applyBorder="1" applyAlignment="1">
      <alignment horizontal="center" vertical="center" wrapText="1"/>
    </xf>
    <xf numFmtId="4" fontId="8" fillId="0" borderId="18" xfId="0" applyNumberFormat="1" applyFont="1" applyBorder="1" applyAlignment="1">
      <alignment horizontal="center" vertical="center" wrapText="1"/>
    </xf>
    <xf numFmtId="4" fontId="8" fillId="0" borderId="22" xfId="0" applyNumberFormat="1" applyFont="1" applyBorder="1" applyAlignment="1">
      <alignment horizontal="center" vertical="center" wrapText="1"/>
    </xf>
    <xf numFmtId="4" fontId="8" fillId="0" borderId="4" xfId="0" applyNumberFormat="1" applyFont="1" applyBorder="1" applyAlignment="1">
      <alignment horizontal="center" vertical="center" wrapText="1"/>
    </xf>
    <xf numFmtId="4" fontId="8" fillId="0" borderId="0" xfId="0" applyNumberFormat="1" applyFont="1" applyBorder="1" applyAlignment="1">
      <alignment horizontal="center" vertical="center" wrapText="1"/>
    </xf>
    <xf numFmtId="4" fontId="8" fillId="0" borderId="23" xfId="0" applyNumberFormat="1" applyFont="1" applyBorder="1" applyAlignment="1">
      <alignment horizontal="center" vertical="center" wrapText="1"/>
    </xf>
    <xf numFmtId="4" fontId="8" fillId="0" borderId="24" xfId="0" applyNumberFormat="1" applyFont="1" applyBorder="1" applyAlignment="1">
      <alignment horizontal="center" vertical="center" wrapText="1"/>
    </xf>
    <xf numFmtId="4" fontId="8" fillId="0" borderId="3" xfId="0" applyNumberFormat="1" applyFont="1" applyBorder="1" applyAlignment="1">
      <alignment horizontal="center" vertical="center" wrapText="1"/>
    </xf>
    <xf numFmtId="4" fontId="8" fillId="0" borderId="19" xfId="0" applyNumberFormat="1" applyFont="1" applyBorder="1" applyAlignment="1">
      <alignment horizontal="center" vertical="center" wrapText="1"/>
    </xf>
    <xf numFmtId="3" fontId="7" fillId="2" borderId="15" xfId="0" applyNumberFormat="1" applyFont="1" applyFill="1" applyBorder="1" applyAlignment="1">
      <alignment horizontal="left" vertical="center" wrapText="1"/>
    </xf>
    <xf numFmtId="3" fontId="7" fillId="2" borderId="17" xfId="0" applyNumberFormat="1" applyFont="1" applyFill="1" applyBorder="1" applyAlignment="1">
      <alignment horizontal="left" vertical="center" wrapText="1"/>
    </xf>
    <xf numFmtId="4" fontId="8" fillId="0" borderId="15" xfId="0" applyNumberFormat="1" applyFont="1" applyBorder="1" applyAlignment="1">
      <alignment horizontal="center" vertical="center" wrapText="1"/>
    </xf>
    <xf numFmtId="4" fontId="8" fillId="0" borderId="16" xfId="0" applyNumberFormat="1" applyFont="1" applyBorder="1" applyAlignment="1">
      <alignment horizontal="center" vertical="center" wrapText="1"/>
    </xf>
    <xf numFmtId="4" fontId="8" fillId="0" borderId="17" xfId="0" applyNumberFormat="1" applyFont="1" applyBorder="1" applyAlignment="1">
      <alignment horizontal="center" vertical="center" wrapText="1"/>
    </xf>
    <xf numFmtId="4" fontId="8" fillId="0" borderId="12" xfId="0" applyNumberFormat="1" applyFont="1" applyFill="1" applyBorder="1" applyAlignment="1">
      <alignment horizontal="right" vertical="center" wrapText="1"/>
    </xf>
    <xf numFmtId="4" fontId="8" fillId="0" borderId="14" xfId="0" applyNumberFormat="1" applyFont="1" applyFill="1" applyBorder="1" applyAlignment="1">
      <alignment horizontal="right" vertical="center" wrapText="1"/>
    </xf>
    <xf numFmtId="3" fontId="8" fillId="0" borderId="15" xfId="0" applyNumberFormat="1" applyFont="1" applyBorder="1" applyAlignment="1">
      <alignment horizontal="center" vertical="center" wrapText="1"/>
    </xf>
    <xf numFmtId="3" fontId="8" fillId="0" borderId="16" xfId="0" applyNumberFormat="1" applyFont="1" applyBorder="1" applyAlignment="1">
      <alignment horizontal="center" vertical="center" wrapText="1"/>
    </xf>
    <xf numFmtId="3" fontId="8" fillId="0" borderId="17" xfId="0" applyNumberFormat="1" applyFont="1" applyBorder="1" applyAlignment="1">
      <alignment horizontal="center" vertical="center" wrapText="1"/>
    </xf>
    <xf numFmtId="0" fontId="33" fillId="0" borderId="2" xfId="0" applyFont="1" applyBorder="1" applyAlignment="1">
      <alignment horizontal="center" vertical="center" wrapText="1"/>
    </xf>
    <xf numFmtId="0" fontId="21" fillId="22" borderId="2" xfId="0" applyFont="1" applyFill="1" applyBorder="1" applyAlignment="1">
      <alignment horizontal="left" vertical="center"/>
    </xf>
    <xf numFmtId="0" fontId="21" fillId="22" borderId="2" xfId="0" applyFont="1" applyFill="1" applyBorder="1" applyAlignment="1">
      <alignment horizontal="left" vertical="center" wrapText="1"/>
    </xf>
    <xf numFmtId="0" fontId="21" fillId="13" borderId="2" xfId="0" applyFont="1" applyFill="1" applyBorder="1" applyAlignment="1">
      <alignment horizontal="left" vertical="center" wrapText="1"/>
    </xf>
    <xf numFmtId="0" fontId="33" fillId="0" borderId="2" xfId="0" applyFont="1" applyBorder="1" applyAlignment="1">
      <alignment horizontal="center" vertical="center"/>
    </xf>
    <xf numFmtId="3" fontId="7" fillId="0" borderId="2" xfId="0" applyNumberFormat="1" applyFont="1" applyBorder="1" applyAlignment="1">
      <alignment horizontal="center" vertical="center" wrapText="1"/>
    </xf>
    <xf numFmtId="0" fontId="7" fillId="0" borderId="0" xfId="0" applyFont="1" applyAlignment="1">
      <alignment vertical="center"/>
    </xf>
    <xf numFmtId="0" fontId="7" fillId="8" borderId="2" xfId="0" applyFont="1" applyFill="1" applyBorder="1" applyAlignment="1">
      <alignment horizontal="center" vertical="center"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7" fillId="8" borderId="14" xfId="0" applyFont="1" applyFill="1" applyBorder="1" applyAlignment="1">
      <alignment horizontal="center" vertical="center" wrapText="1"/>
    </xf>
    <xf numFmtId="4" fontId="8" fillId="0" borderId="12" xfId="0" applyNumberFormat="1" applyFont="1" applyFill="1" applyBorder="1" applyAlignment="1">
      <alignment horizontal="center" vertical="center" wrapText="1"/>
    </xf>
    <xf numFmtId="4" fontId="8" fillId="0" borderId="14" xfId="0" applyNumberFormat="1" applyFont="1" applyFill="1" applyBorder="1" applyAlignment="1">
      <alignment horizontal="center" vertical="center" wrapText="1"/>
    </xf>
    <xf numFmtId="0" fontId="22" fillId="0" borderId="0" xfId="0" applyFont="1" applyAlignment="1">
      <alignment vertical="center"/>
    </xf>
    <xf numFmtId="3" fontId="8" fillId="0" borderId="2" xfId="0" applyNumberFormat="1" applyFont="1" applyFill="1" applyBorder="1" applyAlignment="1">
      <alignment horizontal="center" vertical="center" wrapText="1"/>
    </xf>
    <xf numFmtId="0" fontId="7" fillId="8" borderId="12" xfId="0" applyFont="1" applyFill="1" applyBorder="1" applyAlignment="1">
      <alignment horizontal="center" vertical="center"/>
    </xf>
    <xf numFmtId="0" fontId="7" fillId="8" borderId="14" xfId="0" applyFont="1" applyFill="1" applyBorder="1" applyAlignment="1">
      <alignment horizontal="center" vertical="center"/>
    </xf>
    <xf numFmtId="0" fontId="7" fillId="8" borderId="12" xfId="0" applyFont="1" applyFill="1" applyBorder="1" applyAlignment="1">
      <alignment horizontal="center" vertical="center" wrapText="1"/>
    </xf>
    <xf numFmtId="0" fontId="8" fillId="0" borderId="15" xfId="0" applyFont="1" applyBorder="1" applyAlignment="1">
      <alignment horizontal="left" vertical="center"/>
    </xf>
    <xf numFmtId="0" fontId="8" fillId="0" borderId="16" xfId="0" applyFont="1" applyBorder="1" applyAlignment="1">
      <alignment horizontal="left" vertical="center"/>
    </xf>
    <xf numFmtId="0" fontId="8" fillId="0" borderId="17" xfId="0" applyFont="1" applyBorder="1" applyAlignment="1">
      <alignment horizontal="left" vertical="center"/>
    </xf>
    <xf numFmtId="3" fontId="8" fillId="0" borderId="21" xfId="0" applyNumberFormat="1" applyFont="1" applyBorder="1" applyAlignment="1">
      <alignment horizontal="center" vertical="center" wrapText="1"/>
    </xf>
    <xf numFmtId="3" fontId="8" fillId="0" borderId="18" xfId="0" applyNumberFormat="1" applyFont="1" applyBorder="1" applyAlignment="1">
      <alignment horizontal="center" vertical="center" wrapText="1"/>
    </xf>
    <xf numFmtId="3" fontId="8" fillId="0" borderId="22" xfId="0" applyNumberFormat="1" applyFont="1" applyBorder="1" applyAlignment="1">
      <alignment horizontal="center" vertical="center" wrapText="1"/>
    </xf>
    <xf numFmtId="0" fontId="7" fillId="0" borderId="3" xfId="0" applyFont="1" applyBorder="1" applyAlignment="1">
      <alignment vertical="center"/>
    </xf>
    <xf numFmtId="0" fontId="7" fillId="8" borderId="15" xfId="0" applyFont="1" applyFill="1" applyBorder="1" applyAlignment="1">
      <alignment horizontal="center" wrapText="1"/>
    </xf>
    <xf numFmtId="0" fontId="7" fillId="8" borderId="16" xfId="0" applyFont="1" applyFill="1" applyBorder="1" applyAlignment="1">
      <alignment horizontal="center" wrapText="1"/>
    </xf>
    <xf numFmtId="0" fontId="7" fillId="8" borderId="17" xfId="0" applyFont="1" applyFill="1" applyBorder="1" applyAlignment="1">
      <alignment horizontal="center" wrapText="1"/>
    </xf>
    <xf numFmtId="0" fontId="19" fillId="5" borderId="26"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2" fillId="0" borderId="2" xfId="0" applyFont="1" applyBorder="1" applyAlignment="1">
      <alignment vertical="center" wrapText="1"/>
    </xf>
    <xf numFmtId="0" fontId="19" fillId="5" borderId="2" xfId="0" applyFont="1" applyFill="1" applyBorder="1" applyAlignment="1">
      <alignment horizontal="center" vertical="center" wrapText="1"/>
    </xf>
    <xf numFmtId="0" fontId="19" fillId="5" borderId="14" xfId="0" applyFont="1" applyFill="1" applyBorder="1" applyAlignment="1">
      <alignment horizontal="center" vertical="center" wrapText="1"/>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22" xfId="0" applyFont="1" applyBorder="1" applyAlignment="1">
      <alignment horizontal="center" vertical="center"/>
    </xf>
    <xf numFmtId="0" fontId="5" fillId="0" borderId="2" xfId="13" applyFont="1" applyBorder="1" applyAlignment="1">
      <alignment horizontal="center" vertical="center" wrapText="1"/>
    </xf>
    <xf numFmtId="0" fontId="46" fillId="14" borderId="14" xfId="13" applyFont="1" applyFill="1" applyBorder="1" applyAlignment="1">
      <alignment horizontal="center" vertical="center" wrapText="1"/>
    </xf>
    <xf numFmtId="0" fontId="5" fillId="0" borderId="22" xfId="13" applyFont="1" applyBorder="1" applyAlignment="1">
      <alignment horizontal="center" vertical="center" wrapText="1"/>
    </xf>
    <xf numFmtId="0" fontId="5" fillId="0" borderId="23" xfId="13" applyFont="1" applyBorder="1" applyAlignment="1">
      <alignment horizontal="center" vertical="center" wrapText="1"/>
    </xf>
    <xf numFmtId="0" fontId="5" fillId="0" borderId="19" xfId="13" applyFont="1" applyBorder="1" applyAlignment="1">
      <alignment horizontal="center" vertical="center" wrapText="1"/>
    </xf>
    <xf numFmtId="0" fontId="46" fillId="14" borderId="2" xfId="13" applyFont="1" applyFill="1" applyBorder="1" applyAlignment="1">
      <alignment horizontal="center" vertical="center" wrapText="1"/>
    </xf>
    <xf numFmtId="0" fontId="46" fillId="14" borderId="2" xfId="12"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47" fillId="0" borderId="2" xfId="13" applyBorder="1" applyAlignment="1">
      <alignment horizontal="center" vertical="center" wrapText="1"/>
    </xf>
    <xf numFmtId="0" fontId="24" fillId="0" borderId="0" xfId="0" applyFont="1" applyBorder="1" applyAlignment="1">
      <alignment horizontal="center" vertical="center" wrapText="1"/>
    </xf>
    <xf numFmtId="0" fontId="25" fillId="0" borderId="5" xfId="0" applyFont="1" applyBorder="1" applyAlignment="1">
      <alignment horizontal="center" vertical="center" wrapText="1"/>
    </xf>
    <xf numFmtId="0" fontId="17" fillId="5" borderId="5" xfId="0" applyFont="1" applyFill="1" applyBorder="1" applyAlignment="1">
      <alignment horizontal="center" vertical="center" wrapText="1"/>
    </xf>
    <xf numFmtId="0" fontId="33" fillId="0" borderId="9" xfId="0" applyFont="1" applyBorder="1" applyAlignment="1">
      <alignment horizontal="center" vertical="center"/>
    </xf>
    <xf numFmtId="0" fontId="33" fillId="0" borderId="10" xfId="0" applyFont="1" applyBorder="1" applyAlignment="1">
      <alignment horizontal="center" vertical="center"/>
    </xf>
    <xf numFmtId="0" fontId="33" fillId="0" borderId="6" xfId="0" applyFont="1" applyBorder="1" applyAlignment="1">
      <alignment horizontal="center" vertical="center"/>
    </xf>
    <xf numFmtId="0" fontId="36" fillId="5" borderId="9" xfId="0" applyFont="1" applyFill="1" applyBorder="1" applyAlignment="1">
      <alignment horizontal="center" vertical="center"/>
    </xf>
    <xf numFmtId="0" fontId="36" fillId="5" borderId="10" xfId="0" applyFont="1" applyFill="1" applyBorder="1" applyAlignment="1">
      <alignment horizontal="center" vertical="center"/>
    </xf>
    <xf numFmtId="0" fontId="36" fillId="5" borderId="27" xfId="0" applyFont="1" applyFill="1" applyBorder="1" applyAlignment="1">
      <alignment horizontal="center" vertical="center"/>
    </xf>
    <xf numFmtId="3" fontId="16" fillId="0" borderId="9" xfId="0" applyNumberFormat="1" applyFont="1" applyBorder="1" applyAlignment="1">
      <alignment horizontal="center" vertical="center" wrapText="1"/>
    </xf>
    <xf numFmtId="3" fontId="16" fillId="0" borderId="10" xfId="0" applyNumberFormat="1" applyFont="1" applyBorder="1" applyAlignment="1">
      <alignment horizontal="center" vertical="center" wrapText="1"/>
    </xf>
    <xf numFmtId="3" fontId="16" fillId="0" borderId="6" xfId="0" applyNumberFormat="1" applyFont="1" applyBorder="1" applyAlignment="1">
      <alignment horizontal="center" vertical="center" wrapText="1"/>
    </xf>
    <xf numFmtId="0" fontId="17" fillId="5" borderId="9" xfId="0" applyFont="1" applyFill="1" applyBorder="1" applyAlignment="1">
      <alignment horizontal="center" vertical="center" wrapText="1"/>
    </xf>
    <xf numFmtId="0" fontId="17" fillId="5" borderId="10" xfId="0" applyFont="1" applyFill="1" applyBorder="1" applyAlignment="1">
      <alignment horizontal="center" vertical="center" wrapText="1"/>
    </xf>
    <xf numFmtId="0" fontId="17" fillId="5" borderId="6" xfId="0" applyFont="1" applyFill="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6" xfId="0" applyFont="1" applyBorder="1" applyAlignment="1">
      <alignment horizontal="center" vertical="center" wrapText="1"/>
    </xf>
    <xf numFmtId="0" fontId="19" fillId="5" borderId="5" xfId="0" applyFont="1" applyFill="1" applyBorder="1" applyAlignment="1">
      <alignment horizontal="center" vertical="center" wrapText="1"/>
    </xf>
    <xf numFmtId="0" fontId="41" fillId="0" borderId="2" xfId="0" applyFont="1" applyBorder="1" applyAlignment="1">
      <alignment horizontal="center" wrapText="1"/>
    </xf>
    <xf numFmtId="0" fontId="41" fillId="0" borderId="2" xfId="0" applyFont="1" applyBorder="1" applyAlignment="1">
      <alignment horizontal="center"/>
    </xf>
    <xf numFmtId="0" fontId="41" fillId="0" borderId="24" xfId="0" applyFont="1" applyBorder="1" applyAlignment="1">
      <alignment horizontal="center"/>
    </xf>
    <xf numFmtId="0" fontId="41" fillId="0" borderId="3" xfId="0" applyFont="1" applyBorder="1" applyAlignment="1">
      <alignment horizontal="center"/>
    </xf>
    <xf numFmtId="0" fontId="41" fillId="0" borderId="19" xfId="0" applyFont="1" applyBorder="1" applyAlignment="1">
      <alignment horizontal="center"/>
    </xf>
    <xf numFmtId="0" fontId="10" fillId="4" borderId="2" xfId="0" applyFont="1" applyFill="1" applyBorder="1" applyAlignment="1">
      <alignment horizontal="center" vertical="center" wrapText="1"/>
    </xf>
    <xf numFmtId="0" fontId="33" fillId="0" borderId="2" xfId="0" applyFont="1" applyFill="1" applyBorder="1" applyAlignment="1">
      <alignment horizontal="justify" vertical="center"/>
    </xf>
    <xf numFmtId="0" fontId="22" fillId="0" borderId="2" xfId="0" applyFont="1" applyFill="1" applyBorder="1" applyAlignment="1">
      <alignment horizontal="justify" vertical="center"/>
    </xf>
    <xf numFmtId="0" fontId="22" fillId="0" borderId="0" xfId="0" applyFont="1" applyBorder="1" applyAlignment="1">
      <alignment horizontal="center" vertical="center"/>
    </xf>
    <xf numFmtId="0" fontId="10" fillId="4" borderId="12" xfId="0" applyFont="1" applyFill="1" applyBorder="1" applyAlignment="1">
      <alignment horizontal="center" vertical="center" wrapText="1"/>
    </xf>
    <xf numFmtId="0" fontId="10" fillId="4" borderId="14" xfId="0" applyFont="1" applyFill="1" applyBorder="1" applyAlignment="1">
      <alignment horizontal="center" vertical="center" wrapText="1"/>
    </xf>
    <xf numFmtId="3" fontId="33" fillId="0" borderId="24" xfId="0" applyNumberFormat="1" applyFont="1" applyBorder="1" applyAlignment="1">
      <alignment horizontal="center" vertical="center" wrapText="1"/>
    </xf>
    <xf numFmtId="3" fontId="33" fillId="0" borderId="3" xfId="0" applyNumberFormat="1" applyFont="1" applyBorder="1" applyAlignment="1">
      <alignment horizontal="center" vertical="center" wrapText="1"/>
    </xf>
    <xf numFmtId="3" fontId="33" fillId="0" borderId="19" xfId="0" applyNumberFormat="1" applyFont="1" applyBorder="1" applyAlignment="1">
      <alignment horizontal="center" vertical="center" wrapText="1"/>
    </xf>
    <xf numFmtId="0" fontId="36" fillId="5" borderId="15" xfId="0" applyFont="1" applyFill="1" applyBorder="1" applyAlignment="1">
      <alignment horizontal="center" vertical="center" wrapText="1"/>
    </xf>
    <xf numFmtId="0" fontId="36" fillId="5" borderId="16" xfId="0" applyFont="1" applyFill="1" applyBorder="1" applyAlignment="1">
      <alignment horizontal="center" vertical="center" wrapText="1"/>
    </xf>
    <xf numFmtId="0" fontId="36" fillId="5" borderId="17" xfId="0" applyFont="1" applyFill="1" applyBorder="1" applyAlignment="1">
      <alignment horizontal="center" vertical="center" wrapText="1"/>
    </xf>
    <xf numFmtId="10" fontId="33" fillId="0" borderId="2" xfId="0" applyNumberFormat="1" applyFont="1" applyBorder="1" applyAlignment="1">
      <alignment horizontal="center" vertical="center" wrapText="1"/>
    </xf>
    <xf numFmtId="0" fontId="10" fillId="12" borderId="2" xfId="0" applyFont="1" applyFill="1" applyBorder="1" applyAlignment="1">
      <alignment horizontal="left" vertical="center" wrapText="1"/>
    </xf>
    <xf numFmtId="0" fontId="10" fillId="12" borderId="14" xfId="0" applyFont="1" applyFill="1" applyBorder="1" applyAlignment="1">
      <alignment horizontal="left" vertical="center" wrapText="1"/>
    </xf>
    <xf numFmtId="0" fontId="10" fillId="12" borderId="24" xfId="0" applyFont="1" applyFill="1" applyBorder="1" applyAlignment="1">
      <alignment horizontal="left" vertical="center" wrapText="1"/>
    </xf>
    <xf numFmtId="0" fontId="42" fillId="10" borderId="2" xfId="0" applyFont="1" applyFill="1" applyBorder="1" applyAlignment="1">
      <alignment horizontal="center" vertical="center" wrapText="1"/>
    </xf>
    <xf numFmtId="0" fontId="42" fillId="10" borderId="12" xfId="0" applyFont="1" applyFill="1" applyBorder="1" applyAlignment="1">
      <alignment horizontal="center" vertical="center" wrapText="1"/>
    </xf>
    <xf numFmtId="0" fontId="42" fillId="4" borderId="2" xfId="0" applyFont="1" applyFill="1" applyBorder="1" applyAlignment="1">
      <alignment horizontal="center" vertical="center"/>
    </xf>
    <xf numFmtId="0" fontId="42" fillId="4" borderId="12" xfId="0" applyFont="1" applyFill="1" applyBorder="1" applyAlignment="1">
      <alignment horizontal="center" vertical="center"/>
    </xf>
    <xf numFmtId="0" fontId="10" fillId="10" borderId="2" xfId="0" applyFont="1" applyFill="1" applyBorder="1" applyAlignment="1">
      <alignment horizontal="center" vertical="center" wrapText="1"/>
    </xf>
    <xf numFmtId="0" fontId="10" fillId="10" borderId="12" xfId="0" applyFont="1" applyFill="1" applyBorder="1" applyAlignment="1">
      <alignment horizontal="center" vertical="center" wrapText="1"/>
    </xf>
    <xf numFmtId="0" fontId="2" fillId="0" borderId="2" xfId="0" applyFont="1" applyBorder="1" applyAlignment="1">
      <alignment horizontal="justify" vertical="center" wrapText="1"/>
    </xf>
    <xf numFmtId="0" fontId="2" fillId="0" borderId="2" xfId="0" applyFont="1" applyBorder="1" applyAlignment="1">
      <alignment horizontal="center" vertical="center"/>
    </xf>
    <xf numFmtId="0" fontId="10" fillId="12" borderId="2" xfId="0" applyFont="1" applyFill="1" applyBorder="1" applyAlignment="1">
      <alignment horizontal="justify" vertical="center"/>
    </xf>
    <xf numFmtId="0" fontId="21" fillId="4" borderId="2" xfId="0" applyFont="1" applyFill="1" applyBorder="1" applyAlignment="1">
      <alignment horizontal="center" vertical="center"/>
    </xf>
    <xf numFmtId="0" fontId="22" fillId="0" borderId="2" xfId="0" applyFont="1" applyBorder="1" applyAlignment="1">
      <alignment horizontal="center" vertical="center" textRotation="90" wrapText="1"/>
    </xf>
    <xf numFmtId="0" fontId="33" fillId="5" borderId="2" xfId="0" applyFont="1" applyFill="1" applyBorder="1" applyAlignment="1">
      <alignment horizontal="center" vertical="center" textRotation="90" wrapText="1"/>
    </xf>
    <xf numFmtId="0" fontId="22" fillId="11" borderId="2" xfId="0" applyFont="1" applyFill="1" applyBorder="1" applyAlignment="1">
      <alignment horizontal="center" vertical="center" textRotation="90" wrapText="1"/>
    </xf>
    <xf numFmtId="0" fontId="20" fillId="4" borderId="2" xfId="0" applyFont="1" applyFill="1" applyBorder="1" applyAlignment="1">
      <alignment horizontal="center" vertical="center"/>
    </xf>
    <xf numFmtId="0" fontId="63" fillId="14" borderId="2" xfId="0" applyFont="1" applyFill="1" applyBorder="1" applyAlignment="1">
      <alignment horizontal="center" vertical="center"/>
    </xf>
    <xf numFmtId="0" fontId="53" fillId="2" borderId="2" xfId="0" applyFont="1" applyFill="1" applyBorder="1" applyAlignment="1">
      <alignment horizontal="left" vertical="center" wrapText="1"/>
    </xf>
    <xf numFmtId="0" fontId="2" fillId="0" borderId="14" xfId="0" applyFont="1" applyBorder="1" applyAlignment="1">
      <alignment horizontal="center" vertical="center"/>
    </xf>
    <xf numFmtId="0" fontId="55" fillId="0" borderId="0" xfId="0" applyFont="1" applyBorder="1" applyAlignment="1">
      <alignment horizontal="left" vertical="center"/>
    </xf>
    <xf numFmtId="0" fontId="36" fillId="5" borderId="2" xfId="0" applyFont="1" applyFill="1" applyBorder="1" applyAlignment="1">
      <alignment horizontal="center" vertical="center" wrapText="1"/>
    </xf>
    <xf numFmtId="0" fontId="36" fillId="5" borderId="2" xfId="0" applyFont="1" applyFill="1" applyBorder="1" applyAlignment="1">
      <alignment horizontal="right" vertical="center" wrapText="1"/>
    </xf>
    <xf numFmtId="0" fontId="2" fillId="0" borderId="2" xfId="0" applyFont="1" applyBorder="1" applyAlignment="1">
      <alignment horizontal="left" vertical="center"/>
    </xf>
    <xf numFmtId="0" fontId="36" fillId="14" borderId="2" xfId="0" applyFont="1" applyFill="1" applyBorder="1" applyAlignment="1">
      <alignment horizontal="center" vertical="center"/>
    </xf>
    <xf numFmtId="0" fontId="36" fillId="14" borderId="2" xfId="0" applyFont="1" applyFill="1" applyBorder="1" applyAlignment="1">
      <alignment horizontal="right" vertical="center"/>
    </xf>
    <xf numFmtId="0" fontId="10" fillId="4" borderId="2" xfId="0" applyFont="1" applyFill="1" applyBorder="1" applyAlignment="1">
      <alignment horizontal="center" vertical="center"/>
    </xf>
    <xf numFmtId="0" fontId="22" fillId="0" borderId="0" xfId="0" applyFont="1" applyAlignment="1">
      <alignment horizontal="center" vertical="center"/>
    </xf>
    <xf numFmtId="0" fontId="37" fillId="0" borderId="0" xfId="0" applyFont="1" applyBorder="1" applyAlignment="1">
      <alignment horizontal="left" vertical="center" wrapText="1"/>
    </xf>
    <xf numFmtId="0" fontId="55" fillId="0" borderId="3" xfId="0" applyFont="1" applyBorder="1" applyAlignment="1">
      <alignment horizontal="left" vertical="center"/>
    </xf>
    <xf numFmtId="0" fontId="37" fillId="0" borderId="3" xfId="0" applyFont="1" applyBorder="1" applyAlignment="1">
      <alignment horizontal="left" vertical="center" wrapText="1"/>
    </xf>
    <xf numFmtId="0" fontId="36" fillId="5" borderId="29" xfId="0" applyFont="1" applyFill="1" applyBorder="1" applyAlignment="1">
      <alignment horizontal="center" vertical="center" wrapText="1"/>
    </xf>
    <xf numFmtId="0" fontId="36" fillId="5" borderId="30" xfId="0" applyFont="1" applyFill="1" applyBorder="1" applyAlignment="1">
      <alignment horizontal="center" vertical="center" wrapText="1"/>
    </xf>
    <xf numFmtId="0" fontId="36" fillId="5" borderId="31" xfId="0" applyFont="1" applyFill="1" applyBorder="1" applyAlignment="1">
      <alignment horizontal="center" vertical="center" wrapText="1"/>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10" fillId="12" borderId="2" xfId="0" applyFont="1" applyFill="1" applyBorder="1" applyAlignment="1">
      <alignment horizontal="left" vertical="center"/>
    </xf>
    <xf numFmtId="0" fontId="9" fillId="0" borderId="14" xfId="0" applyFont="1" applyBorder="1" applyAlignment="1">
      <alignment horizontal="center" vertical="center" wrapText="1"/>
    </xf>
    <xf numFmtId="0" fontId="9" fillId="0" borderId="2" xfId="0" applyFont="1" applyBorder="1" applyAlignment="1">
      <alignment horizontal="center" vertical="center"/>
    </xf>
    <xf numFmtId="0" fontId="10" fillId="12" borderId="2" xfId="0" applyFont="1" applyFill="1" applyBorder="1" applyAlignment="1">
      <alignment horizontal="center" vertical="center"/>
    </xf>
    <xf numFmtId="0" fontId="9" fillId="0" borderId="2" xfId="0" applyFont="1" applyBorder="1" applyAlignment="1">
      <alignment horizontal="left" vertical="center" wrapText="1"/>
    </xf>
    <xf numFmtId="0" fontId="63" fillId="14" borderId="15" xfId="0" applyFont="1" applyFill="1" applyBorder="1" applyAlignment="1">
      <alignment horizontal="center" vertical="center"/>
    </xf>
    <xf numFmtId="0" fontId="63" fillId="14" borderId="16" xfId="0" applyFont="1" applyFill="1" applyBorder="1" applyAlignment="1">
      <alignment horizontal="center" vertical="center"/>
    </xf>
    <xf numFmtId="0" fontId="63" fillId="14" borderId="17" xfId="0" applyFont="1" applyFill="1" applyBorder="1" applyAlignment="1">
      <alignment horizontal="center" vertical="center"/>
    </xf>
    <xf numFmtId="0" fontId="9" fillId="0" borderId="2" xfId="0" applyFont="1" applyBorder="1" applyAlignment="1">
      <alignment horizontal="left" vertical="center"/>
    </xf>
    <xf numFmtId="0" fontId="10" fillId="12" borderId="2" xfId="0" applyFont="1" applyFill="1" applyBorder="1" applyAlignment="1">
      <alignment vertical="center"/>
    </xf>
    <xf numFmtId="0" fontId="22" fillId="0" borderId="24" xfId="0" applyFont="1" applyBorder="1" applyAlignment="1">
      <alignment horizontal="center" vertical="center"/>
    </xf>
    <xf numFmtId="0" fontId="22" fillId="0" borderId="3" xfId="0" applyFont="1" applyBorder="1" applyAlignment="1">
      <alignment horizontal="center" vertical="center"/>
    </xf>
    <xf numFmtId="0" fontId="22" fillId="0" borderId="19" xfId="0" applyFont="1" applyBorder="1" applyAlignment="1">
      <alignment horizontal="center" vertical="center"/>
    </xf>
    <xf numFmtId="0" fontId="9" fillId="6" borderId="2" xfId="0" applyFont="1" applyFill="1" applyBorder="1" applyAlignment="1">
      <alignment horizontal="justify" vertical="center" wrapText="1"/>
    </xf>
    <xf numFmtId="0" fontId="48" fillId="16" borderId="0" xfId="2" applyFont="1" applyFill="1" applyAlignment="1">
      <alignment horizontal="center" vertical="center"/>
    </xf>
    <xf numFmtId="0" fontId="5" fillId="15" borderId="3" xfId="2" applyFill="1" applyBorder="1" applyAlignment="1">
      <alignment horizontal="center"/>
    </xf>
  </cellXfs>
  <cellStyles count="16">
    <cellStyle name="Comma" xfId="7" builtinId="3"/>
    <cellStyle name="Comma [0]" xfId="15" builtinId="6"/>
    <cellStyle name="Comma 2 2" xfId="11" xr:uid="{82F2375C-4EB6-4691-B434-79D7DA525D22}"/>
    <cellStyle name="Comma 41" xfId="12" xr:uid="{E8369EDD-E3B0-48E0-8B23-61D52DCEA3AC}"/>
    <cellStyle name="Comma 8" xfId="14" xr:uid="{65CDA710-15F0-4C52-82DF-C260C1612337}"/>
    <cellStyle name="Currency" xfId="8" builtinId="4"/>
    <cellStyle name="Currency 2" xfId="5" xr:uid="{E9865715-62A0-4F6E-91A9-93912D7AF899}"/>
    <cellStyle name="Heading 1" xfId="1" builtinId="16"/>
    <cellStyle name="Helper" xfId="3" xr:uid="{B6752ECA-ACEC-4C1B-8F4D-2A9DC01E3E96}"/>
    <cellStyle name="Hyperlink" xfId="6" builtinId="8"/>
    <cellStyle name="Normal" xfId="0" builtinId="0"/>
    <cellStyle name="Normal 2" xfId="4" xr:uid="{64D3D528-0FC1-4BA1-A01A-1C82D5379CD1}"/>
    <cellStyle name="Normal 2 2" xfId="10" xr:uid="{25D4BF26-AD6A-4B9D-BF87-D9171314A74E}"/>
    <cellStyle name="Normal 7" xfId="2" xr:uid="{CE69985C-1C32-4460-AB9C-DD36AF4A932B}"/>
    <cellStyle name="Normal 72" xfId="13" xr:uid="{E9878918-864E-4FDC-B491-7D9CC9A85864}"/>
    <cellStyle name="Percent" xfId="9" builtinId="5"/>
  </cellStyles>
  <dxfs count="2">
    <dxf>
      <font>
        <b/>
        <i val="0"/>
        <color theme="0"/>
      </font>
      <fill>
        <patternFill>
          <bgColor rgb="FF00B050"/>
        </patternFill>
      </fill>
    </dxf>
    <dxf>
      <font>
        <b/>
        <i val="0"/>
        <color theme="0"/>
      </font>
      <fill>
        <patternFill>
          <bgColor rgb="FFFF0000"/>
        </patternFill>
      </fill>
    </dxf>
  </dxfs>
  <tableStyles count="0" defaultTableStyle="TableStyleMedium2" defaultPivotStyle="PivotStyleLight16"/>
  <colors>
    <mruColors>
      <color rgb="FF818A8F"/>
      <color rgb="FF5C7F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microsoft.com/office/2017/10/relationships/person" Target="persons/person.xml"/><Relationship Id="rId30" Type="http://schemas.openxmlformats.org/officeDocument/2006/relationships/customXml" Target="../customXml/item2.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Ex1.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hartEx2.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hartEx3.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hartEx4.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hartEx5.xml><?xml version="1.0" encoding="utf-8"?>
<cx:chartSpace xmlns:a="http://schemas.openxmlformats.org/drawingml/2006/main" xmlns:r="http://schemas.openxmlformats.org/officeDocument/2006/relationships" xmlns:cx="http://schemas.microsoft.com/office/drawing/2014/chartex">
  <cx:chart>
    <cx:plotArea>
      <cx:plotAreaRegion/>
    </cx:plotArea>
  </cx:chart>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66">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microsoft.com/office/2014/relationships/chartEx" Target="../charts/chartEx1.xml"/></Relationships>
</file>

<file path=xl/drawings/_rels/drawing2.xml.rels><?xml version="1.0" encoding="UTF-8" standalone="yes"?>
<Relationships xmlns="http://schemas.openxmlformats.org/package/2006/relationships"><Relationship Id="rId2" Type="http://schemas.microsoft.com/office/2014/relationships/chartEx" Target="../charts/chartEx3.xml"/><Relationship Id="rId1" Type="http://schemas.microsoft.com/office/2014/relationships/chartEx" Target="../charts/chartEx2.xml"/></Relationships>
</file>

<file path=xl/drawings/_rels/drawing3.xml.rels><?xml version="1.0" encoding="UTF-8" standalone="yes"?>
<Relationships xmlns="http://schemas.openxmlformats.org/package/2006/relationships"><Relationship Id="rId1" Type="http://schemas.microsoft.com/office/2014/relationships/chartEx" Target="../charts/chartEx4.xml"/></Relationships>
</file>

<file path=xl/drawings/_rels/drawing4.xml.rels><?xml version="1.0" encoding="UTF-8" standalone="yes"?>
<Relationships xmlns="http://schemas.openxmlformats.org/package/2006/relationships"><Relationship Id="rId1" Type="http://schemas.microsoft.com/office/2014/relationships/chartEx" Target="../charts/chartEx5.xml"/></Relationships>
</file>

<file path=xl/drawings/drawing1.xml><?xml version="1.0" encoding="utf-8"?>
<xdr:wsDr xmlns:xdr="http://schemas.openxmlformats.org/drawingml/2006/spreadsheetDrawing" xmlns:a="http://schemas.openxmlformats.org/drawingml/2006/main">
  <xdr:twoCellAnchor>
    <xdr:from>
      <xdr:col>9</xdr:col>
      <xdr:colOff>17927</xdr:colOff>
      <xdr:row>49</xdr:row>
      <xdr:rowOff>0</xdr:rowOff>
    </xdr:from>
    <xdr:to>
      <xdr:col>23</xdr:col>
      <xdr:colOff>604025</xdr:colOff>
      <xdr:row>50</xdr:row>
      <xdr:rowOff>8031</xdr:rowOff>
    </xdr:to>
    <mc:AlternateContent xmlns:mc="http://schemas.openxmlformats.org/markup-compatibility/2006">
      <mc:Choice xmlns:cx1="http://schemas.microsoft.com/office/drawing/2015/9/8/chartex" Requires="cx1">
        <xdr:graphicFrame macro="">
          <xdr:nvGraphicFramePr>
            <xdr:cNvPr id="6" name="Chart 5">
              <a:extLst>
                <a:ext uri="{FF2B5EF4-FFF2-40B4-BE49-F238E27FC236}">
                  <a16:creationId xmlns:a16="http://schemas.microsoft.com/office/drawing/2014/main" id="{389DD84A-3566-44B9-B5C3-874301342D90}"/>
                </a:ext>
                <a:ext uri="{147F2762-F138-4A5C-976F-8EAC2B608ADB}">
                  <a16:predDERef xmlns:a16="http://schemas.microsoft.com/office/drawing/2014/main" pred="{DFDB006B-A681-422C-AEED-AF1D81C5791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3371977" y="10496550"/>
              <a:ext cx="10387323" cy="21758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xdr:from>
      <xdr:col>19</xdr:col>
      <xdr:colOff>17927</xdr:colOff>
      <xdr:row>51</xdr:row>
      <xdr:rowOff>0</xdr:rowOff>
    </xdr:from>
    <xdr:to>
      <xdr:col>33</xdr:col>
      <xdr:colOff>604025</xdr:colOff>
      <xdr:row>52</xdr:row>
      <xdr:rowOff>8031</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1902BB51-4890-4B2A-A0B3-E88F1B08DB44}"/>
                </a:ext>
                <a:ext uri="{147F2762-F138-4A5C-976F-8EAC2B608ADB}">
                  <a16:predDERef xmlns:a16="http://schemas.microsoft.com/office/drawing/2014/main" pred="{DFDB006B-A681-422C-AEED-AF1D81C5791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25640177" y="10915650"/>
              <a:ext cx="10320648" cy="21758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9</xdr:col>
      <xdr:colOff>11206</xdr:colOff>
      <xdr:row>51</xdr:row>
      <xdr:rowOff>0</xdr:rowOff>
    </xdr:from>
    <xdr:to>
      <xdr:col>17</xdr:col>
      <xdr:colOff>-1</xdr:colOff>
      <xdr:row>52</xdr:row>
      <xdr:rowOff>26891</xdr:rowOff>
    </xdr:to>
    <mc:AlternateContent xmlns:mc="http://schemas.openxmlformats.org/markup-compatibility/2006">
      <mc:Choice xmlns:cx1="http://schemas.microsoft.com/office/drawing/2015/9/8/chartex" Requires="cx1">
        <xdr:graphicFrame macro="">
          <xdr:nvGraphicFramePr>
            <xdr:cNvPr id="3" name="Chart 2">
              <a:extLst>
                <a:ext uri="{FF2B5EF4-FFF2-40B4-BE49-F238E27FC236}">
                  <a16:creationId xmlns:a16="http://schemas.microsoft.com/office/drawing/2014/main" id="{9BB94E13-23C4-46A3-9023-DBB54E6FB4A9}"/>
                </a:ext>
                <a:ext uri="{147F2762-F138-4A5C-976F-8EAC2B608ADB}">
                  <a16:predDERef xmlns:a16="http://schemas.microsoft.com/office/drawing/2014/main" pred="{1902BB51-4890-4B2A-A0B3-E88F1B08DB4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2"/>
            </a:graphicData>
          </a:graphic>
        </xdr:graphicFrame>
      </mc:Choice>
      <mc:Fallback>
        <xdr:sp macro="" textlink="">
          <xdr:nvSpPr>
            <xdr:cNvPr id="0" name=""/>
            <xdr:cNvSpPr>
              <a:spLocks noTextEdit="1"/>
            </xdr:cNvSpPr>
          </xdr:nvSpPr>
          <xdr:spPr>
            <a:xfrm>
              <a:off x="13812931" y="10915650"/>
              <a:ext cx="10599643" cy="23644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17927</xdr:colOff>
      <xdr:row>49</xdr:row>
      <xdr:rowOff>0</xdr:rowOff>
    </xdr:from>
    <xdr:to>
      <xdr:col>28</xdr:col>
      <xdr:colOff>604025</xdr:colOff>
      <xdr:row>50</xdr:row>
      <xdr:rowOff>8031</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298B5C73-2089-436B-B72F-AF460054A548}"/>
                </a:ext>
                <a:ext uri="{147F2762-F138-4A5C-976F-8EAC2B608ADB}">
                  <a16:predDERef xmlns:a16="http://schemas.microsoft.com/office/drawing/2014/main" pred="{DFDB006B-A681-422C-AEED-AF1D81C5791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7439152" y="10496550"/>
              <a:ext cx="10320648" cy="21758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15</xdr:col>
      <xdr:colOff>17927</xdr:colOff>
      <xdr:row>51</xdr:row>
      <xdr:rowOff>0</xdr:rowOff>
    </xdr:from>
    <xdr:to>
      <xdr:col>29</xdr:col>
      <xdr:colOff>604025</xdr:colOff>
      <xdr:row>52</xdr:row>
      <xdr:rowOff>8031</xdr:rowOff>
    </xdr:to>
    <mc:AlternateContent xmlns:mc="http://schemas.openxmlformats.org/markup-compatibility/2006">
      <mc:Choice xmlns:cx1="http://schemas.microsoft.com/office/drawing/2015/9/8/chartex" Requires="cx1">
        <xdr:graphicFrame macro="">
          <xdr:nvGraphicFramePr>
            <xdr:cNvPr id="2" name="Chart 1">
              <a:extLst>
                <a:ext uri="{FF2B5EF4-FFF2-40B4-BE49-F238E27FC236}">
                  <a16:creationId xmlns:a16="http://schemas.microsoft.com/office/drawing/2014/main" id="{99920312-6AF0-46FD-B851-5458FCC0B958}"/>
                </a:ext>
                <a:ext uri="{147F2762-F138-4A5C-976F-8EAC2B608ADB}">
                  <a16:predDERef xmlns:a16="http://schemas.microsoft.com/office/drawing/2014/main" pred="{DFDB006B-A681-422C-AEED-AF1D81C5791D}"/>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16162802" y="11887200"/>
              <a:ext cx="10320648" cy="217581"/>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Proposals\01%20-%20CURRENT%20PROPOSALS\2020\2020-04-22%20Evergy\Evergy%20Rough%20Costing.5.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P\2026\6%20-%20Cost%20Effectiveness\2021\Final\Evergy%202021%20CE%20Model%20-%20Final%20-%2020220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l Costing"/>
      <sheetName val="Evergy Metro "/>
      <sheetName val="Evergy Metro"/>
      <sheetName val="Missouri West"/>
      <sheetName val="split by area"/>
      <sheetName val="Org Chart"/>
      <sheetName val="Sheet4"/>
      <sheetName val="Billing Rates"/>
    </sheetNames>
    <sheetDataSet>
      <sheetData sheetId="0"/>
      <sheetData sheetId="1"/>
      <sheetData sheetId="2">
        <row r="5">
          <cell r="B5"/>
          <cell r="C5"/>
          <cell r="D5"/>
          <cell r="E5"/>
          <cell r="F5"/>
          <cell r="G5"/>
          <cell r="H5"/>
          <cell r="I5"/>
          <cell r="J5"/>
        </row>
        <row r="7">
          <cell r="B7"/>
          <cell r="C7"/>
          <cell r="D7"/>
          <cell r="E7"/>
          <cell r="F7"/>
          <cell r="G7"/>
          <cell r="H7"/>
          <cell r="I7"/>
          <cell r="J7"/>
        </row>
        <row r="8">
          <cell r="B8">
            <v>5217</v>
          </cell>
          <cell r="C8">
            <v>11114</v>
          </cell>
          <cell r="D8">
            <v>13909</v>
          </cell>
          <cell r="E8">
            <v>0.83</v>
          </cell>
          <cell r="F8">
            <v>1.78</v>
          </cell>
          <cell r="G8">
            <v>2.2200000000000002</v>
          </cell>
          <cell r="H8">
            <v>790074</v>
          </cell>
          <cell r="I8">
            <v>1725252</v>
          </cell>
          <cell r="J8">
            <v>2159019</v>
          </cell>
        </row>
        <row r="9">
          <cell r="B9">
            <v>3273</v>
          </cell>
          <cell r="C9">
            <v>7192</v>
          </cell>
          <cell r="D9">
            <v>8990</v>
          </cell>
          <cell r="E9">
            <v>0.02</v>
          </cell>
          <cell r="F9">
            <v>7.0000000000000007E-2</v>
          </cell>
          <cell r="G9">
            <v>0.09</v>
          </cell>
          <cell r="H9">
            <v>434411</v>
          </cell>
          <cell r="I9">
            <v>998869</v>
          </cell>
          <cell r="J9">
            <v>1248587</v>
          </cell>
        </row>
        <row r="10">
          <cell r="B10">
            <v>0</v>
          </cell>
          <cell r="C10">
            <v>0</v>
          </cell>
          <cell r="D10">
            <v>0</v>
          </cell>
          <cell r="E10">
            <v>15</v>
          </cell>
          <cell r="F10">
            <v>15</v>
          </cell>
          <cell r="G10">
            <v>15</v>
          </cell>
          <cell r="H10">
            <v>937500</v>
          </cell>
          <cell r="I10">
            <v>960938</v>
          </cell>
          <cell r="J10">
            <v>960938</v>
          </cell>
        </row>
        <row r="11">
          <cell r="B11">
            <v>29</v>
          </cell>
          <cell r="C11">
            <v>58</v>
          </cell>
          <cell r="D11">
            <v>87</v>
          </cell>
          <cell r="E11">
            <v>0.21</v>
          </cell>
          <cell r="F11">
            <v>0.43</v>
          </cell>
          <cell r="G11">
            <v>0.64</v>
          </cell>
          <cell r="H11">
            <v>139756</v>
          </cell>
          <cell r="I11">
            <v>192142</v>
          </cell>
          <cell r="J11">
            <v>262930</v>
          </cell>
        </row>
        <row r="12">
          <cell r="B12">
            <v>0</v>
          </cell>
          <cell r="C12">
            <v>0</v>
          </cell>
          <cell r="D12">
            <v>0</v>
          </cell>
          <cell r="E12">
            <v>0</v>
          </cell>
          <cell r="F12">
            <v>0</v>
          </cell>
          <cell r="G12">
            <v>0</v>
          </cell>
          <cell r="H12">
            <v>25000</v>
          </cell>
          <cell r="I12">
            <v>25625</v>
          </cell>
          <cell r="J12">
            <v>26266</v>
          </cell>
        </row>
        <row r="13">
          <cell r="B13">
            <v>12153</v>
          </cell>
          <cell r="C13">
            <v>9723</v>
          </cell>
          <cell r="D13">
            <v>7555</v>
          </cell>
          <cell r="E13">
            <v>0.89</v>
          </cell>
          <cell r="F13">
            <v>0.72</v>
          </cell>
          <cell r="G13">
            <v>0.56000000000000005</v>
          </cell>
          <cell r="H13">
            <v>1311390</v>
          </cell>
          <cell r="I13">
            <v>1344175</v>
          </cell>
          <cell r="J13">
            <v>1084277</v>
          </cell>
        </row>
        <row r="15">
          <cell r="B15"/>
          <cell r="C15"/>
          <cell r="D15"/>
          <cell r="E15"/>
          <cell r="F15"/>
          <cell r="G15"/>
          <cell r="H15"/>
          <cell r="I15"/>
          <cell r="J15"/>
        </row>
        <row r="16">
          <cell r="B16">
            <v>9579</v>
          </cell>
          <cell r="C16">
            <v>9579</v>
          </cell>
          <cell r="D16">
            <v>9579</v>
          </cell>
          <cell r="E16">
            <v>1.2</v>
          </cell>
          <cell r="F16">
            <v>1.2</v>
          </cell>
          <cell r="G16">
            <v>1.2</v>
          </cell>
          <cell r="H16">
            <v>462000</v>
          </cell>
          <cell r="I16">
            <v>473550</v>
          </cell>
          <cell r="J16">
            <v>485389</v>
          </cell>
        </row>
        <row r="19">
          <cell r="B19">
            <v>1368</v>
          </cell>
          <cell r="C19">
            <v>1161</v>
          </cell>
          <cell r="D19">
            <v>1161</v>
          </cell>
          <cell r="E19">
            <v>0.25</v>
          </cell>
          <cell r="F19">
            <v>0.23</v>
          </cell>
          <cell r="G19">
            <v>0.23</v>
          </cell>
          <cell r="H19">
            <v>820134</v>
          </cell>
          <cell r="I19">
            <v>781827</v>
          </cell>
          <cell r="J19">
            <v>818672</v>
          </cell>
        </row>
        <row r="22">
          <cell r="B22">
            <v>0</v>
          </cell>
          <cell r="C22">
            <v>0</v>
          </cell>
          <cell r="D22">
            <v>0</v>
          </cell>
          <cell r="E22">
            <v>0</v>
          </cell>
          <cell r="F22">
            <v>0</v>
          </cell>
          <cell r="G22">
            <v>0</v>
          </cell>
          <cell r="H22">
            <v>120000</v>
          </cell>
          <cell r="I22">
            <v>123000</v>
          </cell>
          <cell r="J22">
            <v>126075</v>
          </cell>
        </row>
      </sheetData>
      <sheetData sheetId="3">
        <row r="5">
          <cell r="B5"/>
          <cell r="C5"/>
          <cell r="D5"/>
          <cell r="E5"/>
          <cell r="F5"/>
          <cell r="G5"/>
          <cell r="H5"/>
          <cell r="I5"/>
          <cell r="J5"/>
        </row>
        <row r="7">
          <cell r="B7"/>
          <cell r="C7"/>
          <cell r="D7"/>
          <cell r="E7"/>
          <cell r="F7"/>
          <cell r="G7"/>
          <cell r="H7"/>
          <cell r="I7"/>
          <cell r="J7"/>
        </row>
        <row r="8">
          <cell r="B8">
            <v>2664</v>
          </cell>
          <cell r="C8">
            <v>3676</v>
          </cell>
          <cell r="D8">
            <v>3676</v>
          </cell>
          <cell r="E8">
            <v>0.42</v>
          </cell>
          <cell r="F8">
            <v>0.57999999999999996</v>
          </cell>
          <cell r="G8">
            <v>0.57999999999999996</v>
          </cell>
          <cell r="H8">
            <v>410228</v>
          </cell>
          <cell r="I8">
            <v>585033</v>
          </cell>
          <cell r="J8">
            <v>585033</v>
          </cell>
        </row>
        <row r="9">
          <cell r="B9">
            <v>3619</v>
          </cell>
          <cell r="C9">
            <v>7640</v>
          </cell>
          <cell r="D9">
            <v>9212</v>
          </cell>
          <cell r="E9">
            <v>0.03</v>
          </cell>
          <cell r="F9">
            <v>0.09</v>
          </cell>
          <cell r="G9">
            <v>0.11</v>
          </cell>
          <cell r="H9">
            <v>484680</v>
          </cell>
          <cell r="I9">
            <v>1077753</v>
          </cell>
          <cell r="J9">
            <v>1304483</v>
          </cell>
        </row>
        <row r="10">
          <cell r="B10">
            <v>0</v>
          </cell>
          <cell r="C10">
            <v>0</v>
          </cell>
          <cell r="D10">
            <v>0</v>
          </cell>
          <cell r="E10">
            <v>49.49</v>
          </cell>
          <cell r="F10">
            <v>52.09</v>
          </cell>
          <cell r="G10">
            <v>54.83</v>
          </cell>
          <cell r="H10">
            <v>3092980</v>
          </cell>
          <cell r="I10">
            <v>3337163</v>
          </cell>
          <cell r="J10">
            <v>3512803</v>
          </cell>
        </row>
        <row r="11">
          <cell r="B11">
            <v>28</v>
          </cell>
          <cell r="C11">
            <v>57</v>
          </cell>
          <cell r="D11">
            <v>85</v>
          </cell>
          <cell r="E11">
            <v>0.21</v>
          </cell>
          <cell r="F11">
            <v>0.41</v>
          </cell>
          <cell r="G11">
            <v>0.62</v>
          </cell>
          <cell r="H11">
            <v>156007</v>
          </cell>
          <cell r="I11">
            <v>206394</v>
          </cell>
          <cell r="J11">
            <v>276897</v>
          </cell>
        </row>
        <row r="12">
          <cell r="B12">
            <v>0</v>
          </cell>
          <cell r="C12">
            <v>0</v>
          </cell>
          <cell r="D12">
            <v>0</v>
          </cell>
          <cell r="E12">
            <v>0</v>
          </cell>
          <cell r="F12">
            <v>0</v>
          </cell>
          <cell r="G12">
            <v>0</v>
          </cell>
          <cell r="H12">
            <v>25000</v>
          </cell>
          <cell r="I12">
            <v>25625</v>
          </cell>
          <cell r="J12">
            <v>26266</v>
          </cell>
        </row>
        <row r="13">
          <cell r="B13">
            <v>13039</v>
          </cell>
          <cell r="C13">
            <v>10417</v>
          </cell>
          <cell r="D13">
            <v>8079</v>
          </cell>
          <cell r="E13">
            <v>0.96</v>
          </cell>
          <cell r="F13">
            <v>0.76</v>
          </cell>
          <cell r="G13">
            <v>0.57999999999999996</v>
          </cell>
          <cell r="H13">
            <v>1399950</v>
          </cell>
          <cell r="I13">
            <v>1434949</v>
          </cell>
          <cell r="J13">
            <v>1154248</v>
          </cell>
        </row>
        <row r="15">
          <cell r="B15"/>
          <cell r="C15"/>
          <cell r="D15"/>
          <cell r="E15"/>
          <cell r="F15"/>
          <cell r="G15"/>
          <cell r="H15"/>
          <cell r="I15"/>
          <cell r="J15"/>
        </row>
        <row r="18">
          <cell r="B18"/>
          <cell r="C18"/>
          <cell r="D18"/>
          <cell r="E18"/>
          <cell r="F18"/>
          <cell r="G18"/>
          <cell r="H18"/>
          <cell r="I18"/>
          <cell r="J18"/>
        </row>
        <row r="19">
          <cell r="B19">
            <v>1389</v>
          </cell>
          <cell r="C19">
            <v>1182</v>
          </cell>
          <cell r="D19">
            <v>1182</v>
          </cell>
          <cell r="E19">
            <v>0.24</v>
          </cell>
          <cell r="F19">
            <v>0.22</v>
          </cell>
          <cell r="G19">
            <v>0.22</v>
          </cell>
          <cell r="H19">
            <v>936918</v>
          </cell>
          <cell r="I19">
            <v>891255</v>
          </cell>
          <cell r="J19">
            <v>933668</v>
          </cell>
        </row>
        <row r="21">
          <cell r="H21"/>
          <cell r="I21"/>
          <cell r="J21"/>
        </row>
        <row r="22">
          <cell r="B22">
            <v>0</v>
          </cell>
          <cell r="C22">
            <v>0</v>
          </cell>
          <cell r="D22">
            <v>0</v>
          </cell>
          <cell r="E22">
            <v>0</v>
          </cell>
          <cell r="F22">
            <v>0</v>
          </cell>
          <cell r="G22">
            <v>0</v>
          </cell>
          <cell r="H22">
            <v>90000</v>
          </cell>
          <cell r="I22">
            <v>92250</v>
          </cell>
          <cell r="J22">
            <v>94556</v>
          </cell>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s"/>
      <sheetName val="Summary"/>
      <sheetName val="Model"/>
      <sheetName val="Avoids"/>
      <sheetName val="ProgramInputs"/>
      <sheetName val="OtherInputs"/>
      <sheetName val="Lists"/>
      <sheetName val="Checks"/>
      <sheetName val="ProgramInputChecks"/>
    </sheetNames>
    <sheetDataSet>
      <sheetData sheetId="0"/>
      <sheetData sheetId="1">
        <row r="9">
          <cell r="I9">
            <v>661689.78</v>
          </cell>
        </row>
        <row r="10">
          <cell r="I10">
            <v>1800</v>
          </cell>
        </row>
        <row r="11">
          <cell r="I11">
            <v>245057</v>
          </cell>
        </row>
        <row r="30">
          <cell r="I30">
            <v>1441771.67</v>
          </cell>
        </row>
        <row r="31">
          <cell r="I31">
            <v>2950</v>
          </cell>
        </row>
        <row r="32">
          <cell r="I32">
            <v>300750</v>
          </cell>
        </row>
      </sheetData>
      <sheetData sheetId="2"/>
      <sheetData sheetId="3" refreshError="1"/>
      <sheetData sheetId="4"/>
      <sheetData sheetId="5" refreshError="1"/>
      <sheetData sheetId="6" refreshError="1"/>
      <sheetData sheetId="7" refreshError="1"/>
      <sheetData sheetId="8" refreshError="1"/>
    </sheetDataSet>
  </externalBook>
</externalLink>
</file>

<file path=xl/persons/person.xml><?xml version="1.0" encoding="utf-8"?>
<personList xmlns="http://schemas.microsoft.com/office/spreadsheetml/2018/threadedcomments" xmlns:x="http://schemas.openxmlformats.org/spreadsheetml/2006/main">
  <person displayName="Noah Ver Beek" id="{2B344A7A-09C5-483B-9E55-C2FC61F4C5D5}" userId="S::noah.verbeek@admenergy.com::7e340cc5-a4aa-4e6d-ae4a-4d3bad1b7ad6" providerId="AD"/>
</personList>
</file>

<file path=xl/theme/theme1.xml><?xml version="1.0" encoding="utf-8"?>
<a:theme xmlns:a="http://schemas.openxmlformats.org/drawingml/2006/main" name="ADM">
  <a:themeElements>
    <a:clrScheme name="Custom 1">
      <a:dk1>
        <a:sysClr val="windowText" lastClr="000000"/>
      </a:dk1>
      <a:lt1>
        <a:sysClr val="window" lastClr="FFFFFF"/>
      </a:lt1>
      <a:dk2>
        <a:srgbClr val="44546A"/>
      </a:dk2>
      <a:lt2>
        <a:srgbClr val="E7E6E6"/>
      </a:lt2>
      <a:accent1>
        <a:srgbClr val="A0CAA0"/>
      </a:accent1>
      <a:accent2>
        <a:srgbClr val="AA4922"/>
      </a:accent2>
      <a:accent3>
        <a:srgbClr val="F4A582"/>
      </a:accent3>
      <a:accent4>
        <a:srgbClr val="BABABA"/>
      </a:accent4>
      <a:accent5>
        <a:srgbClr val="92C5DE"/>
      </a:accent5>
      <a:accent6>
        <a:srgbClr val="5C7F92"/>
      </a:accent6>
      <a:hlink>
        <a:srgbClr val="0563C1"/>
      </a:hlink>
      <a:folHlink>
        <a:srgbClr val="954F72"/>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I83" dT="2022-03-12T00:59:20.78" personId="{2B344A7A-09C5-483B-9E55-C2FC61F4C5D5}" id="{9BDD20A0-D686-4706-AE5C-53A9AE26AD06}">
    <text>From DEER, Incremental cost for 50HP 1200 RPM motor</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8.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F590D0-4689-40FC-9495-E69D493C03D3}">
  <sheetPr>
    <tabColor rgb="FFFFFF00"/>
  </sheetPr>
  <dimension ref="A1:BG100"/>
  <sheetViews>
    <sheetView tabSelected="1" workbookViewId="0">
      <selection activeCell="A4" sqref="A4"/>
    </sheetView>
  </sheetViews>
  <sheetFormatPr defaultColWidth="9.125" defaultRowHeight="16.5" customHeight="1" x14ac:dyDescent="0.2"/>
  <cols>
    <col min="1" max="1" width="32" style="27" customWidth="1"/>
    <col min="2" max="2" width="33.25" style="50" customWidth="1"/>
    <col min="3" max="3" width="15.75" style="51" customWidth="1"/>
    <col min="4" max="4" width="17.125" style="51" customWidth="1"/>
    <col min="5" max="6" width="14.75" style="51" customWidth="1"/>
    <col min="7" max="7" width="17.375" style="51" customWidth="1"/>
    <col min="8" max="9" width="15.125" style="51" customWidth="1"/>
    <col min="10" max="10" width="10" style="27" bestFit="1" customWidth="1"/>
    <col min="11" max="16384" width="9.125" style="27"/>
  </cols>
  <sheetData>
    <row r="1" spans="1:59" s="66" customFormat="1" ht="16.5" customHeight="1" x14ac:dyDescent="0.2">
      <c r="A1" s="64" t="s">
        <v>777</v>
      </c>
      <c r="B1" s="64"/>
      <c r="C1" s="64"/>
      <c r="D1" s="64"/>
      <c r="E1" s="64"/>
      <c r="F1" s="64"/>
      <c r="G1" s="64"/>
      <c r="H1" s="64"/>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row>
    <row r="2" spans="1:59" s="66" customFormat="1" ht="16.5" customHeight="1" x14ac:dyDescent="0.2">
      <c r="A2" s="67"/>
      <c r="B2" s="67"/>
      <c r="C2" s="67"/>
      <c r="D2" s="67"/>
      <c r="E2" s="67"/>
      <c r="F2" s="67"/>
      <c r="G2" s="67"/>
      <c r="H2" s="67"/>
      <c r="I2" s="65"/>
      <c r="J2" s="65"/>
      <c r="K2" s="65"/>
      <c r="L2" s="65"/>
      <c r="M2" s="65"/>
      <c r="N2" s="65"/>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row>
    <row r="3" spans="1:59" s="66" customFormat="1" ht="16.5" customHeight="1" x14ac:dyDescent="0.2">
      <c r="A3" s="45" t="s">
        <v>9</v>
      </c>
      <c r="B3" s="45"/>
      <c r="C3" s="45"/>
      <c r="D3" s="45"/>
      <c r="E3" s="45"/>
      <c r="F3" s="45"/>
      <c r="G3" s="45"/>
      <c r="H3" s="45"/>
      <c r="I3" s="65"/>
      <c r="J3" s="65"/>
      <c r="K3" s="65"/>
      <c r="L3" s="65"/>
      <c r="M3" s="65"/>
      <c r="N3" s="65"/>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row>
    <row r="4" spans="1:59" ht="16.5" customHeight="1" x14ac:dyDescent="0.2">
      <c r="B4" s="27"/>
      <c r="C4" s="27"/>
      <c r="D4" s="27"/>
      <c r="E4" s="27"/>
      <c r="F4" s="27"/>
      <c r="G4" s="27"/>
      <c r="H4" s="27"/>
      <c r="I4" s="27"/>
    </row>
    <row r="5" spans="1:59" ht="16.5" customHeight="1" x14ac:dyDescent="0.2">
      <c r="A5" s="68" t="s">
        <v>688</v>
      </c>
      <c r="B5" s="57"/>
      <c r="C5" s="57"/>
      <c r="D5" s="57"/>
      <c r="E5" s="57"/>
      <c r="F5" s="57"/>
      <c r="G5" s="57"/>
      <c r="H5" s="57"/>
      <c r="I5" s="68"/>
      <c r="R5" s="68"/>
    </row>
    <row r="6" spans="1:59" s="50" customFormat="1" ht="16.5" customHeight="1" x14ac:dyDescent="0.2">
      <c r="A6" s="9" t="s">
        <v>10</v>
      </c>
      <c r="B6" s="9" t="s">
        <v>0</v>
      </c>
      <c r="C6" s="936" t="s">
        <v>11</v>
      </c>
      <c r="D6" s="937"/>
      <c r="E6" s="938"/>
      <c r="F6" s="936" t="s">
        <v>12</v>
      </c>
      <c r="G6" s="937"/>
      <c r="H6" s="938"/>
      <c r="J6" s="149"/>
      <c r="K6" s="149"/>
      <c r="L6" s="150"/>
      <c r="M6" s="151"/>
    </row>
    <row r="7" spans="1:59" ht="25.5" x14ac:dyDescent="0.2">
      <c r="A7" s="155"/>
      <c r="B7" s="155"/>
      <c r="C7" s="156" t="s">
        <v>13</v>
      </c>
      <c r="D7" s="156" t="s">
        <v>14</v>
      </c>
      <c r="E7" s="156" t="s">
        <v>15</v>
      </c>
      <c r="F7" s="156" t="s">
        <v>705</v>
      </c>
      <c r="G7" s="156" t="s">
        <v>14</v>
      </c>
      <c r="H7" s="156" t="s">
        <v>706</v>
      </c>
      <c r="I7" s="69"/>
      <c r="L7" s="57"/>
      <c r="M7" s="52"/>
    </row>
    <row r="8" spans="1:59" ht="16.5" customHeight="1" x14ac:dyDescent="0.2">
      <c r="A8" s="939" t="s">
        <v>16</v>
      </c>
      <c r="B8" s="10" t="s">
        <v>1</v>
      </c>
      <c r="C8" s="117">
        <f>'Program Level Tables'!B8</f>
        <v>10591013</v>
      </c>
      <c r="D8" s="117">
        <f>'Program Level Tables'!B9</f>
        <v>9699732</v>
      </c>
      <c r="E8" s="118">
        <f t="shared" ref="E8:E13" si="0">D8/C8</f>
        <v>0.91584553809914127</v>
      </c>
      <c r="F8" s="117">
        <f>'Program Level Tables'!B7</f>
        <v>12582480</v>
      </c>
      <c r="G8" s="117">
        <f>'Program Level Tables'!B10</f>
        <v>7412935</v>
      </c>
      <c r="H8" s="11">
        <f>G8/F8</f>
        <v>0.58914736999383266</v>
      </c>
      <c r="I8" s="482"/>
      <c r="J8" s="546"/>
      <c r="L8" s="57"/>
      <c r="M8" s="52"/>
    </row>
    <row r="9" spans="1:59" ht="16.5" customHeight="1" x14ac:dyDescent="0.2">
      <c r="A9" s="940"/>
      <c r="B9" s="10" t="s">
        <v>2</v>
      </c>
      <c r="C9" s="117">
        <f>'Program Level Tables'!G8</f>
        <v>55384812</v>
      </c>
      <c r="D9" s="117">
        <f>'Program Level Tables'!G9</f>
        <v>52855535</v>
      </c>
      <c r="E9" s="118">
        <f t="shared" si="0"/>
        <v>0.95433266073016554</v>
      </c>
      <c r="F9" s="117">
        <f>'Program Level Tables'!G7</f>
        <v>20139568</v>
      </c>
      <c r="G9" s="117">
        <f>'Program Level Tables'!G10</f>
        <v>33054253</v>
      </c>
      <c r="H9" s="11">
        <f t="shared" ref="H9:H10" si="1">G9/F9</f>
        <v>1.6412592861972015</v>
      </c>
      <c r="I9" s="482"/>
      <c r="J9" s="455"/>
      <c r="L9" s="57"/>
      <c r="M9" s="52"/>
    </row>
    <row r="10" spans="1:59" ht="16.5" customHeight="1" x14ac:dyDescent="0.2">
      <c r="A10" s="940"/>
      <c r="B10" s="10" t="s">
        <v>17</v>
      </c>
      <c r="C10" s="119">
        <f>'Program Level Tables'!L8</f>
        <v>2449466</v>
      </c>
      <c r="D10" s="119">
        <f>'Program Level Tables'!L9</f>
        <v>2278225</v>
      </c>
      <c r="E10" s="120">
        <f t="shared" si="0"/>
        <v>0.93009047686312041</v>
      </c>
      <c r="F10" s="119">
        <f>'Program Level Tables'!L7</f>
        <v>2342925</v>
      </c>
      <c r="G10" s="119">
        <f>'Program Level Tables'!L10</f>
        <v>2278225</v>
      </c>
      <c r="H10" s="13">
        <f t="shared" si="1"/>
        <v>0.97238494616771776</v>
      </c>
      <c r="I10" s="482"/>
      <c r="J10" s="495"/>
      <c r="K10" s="495"/>
      <c r="L10" s="57"/>
      <c r="M10" s="52"/>
    </row>
    <row r="11" spans="1:59" ht="16.5" customHeight="1" x14ac:dyDescent="0.2">
      <c r="A11" s="941"/>
      <c r="B11" s="14" t="s">
        <v>18</v>
      </c>
      <c r="C11" s="121">
        <f>SUM(C8:C10)</f>
        <v>68425291</v>
      </c>
      <c r="D11" s="121">
        <f>SUM(D8:D10)</f>
        <v>64833492</v>
      </c>
      <c r="E11" s="122">
        <f t="shared" si="0"/>
        <v>0.94750772780783643</v>
      </c>
      <c r="F11" s="121">
        <f>SUM(F8:F10)</f>
        <v>35064973</v>
      </c>
      <c r="G11" s="121">
        <f>SUM(G8:G10)</f>
        <v>42745413</v>
      </c>
      <c r="H11" s="15">
        <f>G11/F11</f>
        <v>1.2190345334074548</v>
      </c>
      <c r="I11" s="482"/>
      <c r="J11" s="455"/>
      <c r="L11" s="57"/>
      <c r="M11" s="52"/>
    </row>
    <row r="12" spans="1:59" ht="16.5" customHeight="1" x14ac:dyDescent="0.2">
      <c r="A12" s="939" t="s">
        <v>19</v>
      </c>
      <c r="B12" s="10" t="s">
        <v>4</v>
      </c>
      <c r="C12" s="117">
        <f>SUM('Program Level Tables'!R8:S8)</f>
        <v>40958652</v>
      </c>
      <c r="D12" s="117">
        <f>SUM('Program Level Tables'!R9:S9)</f>
        <v>37828015</v>
      </c>
      <c r="E12" s="120">
        <f t="shared" si="0"/>
        <v>0.92356591715957836</v>
      </c>
      <c r="F12" s="119">
        <f>SUM('Program Level Tables'!R7:S7)</f>
        <v>29934375</v>
      </c>
      <c r="G12" s="117">
        <f>SUM('Program Level Tables'!R10:S10)</f>
        <v>37828015</v>
      </c>
      <c r="H12" s="11">
        <f>G12/F12</f>
        <v>1.263698173086961</v>
      </c>
      <c r="I12" s="482"/>
      <c r="J12" s="455"/>
      <c r="L12" s="57"/>
      <c r="M12" s="52"/>
    </row>
    <row r="13" spans="1:59" ht="16.5" customHeight="1" x14ac:dyDescent="0.2">
      <c r="A13" s="940"/>
      <c r="B13" s="10" t="s">
        <v>271</v>
      </c>
      <c r="C13" s="117">
        <f>'Program Level Tables'!T8</f>
        <v>496111</v>
      </c>
      <c r="D13" s="117">
        <f>'Program Level Tables'!T9</f>
        <v>1481796</v>
      </c>
      <c r="E13" s="120">
        <f t="shared" si="0"/>
        <v>2.9868235132863412</v>
      </c>
      <c r="F13" s="119">
        <f>'Program Level Tables'!T7</f>
        <v>2928146</v>
      </c>
      <c r="G13" s="117">
        <f>'Program Level Tables'!T10</f>
        <v>1481796</v>
      </c>
      <c r="H13" s="11">
        <f>G13/F13</f>
        <v>0.50605263535356504</v>
      </c>
      <c r="I13" s="27"/>
      <c r="J13" s="57"/>
      <c r="L13" s="57"/>
    </row>
    <row r="14" spans="1:59" ht="16.5" customHeight="1" x14ac:dyDescent="0.2">
      <c r="A14" s="940"/>
      <c r="B14" s="10" t="s">
        <v>20</v>
      </c>
      <c r="C14" s="931" t="s">
        <v>784</v>
      </c>
      <c r="D14" s="932"/>
      <c r="E14" s="932"/>
      <c r="F14" s="932"/>
      <c r="G14" s="932"/>
      <c r="H14" s="933"/>
      <c r="I14" s="27"/>
      <c r="J14" s="495"/>
      <c r="K14" s="495"/>
      <c r="L14" s="495"/>
    </row>
    <row r="15" spans="1:59" ht="16.5" customHeight="1" x14ac:dyDescent="0.2">
      <c r="A15" s="941"/>
      <c r="B15" s="14" t="s">
        <v>21</v>
      </c>
      <c r="C15" s="121">
        <f>SUM(C12:C13)</f>
        <v>41454763</v>
      </c>
      <c r="D15" s="121">
        <f>SUM(D12:D13)</f>
        <v>39309811</v>
      </c>
      <c r="E15" s="122">
        <f>D15/C15</f>
        <v>0.94825800837409202</v>
      </c>
      <c r="F15" s="121">
        <f>SUM(F12:F13)</f>
        <v>32862521</v>
      </c>
      <c r="G15" s="121">
        <f>SUM(G12:G13)</f>
        <v>39309811</v>
      </c>
      <c r="H15" s="15">
        <f>G15/F15</f>
        <v>1.1961897567140392</v>
      </c>
      <c r="I15" s="484"/>
      <c r="J15" s="484"/>
    </row>
    <row r="16" spans="1:59" s="484" customFormat="1" ht="16.5" customHeight="1" x14ac:dyDescent="0.2">
      <c r="A16" s="939" t="s">
        <v>775</v>
      </c>
      <c r="B16" s="487" t="s">
        <v>739</v>
      </c>
      <c r="C16" s="117">
        <f>'Program Level Tables'!AL8</f>
        <v>17199</v>
      </c>
      <c r="D16" s="920">
        <f>'Program Level Tables'!AL9</f>
        <v>17199</v>
      </c>
      <c r="E16" s="120">
        <f>D16/C16</f>
        <v>1</v>
      </c>
      <c r="F16" s="119">
        <v>311709</v>
      </c>
      <c r="G16" s="117">
        <f>'Program Level Tables'!AL10</f>
        <v>17199</v>
      </c>
      <c r="H16" s="11">
        <f t="shared" ref="H16" si="2">G16/F16</f>
        <v>5.5176462662290787E-2</v>
      </c>
    </row>
    <row r="17" spans="1:13" s="484" customFormat="1" ht="16.5" customHeight="1" x14ac:dyDescent="0.2">
      <c r="A17" s="940"/>
      <c r="B17" s="487" t="s">
        <v>772</v>
      </c>
      <c r="C17" s="117">
        <f>'Program Level Tables'!AQ8</f>
        <v>186388</v>
      </c>
      <c r="D17" s="117">
        <f>'Program Level Tables'!AQ9</f>
        <v>178419</v>
      </c>
      <c r="E17" s="120">
        <f t="shared" ref="E17:E19" si="3">D17/C17</f>
        <v>0.95724510161598386</v>
      </c>
      <c r="F17" s="942">
        <v>3616465</v>
      </c>
      <c r="G17" s="117">
        <f>'Program Level Tables'!AQ10</f>
        <v>178419</v>
      </c>
      <c r="H17" s="934">
        <f>SUM(G17:G19)/F17</f>
        <v>0.20298473232839248</v>
      </c>
    </row>
    <row r="18" spans="1:13" s="484" customFormat="1" ht="16.5" customHeight="1" x14ac:dyDescent="0.2">
      <c r="A18" s="940"/>
      <c r="B18" s="487" t="s">
        <v>773</v>
      </c>
      <c r="C18" s="117">
        <f>'Program Level Tables'!BA8</f>
        <v>5398.5</v>
      </c>
      <c r="D18" s="117">
        <f>'Program Level Tables'!BA9</f>
        <v>5268.18</v>
      </c>
      <c r="E18" s="120">
        <f t="shared" si="3"/>
        <v>0.97585996110030571</v>
      </c>
      <c r="F18" s="943"/>
      <c r="G18" s="117">
        <f>'Program Level Tables'!BA10</f>
        <v>5268.18</v>
      </c>
      <c r="H18" s="945"/>
    </row>
    <row r="19" spans="1:13" s="484" customFormat="1" ht="16.5" customHeight="1" x14ac:dyDescent="0.2">
      <c r="A19" s="940"/>
      <c r="B19" s="487" t="s">
        <v>774</v>
      </c>
      <c r="C19" s="117">
        <f>'Program Level Tables'!AV8</f>
        <v>550400</v>
      </c>
      <c r="D19" s="117">
        <f>'Program Level Tables'!AV9</f>
        <v>550400</v>
      </c>
      <c r="E19" s="120">
        <f t="shared" si="3"/>
        <v>1</v>
      </c>
      <c r="F19" s="944"/>
      <c r="G19" s="117">
        <f>'Program Level Tables'!AV10</f>
        <v>550400</v>
      </c>
      <c r="H19" s="935"/>
      <c r="I19" s="482"/>
    </row>
    <row r="20" spans="1:13" s="484" customFormat="1" ht="16.5" customHeight="1" x14ac:dyDescent="0.2">
      <c r="A20" s="941"/>
      <c r="B20" s="14" t="s">
        <v>776</v>
      </c>
      <c r="C20" s="121">
        <f>SUM(C16:C19)</f>
        <v>759385.5</v>
      </c>
      <c r="D20" s="121">
        <f>SUM(D16:D19)</f>
        <v>751286.17999999993</v>
      </c>
      <c r="E20" s="122">
        <f>D20/C20</f>
        <v>0.98933437628187515</v>
      </c>
      <c r="F20" s="121">
        <f>SUM(F16:F19)</f>
        <v>3928174</v>
      </c>
      <c r="G20" s="121">
        <f>SUM(G16:G19)</f>
        <v>751286.17999999993</v>
      </c>
      <c r="H20" s="15">
        <f>G20/F20</f>
        <v>0.19125583031708879</v>
      </c>
      <c r="I20" s="482"/>
    </row>
    <row r="21" spans="1:13" ht="16.5" customHeight="1" x14ac:dyDescent="0.2">
      <c r="A21" s="939" t="s">
        <v>22</v>
      </c>
      <c r="B21" s="10" t="s">
        <v>23</v>
      </c>
      <c r="C21" s="931" t="s">
        <v>24</v>
      </c>
      <c r="D21" s="932"/>
      <c r="E21" s="932"/>
      <c r="F21" s="932"/>
      <c r="G21" s="932"/>
      <c r="H21" s="933"/>
      <c r="I21" s="482"/>
      <c r="J21" s="455"/>
    </row>
    <row r="22" spans="1:13" ht="16.5" customHeight="1" x14ac:dyDescent="0.2">
      <c r="A22" s="940"/>
      <c r="B22" s="10" t="s">
        <v>25</v>
      </c>
      <c r="C22" s="117">
        <f>'Program Level Tables'!AB8</f>
        <v>1875637</v>
      </c>
      <c r="D22" s="123">
        <f>'Program Level Tables'!AB9</f>
        <v>1763715</v>
      </c>
      <c r="E22" s="118">
        <f>D22/C22</f>
        <v>0.94032853905099978</v>
      </c>
      <c r="F22" s="117">
        <f>'Program Level Tables'!AB7</f>
        <v>2731904</v>
      </c>
      <c r="G22" s="117">
        <f>'Program Level Tables'!AB10</f>
        <v>1763715</v>
      </c>
      <c r="H22" s="11">
        <f>G22/F22</f>
        <v>0.645599186501429</v>
      </c>
      <c r="I22" s="482"/>
      <c r="J22" s="455"/>
      <c r="L22" s="57"/>
    </row>
    <row r="23" spans="1:13" ht="16.5" customHeight="1" x14ac:dyDescent="0.2">
      <c r="A23" s="940"/>
      <c r="B23" s="10" t="s">
        <v>26</v>
      </c>
      <c r="C23" s="124">
        <f>'Program Level Tables'!AG8</f>
        <v>42355</v>
      </c>
      <c r="D23" s="125">
        <f>'Program Level Tables'!AG9</f>
        <v>83517</v>
      </c>
      <c r="E23" s="126">
        <f>D23/C23</f>
        <v>1.9718333136583639</v>
      </c>
      <c r="F23" s="117">
        <f>'Program Level Tables'!AG7</f>
        <v>115048</v>
      </c>
      <c r="G23" s="117">
        <f>'Program Level Tables'!AG10</f>
        <v>83517</v>
      </c>
      <c r="H23" s="11">
        <f>G23/F23</f>
        <v>0.72593178499408939</v>
      </c>
      <c r="I23" s="482"/>
      <c r="J23" s="455"/>
      <c r="L23" s="57"/>
    </row>
    <row r="24" spans="1:13" ht="16.5" customHeight="1" x14ac:dyDescent="0.2">
      <c r="A24" s="941"/>
      <c r="B24" s="14" t="s">
        <v>27</v>
      </c>
      <c r="C24" s="121">
        <f>SUM(C22:C23)</f>
        <v>1917992</v>
      </c>
      <c r="D24" s="127">
        <f>SUM(D22:D23)</f>
        <v>1847232</v>
      </c>
      <c r="E24" s="122">
        <f>D24/C24</f>
        <v>0.96310724966527494</v>
      </c>
      <c r="F24" s="121">
        <f>SUM(F22:F23)</f>
        <v>2846952</v>
      </c>
      <c r="G24" s="121">
        <f>SUM(G22:G23)</f>
        <v>1847232</v>
      </c>
      <c r="H24" s="15">
        <f>G24/F24</f>
        <v>0.6488455021370223</v>
      </c>
      <c r="I24" s="482"/>
      <c r="J24" s="455"/>
      <c r="L24" s="57"/>
      <c r="M24" s="52"/>
    </row>
    <row r="25" spans="1:13" s="545" customFormat="1" ht="16.5" customHeight="1" x14ac:dyDescent="0.2">
      <c r="A25" s="955" t="s">
        <v>916</v>
      </c>
      <c r="B25" s="956"/>
      <c r="C25" s="128">
        <f>SUM(C24,C15,C11)</f>
        <v>111798046</v>
      </c>
      <c r="D25" s="128">
        <f>SUM(D24,D15,D11)</f>
        <v>105990535</v>
      </c>
      <c r="E25" s="129">
        <f>D25/C25</f>
        <v>0.94805355542618341</v>
      </c>
      <c r="F25" s="128">
        <f>SUM(F24,F15,F11)</f>
        <v>70774446</v>
      </c>
      <c r="G25" s="128">
        <f>SUM(G24,G15,G11)</f>
        <v>83902456</v>
      </c>
      <c r="H25" s="540">
        <f>G25/F25</f>
        <v>1.1854908196667482</v>
      </c>
      <c r="I25" s="482"/>
      <c r="L25" s="57"/>
      <c r="M25" s="52"/>
    </row>
    <row r="26" spans="1:13" ht="16.5" customHeight="1" x14ac:dyDescent="0.2">
      <c r="A26" s="955" t="s">
        <v>781</v>
      </c>
      <c r="B26" s="956"/>
      <c r="C26" s="128">
        <f>SUM(C24,C15,C11,C20)</f>
        <v>112557431.5</v>
      </c>
      <c r="D26" s="128">
        <f>SUM(D24,D15,D11,D20)</f>
        <v>106741821.18000001</v>
      </c>
      <c r="E26" s="129">
        <f>D26/C26</f>
        <v>0.94833206264128378</v>
      </c>
      <c r="F26" s="128">
        <f>SUM(F24,F15,F11,F20)</f>
        <v>74702620</v>
      </c>
      <c r="G26" s="128">
        <f>SUM(G24,G15,G11,G20)</f>
        <v>84653742.180000007</v>
      </c>
      <c r="H26" s="540">
        <f>G26/F26</f>
        <v>1.1332098148632539</v>
      </c>
      <c r="I26" s="70"/>
      <c r="J26" s="455"/>
      <c r="L26" s="57"/>
    </row>
    <row r="27" spans="1:13" ht="16.5" customHeight="1" x14ac:dyDescent="0.2">
      <c r="B27" s="27"/>
      <c r="C27" s="27"/>
      <c r="D27" s="27"/>
      <c r="E27" s="27"/>
      <c r="F27" s="27"/>
      <c r="G27" s="27"/>
      <c r="H27" s="27"/>
      <c r="I27" s="65"/>
      <c r="L27" s="57"/>
    </row>
    <row r="28" spans="1:13" ht="16.5" customHeight="1" x14ac:dyDescent="0.2">
      <c r="A28" s="48"/>
      <c r="B28" s="27"/>
      <c r="C28" s="27"/>
      <c r="D28" s="27"/>
      <c r="E28" s="27"/>
      <c r="F28" s="77"/>
      <c r="G28" s="27"/>
      <c r="H28" s="27"/>
      <c r="I28" s="65"/>
      <c r="L28" s="57"/>
    </row>
    <row r="29" spans="1:13" ht="16.5" customHeight="1" x14ac:dyDescent="0.2">
      <c r="A29" s="68" t="s">
        <v>689</v>
      </c>
      <c r="B29" s="57"/>
      <c r="C29" s="57"/>
      <c r="D29" s="57"/>
      <c r="E29" s="57"/>
      <c r="F29" s="57"/>
      <c r="G29" s="57"/>
      <c r="H29" s="57"/>
      <c r="I29" s="65"/>
      <c r="L29" s="57"/>
    </row>
    <row r="30" spans="1:13" s="46" customFormat="1" ht="16.5" customHeight="1" x14ac:dyDescent="0.2">
      <c r="A30" s="158" t="s">
        <v>10</v>
      </c>
      <c r="B30" s="158" t="s">
        <v>0</v>
      </c>
      <c r="C30" s="936" t="s">
        <v>11</v>
      </c>
      <c r="D30" s="937"/>
      <c r="E30" s="938"/>
      <c r="F30" s="936" t="s">
        <v>12</v>
      </c>
      <c r="G30" s="937"/>
      <c r="H30" s="938"/>
      <c r="I30" s="7"/>
    </row>
    <row r="31" spans="1:13" ht="25.5" x14ac:dyDescent="0.2">
      <c r="A31" s="8"/>
      <c r="B31" s="8"/>
      <c r="C31" s="9" t="s">
        <v>914</v>
      </c>
      <c r="D31" s="9" t="s">
        <v>513</v>
      </c>
      <c r="E31" s="9" t="s">
        <v>15</v>
      </c>
      <c r="F31" s="9" t="s">
        <v>707</v>
      </c>
      <c r="G31" s="9" t="s">
        <v>513</v>
      </c>
      <c r="H31" s="9" t="s">
        <v>706</v>
      </c>
      <c r="I31" s="65"/>
    </row>
    <row r="32" spans="1:13" ht="16.5" customHeight="1" x14ac:dyDescent="0.2">
      <c r="A32" s="939" t="s">
        <v>16</v>
      </c>
      <c r="B32" s="10" t="s">
        <v>1</v>
      </c>
      <c r="C32" s="139">
        <f>'Program Level Tables'!B13</f>
        <v>7022.35</v>
      </c>
      <c r="D32" s="139">
        <f>'Program Level Tables'!B14</f>
        <v>6833.51</v>
      </c>
      <c r="E32" s="118">
        <f t="shared" ref="E32:E37" si="4">D32/C32</f>
        <v>0.97310871716733005</v>
      </c>
      <c r="F32" s="139">
        <f>'Program Level Tables'!B12</f>
        <v>5617.19</v>
      </c>
      <c r="G32" s="139">
        <f>'Program Level Tables'!B15</f>
        <v>4915.1899999999996</v>
      </c>
      <c r="H32" s="118">
        <f t="shared" ref="H32:H34" si="5">G32/F32</f>
        <v>0.87502648121213633</v>
      </c>
      <c r="I32" s="482"/>
      <c r="J32" s="455"/>
    </row>
    <row r="33" spans="1:10" ht="16.5" customHeight="1" x14ac:dyDescent="0.2">
      <c r="A33" s="940"/>
      <c r="B33" s="10" t="s">
        <v>2</v>
      </c>
      <c r="C33" s="139">
        <f>'Program Level Tables'!G13</f>
        <v>7132.64</v>
      </c>
      <c r="D33" s="139">
        <f>'Program Level Tables'!G14</f>
        <v>6736.33</v>
      </c>
      <c r="E33" s="118">
        <f t="shared" si="4"/>
        <v>0.94443712286053971</v>
      </c>
      <c r="F33" s="139">
        <f>'Program Level Tables'!G12</f>
        <v>1480.66</v>
      </c>
      <c r="G33" s="139">
        <f>'Program Level Tables'!G15</f>
        <v>4210.1400000000003</v>
      </c>
      <c r="H33" s="118">
        <f t="shared" si="5"/>
        <v>2.8434211770426701</v>
      </c>
      <c r="I33" s="482"/>
      <c r="J33" s="455"/>
    </row>
    <row r="34" spans="1:10" ht="16.5" customHeight="1" x14ac:dyDescent="0.2">
      <c r="A34" s="940"/>
      <c r="B34" s="10" t="s">
        <v>17</v>
      </c>
      <c r="C34" s="139">
        <f>'Program Level Tables'!L13</f>
        <v>374.62</v>
      </c>
      <c r="D34" s="139">
        <f>'Program Level Tables'!L14</f>
        <v>307.14</v>
      </c>
      <c r="E34" s="118">
        <f t="shared" si="4"/>
        <v>0.81987080241311194</v>
      </c>
      <c r="F34" s="139">
        <f>'Program Level Tables'!L12</f>
        <v>450.37</v>
      </c>
      <c r="G34" s="139">
        <f>'Program Level Tables'!L15</f>
        <v>307.14</v>
      </c>
      <c r="H34" s="118">
        <f t="shared" si="5"/>
        <v>0.68197260030641471</v>
      </c>
      <c r="I34" s="482"/>
      <c r="J34" s="455"/>
    </row>
    <row r="35" spans="1:10" ht="16.5" customHeight="1" x14ac:dyDescent="0.2">
      <c r="A35" s="941"/>
      <c r="B35" s="14" t="s">
        <v>18</v>
      </c>
      <c r="C35" s="140">
        <f>SUM(C32:C34)</f>
        <v>14529.610000000002</v>
      </c>
      <c r="D35" s="140">
        <f>SUM(D32:D34)</f>
        <v>13876.98</v>
      </c>
      <c r="E35" s="122">
        <f>D35/C35</f>
        <v>0.95508275858746361</v>
      </c>
      <c r="F35" s="140">
        <f>SUM(F32:F34)</f>
        <v>7548.2199999999993</v>
      </c>
      <c r="G35" s="140">
        <f>SUM(G32:G34)</f>
        <v>9432.4699999999993</v>
      </c>
      <c r="H35" s="122">
        <f>G35/F35</f>
        <v>1.2496283892096416</v>
      </c>
      <c r="I35" s="482"/>
      <c r="J35" s="455"/>
    </row>
    <row r="36" spans="1:10" ht="16.5" customHeight="1" x14ac:dyDescent="0.2">
      <c r="A36" s="939" t="s">
        <v>19</v>
      </c>
      <c r="B36" s="10" t="s">
        <v>4</v>
      </c>
      <c r="C36" s="139">
        <f>SUM('Program Level Tables'!R13:S13)</f>
        <v>8225.0499999999993</v>
      </c>
      <c r="D36" s="139">
        <f>SUM('Program Level Tables'!R14:S14)</f>
        <v>6355.51</v>
      </c>
      <c r="E36" s="118">
        <f t="shared" si="4"/>
        <v>0.77270168570403841</v>
      </c>
      <c r="F36" s="139">
        <f>SUM('Program Level Tables'!R12:S12)</f>
        <v>3750</v>
      </c>
      <c r="G36" s="139">
        <f>SUM('Program Level Tables'!R15:S15)</f>
        <v>6355.51</v>
      </c>
      <c r="H36" s="118">
        <f>G36/F36</f>
        <v>1.6948026666666667</v>
      </c>
      <c r="I36" s="482"/>
      <c r="J36" s="455"/>
    </row>
    <row r="37" spans="1:10" ht="16.5" customHeight="1" x14ac:dyDescent="0.2">
      <c r="A37" s="940"/>
      <c r="B37" s="10" t="s">
        <v>271</v>
      </c>
      <c r="C37" s="139">
        <f>'Program Level Tables'!T13</f>
        <v>172.13</v>
      </c>
      <c r="D37" s="139">
        <f>'Program Level Tables'!T14</f>
        <v>248.96</v>
      </c>
      <c r="E37" s="120">
        <f t="shared" si="4"/>
        <v>1.4463486899436473</v>
      </c>
      <c r="F37" s="162">
        <f>'Program Level Tables'!T12</f>
        <v>366.02</v>
      </c>
      <c r="G37" s="139">
        <f>'Program Level Tables'!T15</f>
        <v>248.96</v>
      </c>
      <c r="H37" s="118">
        <f>G37/F37</f>
        <v>0.68018141085186612</v>
      </c>
      <c r="I37" s="482"/>
      <c r="J37" s="455"/>
    </row>
    <row r="38" spans="1:10" ht="16.5" customHeight="1" x14ac:dyDescent="0.2">
      <c r="A38" s="940"/>
      <c r="B38" s="10" t="s">
        <v>20</v>
      </c>
      <c r="C38" s="931" t="s">
        <v>784</v>
      </c>
      <c r="D38" s="932"/>
      <c r="E38" s="932"/>
      <c r="F38" s="932"/>
      <c r="G38" s="932"/>
      <c r="H38" s="933"/>
      <c r="I38" s="482"/>
      <c r="J38" s="455"/>
    </row>
    <row r="39" spans="1:10" ht="16.5" customHeight="1" x14ac:dyDescent="0.2">
      <c r="A39" s="941"/>
      <c r="B39" s="14" t="s">
        <v>21</v>
      </c>
      <c r="C39" s="140">
        <f>SUM(C36:C38)</f>
        <v>8397.1799999999985</v>
      </c>
      <c r="D39" s="140">
        <f>SUM(D36:D38)</f>
        <v>6604.47</v>
      </c>
      <c r="E39" s="122">
        <f>D39/C39</f>
        <v>0.78651047137253238</v>
      </c>
      <c r="F39" s="140">
        <f>SUM(F36:F38)</f>
        <v>4116.0200000000004</v>
      </c>
      <c r="G39" s="140">
        <f>SUM(G36:G38)</f>
        <v>6604.47</v>
      </c>
      <c r="H39" s="122">
        <f>G39/F39</f>
        <v>1.6045767513277389</v>
      </c>
      <c r="I39" s="482"/>
      <c r="J39" s="455"/>
    </row>
    <row r="40" spans="1:10" s="484" customFormat="1" ht="16.5" customHeight="1" x14ac:dyDescent="0.2">
      <c r="A40" s="939" t="s">
        <v>775</v>
      </c>
      <c r="B40" s="487" t="s">
        <v>739</v>
      </c>
      <c r="C40" s="139">
        <f>'Program Level Tables'!AL13</f>
        <v>3.86</v>
      </c>
      <c r="D40" s="139">
        <f>'Program Level Tables'!AL14</f>
        <v>3.86</v>
      </c>
      <c r="E40" s="120">
        <f>D40/C40</f>
        <v>1</v>
      </c>
      <c r="F40" s="162">
        <v>35</v>
      </c>
      <c r="G40" s="139">
        <f>'Program Level Tables'!AL15</f>
        <v>3.86</v>
      </c>
      <c r="H40" s="118">
        <f t="shared" ref="H40" si="6">G40/F40</f>
        <v>0.11028571428571428</v>
      </c>
      <c r="I40" s="482"/>
    </row>
    <row r="41" spans="1:10" s="484" customFormat="1" ht="16.5" customHeight="1" x14ac:dyDescent="0.2">
      <c r="A41" s="940"/>
      <c r="B41" s="487" t="s">
        <v>772</v>
      </c>
      <c r="C41" s="962" t="s">
        <v>779</v>
      </c>
      <c r="D41" s="963"/>
      <c r="E41" s="963"/>
      <c r="F41" s="963"/>
      <c r="G41" s="963"/>
      <c r="H41" s="964"/>
      <c r="I41" s="482"/>
    </row>
    <row r="42" spans="1:10" s="484" customFormat="1" ht="16.5" customHeight="1" x14ac:dyDescent="0.2">
      <c r="A42" s="940"/>
      <c r="B42" s="487" t="s">
        <v>773</v>
      </c>
      <c r="C42" s="139">
        <f>'Program Level Tables'!BA13</f>
        <v>6.2</v>
      </c>
      <c r="D42" s="139">
        <f>'Program Level Tables'!BA14</f>
        <v>5.75</v>
      </c>
      <c r="E42" s="120">
        <f t="shared" ref="E42:E43" si="7">D42/C42</f>
        <v>0.92741935483870963</v>
      </c>
      <c r="F42" s="960">
        <v>554.5</v>
      </c>
      <c r="G42" s="139">
        <f>'Program Level Tables'!BA15</f>
        <v>5.75</v>
      </c>
      <c r="H42" s="934" cm="2">
        <f t="array" ref="H42">SUM(G42:G43/F42)</f>
        <v>0.20903516681695219</v>
      </c>
      <c r="I42" s="492"/>
    </row>
    <row r="43" spans="1:10" s="484" customFormat="1" ht="16.5" customHeight="1" x14ac:dyDescent="0.2">
      <c r="A43" s="940"/>
      <c r="B43" s="487" t="s">
        <v>774</v>
      </c>
      <c r="C43" s="139">
        <f>'Program Level Tables'!AV13</f>
        <v>110.16</v>
      </c>
      <c r="D43" s="139">
        <f>'Program Level Tables'!AV14</f>
        <v>110.16</v>
      </c>
      <c r="E43" s="120">
        <f t="shared" si="7"/>
        <v>1</v>
      </c>
      <c r="F43" s="961"/>
      <c r="G43" s="139">
        <f>'Program Level Tables'!AV15</f>
        <v>110.16</v>
      </c>
      <c r="H43" s="935"/>
      <c r="I43" s="492"/>
    </row>
    <row r="44" spans="1:10" s="484" customFormat="1" ht="16.5" customHeight="1" x14ac:dyDescent="0.2">
      <c r="A44" s="941"/>
      <c r="B44" s="14" t="s">
        <v>776</v>
      </c>
      <c r="C44" s="140">
        <f>SUM(C40:C43)</f>
        <v>120.22</v>
      </c>
      <c r="D44" s="140">
        <f>SUM(D40:D43)</f>
        <v>119.77</v>
      </c>
      <c r="E44" s="122">
        <f>D44/C44</f>
        <v>0.99625686241889866</v>
      </c>
      <c r="F44" s="140">
        <f>SUM(F40:F43)</f>
        <v>589.5</v>
      </c>
      <c r="G44" s="140">
        <f>SUM(G40:G43)</f>
        <v>119.77</v>
      </c>
      <c r="H44" s="122">
        <f>G44/F44</f>
        <v>0.20317217981340119</v>
      </c>
      <c r="I44" s="482"/>
    </row>
    <row r="45" spans="1:10" ht="16.5" customHeight="1" x14ac:dyDescent="0.2">
      <c r="A45" s="939" t="s">
        <v>22</v>
      </c>
      <c r="B45" s="10" t="s">
        <v>23</v>
      </c>
      <c r="C45" s="139">
        <f>'Program Level Tables'!W13</f>
        <v>73600.600000000006</v>
      </c>
      <c r="D45" s="139">
        <f>'Program Level Tables'!W14</f>
        <v>73618.759999999995</v>
      </c>
      <c r="E45" s="118">
        <f t="shared" ref="E45:E47" si="8">D45/C45</f>
        <v>1.0002467371189907</v>
      </c>
      <c r="F45" s="139">
        <f>'Program Level Tables'!W12</f>
        <v>67092</v>
      </c>
      <c r="G45" s="139">
        <f>'Program Level Tables'!W15</f>
        <v>73618.759999999995</v>
      </c>
      <c r="H45" s="118">
        <f t="shared" ref="H45:H47" si="9">G45/F45</f>
        <v>1.0972807488225123</v>
      </c>
      <c r="I45" s="482"/>
      <c r="J45" s="455"/>
    </row>
    <row r="46" spans="1:10" ht="16.5" customHeight="1" x14ac:dyDescent="0.2">
      <c r="A46" s="940"/>
      <c r="B46" s="10" t="s">
        <v>25</v>
      </c>
      <c r="C46" s="139">
        <f>'Program Level Tables'!AB13</f>
        <v>13141.8</v>
      </c>
      <c r="D46" s="139">
        <f>'Program Level Tables'!AB14</f>
        <v>12468.74</v>
      </c>
      <c r="E46" s="118">
        <f t="shared" si="8"/>
        <v>0.94878479355948198</v>
      </c>
      <c r="F46" s="139">
        <f>'Program Level Tables'!AB12</f>
        <v>20566.32</v>
      </c>
      <c r="G46" s="139">
        <f>'Program Level Tables'!AB15</f>
        <v>12468.74</v>
      </c>
      <c r="H46" s="118">
        <f t="shared" si="9"/>
        <v>0.60626986257142745</v>
      </c>
      <c r="I46" s="482"/>
      <c r="J46" s="455"/>
    </row>
    <row r="47" spans="1:10" ht="16.5" customHeight="1" x14ac:dyDescent="0.2">
      <c r="A47" s="940"/>
      <c r="B47" s="10" t="s">
        <v>26</v>
      </c>
      <c r="C47" s="139">
        <f>'Program Level Tables'!AG13</f>
        <v>327.60000000000002</v>
      </c>
      <c r="D47" s="139">
        <f>'Program Level Tables'!AG14</f>
        <v>219.92</v>
      </c>
      <c r="E47" s="118">
        <f t="shared" si="8"/>
        <v>0.67130647130647125</v>
      </c>
      <c r="F47" s="139">
        <f>'Program Level Tables'!AG12</f>
        <v>840.96</v>
      </c>
      <c r="G47" s="139">
        <f>'Program Level Tables'!AG15</f>
        <v>219.92</v>
      </c>
      <c r="H47" s="118">
        <f t="shared" si="9"/>
        <v>0.26151065449010652</v>
      </c>
      <c r="I47" s="482"/>
      <c r="J47" s="455"/>
    </row>
    <row r="48" spans="1:10" ht="16.5" customHeight="1" x14ac:dyDescent="0.2">
      <c r="A48" s="941"/>
      <c r="B48" s="14" t="s">
        <v>27</v>
      </c>
      <c r="C48" s="140">
        <f>SUM(C45:C47)</f>
        <v>87070.000000000015</v>
      </c>
      <c r="D48" s="140">
        <f>SUM(D45:D47)</f>
        <v>86307.42</v>
      </c>
      <c r="E48" s="122">
        <f>D48/C48</f>
        <v>0.9912417595038473</v>
      </c>
      <c r="F48" s="140">
        <f>SUM(F45:F47)</f>
        <v>88499.280000000013</v>
      </c>
      <c r="G48" s="140">
        <f>SUM(G45:G47)</f>
        <v>86307.42</v>
      </c>
      <c r="H48" s="122">
        <f>G48/F48</f>
        <v>0.97523301884489888</v>
      </c>
      <c r="I48" s="482"/>
      <c r="J48" s="455"/>
    </row>
    <row r="49" spans="1:17" s="545" customFormat="1" ht="16.5" customHeight="1" x14ac:dyDescent="0.2">
      <c r="A49" s="955" t="s">
        <v>916</v>
      </c>
      <c r="B49" s="956"/>
      <c r="C49" s="141">
        <f>SUM(C48,C39,C35)</f>
        <v>109996.79000000001</v>
      </c>
      <c r="D49" s="141">
        <f>SUM(D48,D39,D35)</f>
        <v>106788.87</v>
      </c>
      <c r="E49" s="129">
        <f>D49/C49</f>
        <v>0.97083623985754486</v>
      </c>
      <c r="F49" s="141">
        <f>SUM(F48,F39,F35)</f>
        <v>100163.52000000002</v>
      </c>
      <c r="G49" s="141">
        <f>SUM(G48,G39,G35)</f>
        <v>102344.36</v>
      </c>
      <c r="H49" s="129">
        <f>G49/F49</f>
        <v>1.0217727971221457</v>
      </c>
      <c r="I49" s="482"/>
    </row>
    <row r="50" spans="1:17" ht="16.5" customHeight="1" x14ac:dyDescent="0.2">
      <c r="A50" s="955" t="s">
        <v>781</v>
      </c>
      <c r="B50" s="956"/>
      <c r="C50" s="141">
        <f>SUM(C48,C39,C35,C44)</f>
        <v>110117.01000000001</v>
      </c>
      <c r="D50" s="141">
        <f>SUM(D48,D39,D35,D44)</f>
        <v>106908.64</v>
      </c>
      <c r="E50" s="129">
        <f>D50/C50</f>
        <v>0.97086399276551361</v>
      </c>
      <c r="F50" s="141">
        <f>SUM(F48,F39,F35,F44)</f>
        <v>100753.02000000002</v>
      </c>
      <c r="G50" s="141">
        <f>SUM(G48,G39,G35,G44)</f>
        <v>102464.13</v>
      </c>
      <c r="H50" s="129">
        <f>G50/F50</f>
        <v>1.0169832130093965</v>
      </c>
      <c r="I50" s="70"/>
      <c r="J50" s="455"/>
    </row>
    <row r="51" spans="1:17" ht="16.5" customHeight="1" x14ac:dyDescent="0.2">
      <c r="B51" s="27"/>
      <c r="C51" s="27"/>
      <c r="D51" s="27"/>
      <c r="E51" s="27"/>
      <c r="F51" s="546"/>
      <c r="G51" s="27"/>
      <c r="H51" s="49"/>
      <c r="I51" s="65"/>
    </row>
    <row r="52" spans="1:17" ht="16.5" customHeight="1" x14ac:dyDescent="0.2">
      <c r="C52" s="50"/>
      <c r="D52" s="50"/>
      <c r="F52" s="17"/>
      <c r="H52" s="52"/>
      <c r="I52" s="27"/>
    </row>
    <row r="53" spans="1:17" ht="16.5" customHeight="1" x14ac:dyDescent="0.2">
      <c r="A53" s="68" t="s">
        <v>28</v>
      </c>
      <c r="B53" s="68"/>
      <c r="C53" s="68"/>
      <c r="D53" s="68"/>
      <c r="E53" s="68"/>
      <c r="H53" s="53"/>
      <c r="I53" s="27"/>
    </row>
    <row r="54" spans="1:17" ht="25.5" x14ac:dyDescent="0.2">
      <c r="A54" s="9" t="s">
        <v>281</v>
      </c>
      <c r="B54" s="551" t="s">
        <v>30</v>
      </c>
      <c r="C54" s="551" t="s">
        <v>31</v>
      </c>
      <c r="D54" s="551" t="s">
        <v>32</v>
      </c>
      <c r="E54" s="551" t="s">
        <v>33</v>
      </c>
      <c r="F54" s="54"/>
      <c r="G54" s="18"/>
      <c r="H54" s="55"/>
      <c r="I54" s="84"/>
      <c r="J54" s="68"/>
      <c r="K54" s="68"/>
      <c r="L54" s="68"/>
      <c r="M54" s="68"/>
      <c r="N54" s="68"/>
      <c r="O54" s="68"/>
      <c r="P54" s="68"/>
      <c r="Q54" s="68"/>
    </row>
    <row r="55" spans="1:17" ht="16.5" customHeight="1" x14ac:dyDescent="0.2">
      <c r="A55" s="549" t="s">
        <v>1</v>
      </c>
      <c r="B55" s="555">
        <v>0.4</v>
      </c>
      <c r="C55" s="555">
        <v>0.02</v>
      </c>
      <c r="D55" s="555">
        <v>0.14000000000000001</v>
      </c>
      <c r="E55" s="555">
        <v>0.76</v>
      </c>
      <c r="I55" s="68"/>
      <c r="J55" s="68"/>
      <c r="K55" s="68"/>
      <c r="L55" s="68"/>
      <c r="M55" s="68"/>
      <c r="N55" s="68"/>
      <c r="O55" s="68"/>
      <c r="P55" s="68"/>
      <c r="Q55" s="68"/>
    </row>
    <row r="56" spans="1:17" ht="16.5" customHeight="1" x14ac:dyDescent="0.2">
      <c r="A56" s="549" t="s">
        <v>2</v>
      </c>
      <c r="B56" s="555">
        <v>0.43099999999999999</v>
      </c>
      <c r="C56" s="555">
        <v>7.0000000000000007E-2</v>
      </c>
      <c r="D56" s="555">
        <v>0</v>
      </c>
      <c r="E56" s="555">
        <v>0.63</v>
      </c>
      <c r="F56" s="57"/>
      <c r="I56" s="27"/>
    </row>
    <row r="57" spans="1:17" ht="16.5" customHeight="1" x14ac:dyDescent="0.2">
      <c r="A57" s="19" t="s">
        <v>17</v>
      </c>
      <c r="B57" s="952" t="s">
        <v>34</v>
      </c>
      <c r="C57" s="953"/>
      <c r="D57" s="953"/>
      <c r="E57" s="954"/>
      <c r="G57" s="69"/>
      <c r="I57" s="69"/>
    </row>
    <row r="58" spans="1:17" ht="16.5" customHeight="1" x14ac:dyDescent="0.2">
      <c r="A58" s="10" t="s">
        <v>4</v>
      </c>
      <c r="B58" s="957" t="s">
        <v>274</v>
      </c>
      <c r="C58" s="958"/>
      <c r="D58" s="958"/>
      <c r="E58" s="959"/>
      <c r="F58" s="68"/>
      <c r="I58" s="65"/>
    </row>
    <row r="59" spans="1:17" s="484" customFormat="1" ht="16.5" customHeight="1" x14ac:dyDescent="0.2">
      <c r="A59" s="541" t="s">
        <v>915</v>
      </c>
      <c r="B59" s="957" t="s">
        <v>771</v>
      </c>
      <c r="C59" s="958"/>
      <c r="D59" s="958"/>
      <c r="E59" s="959"/>
      <c r="F59" s="483"/>
      <c r="G59" s="51"/>
      <c r="H59" s="51"/>
      <c r="I59" s="65"/>
    </row>
    <row r="60" spans="1:17" ht="16.5" customHeight="1" x14ac:dyDescent="0.2">
      <c r="A60" s="10" t="s">
        <v>23</v>
      </c>
      <c r="B60" s="946" t="s">
        <v>35</v>
      </c>
      <c r="C60" s="947"/>
      <c r="D60" s="947"/>
      <c r="E60" s="948"/>
      <c r="I60" s="65"/>
    </row>
    <row r="61" spans="1:17" ht="16.5" customHeight="1" x14ac:dyDescent="0.2">
      <c r="A61" s="10" t="s">
        <v>25</v>
      </c>
      <c r="B61" s="949"/>
      <c r="C61" s="950"/>
      <c r="D61" s="950"/>
      <c r="E61" s="951"/>
      <c r="F61" s="17"/>
      <c r="I61" s="65"/>
    </row>
    <row r="62" spans="1:17" ht="16.5" customHeight="1" x14ac:dyDescent="0.2">
      <c r="A62" s="10" t="s">
        <v>7</v>
      </c>
      <c r="B62" s="952"/>
      <c r="C62" s="953"/>
      <c r="D62" s="953"/>
      <c r="E62" s="954"/>
      <c r="G62" s="17"/>
      <c r="I62" s="65"/>
    </row>
    <row r="63" spans="1:17" ht="16.5" customHeight="1" x14ac:dyDescent="0.2">
      <c r="A63" s="87" t="s">
        <v>277</v>
      </c>
      <c r="B63" s="88"/>
      <c r="C63" s="88"/>
      <c r="D63" s="88"/>
      <c r="E63" s="89"/>
      <c r="G63" s="20"/>
      <c r="H63" s="68"/>
      <c r="I63" s="65"/>
    </row>
    <row r="64" spans="1:17" s="95" customFormat="1" ht="16.5" customHeight="1" x14ac:dyDescent="0.2">
      <c r="A64" s="91"/>
      <c r="B64" s="152"/>
      <c r="C64" s="130"/>
      <c r="D64" s="130"/>
      <c r="E64" s="130"/>
      <c r="F64" s="110"/>
      <c r="G64" s="110"/>
      <c r="H64" s="164"/>
      <c r="I64" s="165"/>
    </row>
    <row r="65" spans="1:9" s="95" customFormat="1" ht="16.5" customHeight="1" x14ac:dyDescent="0.2">
      <c r="A65" s="145"/>
      <c r="B65" s="98"/>
      <c r="C65" s="110"/>
      <c r="D65" s="110"/>
      <c r="E65" s="110"/>
      <c r="F65" s="110"/>
      <c r="G65" s="110"/>
      <c r="H65" s="167"/>
      <c r="I65" s="165"/>
    </row>
    <row r="66" spans="1:9" s="95" customFormat="1" ht="16.5" customHeight="1" x14ac:dyDescent="0.2">
      <c r="A66" s="63" t="s">
        <v>933</v>
      </c>
      <c r="B66" s="63"/>
      <c r="C66" s="63"/>
      <c r="D66" s="63"/>
      <c r="E66" s="63"/>
      <c r="F66" s="63"/>
      <c r="G66" s="63"/>
      <c r="H66" s="167"/>
      <c r="I66" s="165"/>
    </row>
    <row r="67" spans="1:9" s="91" customFormat="1" ht="12.75" x14ac:dyDescent="0.2">
      <c r="A67" s="28" t="s">
        <v>10</v>
      </c>
      <c r="B67" s="28" t="s">
        <v>0</v>
      </c>
      <c r="C67" s="28" t="s">
        <v>934</v>
      </c>
      <c r="D67" s="28" t="s">
        <v>745</v>
      </c>
      <c r="E67" s="28" t="s">
        <v>935</v>
      </c>
      <c r="F67" s="28" t="s">
        <v>936</v>
      </c>
      <c r="G67" s="28" t="s">
        <v>937</v>
      </c>
      <c r="H67" s="130"/>
      <c r="I67" s="664"/>
    </row>
    <row r="68" spans="1:9" s="91" customFormat="1" ht="16.5" customHeight="1" x14ac:dyDescent="0.2">
      <c r="A68" s="965" t="s">
        <v>36</v>
      </c>
      <c r="B68" s="668" t="s">
        <v>2</v>
      </c>
      <c r="C68" s="544">
        <v>3.31</v>
      </c>
      <c r="D68" s="544">
        <v>1.94</v>
      </c>
      <c r="E68" s="544">
        <v>0.36</v>
      </c>
      <c r="F68" s="544">
        <v>3.63</v>
      </c>
      <c r="G68" s="544">
        <v>11.21</v>
      </c>
      <c r="H68" s="130"/>
      <c r="I68" s="130"/>
    </row>
    <row r="69" spans="1:9" s="91" customFormat="1" ht="16.5" customHeight="1" x14ac:dyDescent="0.2">
      <c r="A69" s="965"/>
      <c r="B69" s="668" t="s">
        <v>1</v>
      </c>
      <c r="C69" s="544">
        <v>1.03</v>
      </c>
      <c r="D69" s="544">
        <v>1.45</v>
      </c>
      <c r="E69" s="544">
        <v>0.43</v>
      </c>
      <c r="F69" s="544">
        <v>1.27</v>
      </c>
      <c r="G69" s="544">
        <v>2.21</v>
      </c>
      <c r="H69" s="130"/>
      <c r="I69" s="130"/>
    </row>
    <row r="70" spans="1:9" s="91" customFormat="1" ht="16.5" customHeight="1" x14ac:dyDescent="0.2">
      <c r="A70" s="965"/>
      <c r="B70" s="668" t="s">
        <v>17</v>
      </c>
      <c r="C70" s="544">
        <v>0.46</v>
      </c>
      <c r="D70" s="544">
        <v>0.47</v>
      </c>
      <c r="E70" s="544">
        <v>0.27</v>
      </c>
      <c r="F70" s="544">
        <v>0.53</v>
      </c>
      <c r="G70" s="544">
        <v>2.98</v>
      </c>
      <c r="H70" s="130"/>
      <c r="I70" s="130"/>
    </row>
    <row r="71" spans="1:9" s="91" customFormat="1" ht="16.5" customHeight="1" x14ac:dyDescent="0.2">
      <c r="A71" s="965"/>
      <c r="B71" s="668" t="s">
        <v>4</v>
      </c>
      <c r="C71" s="544">
        <v>1.42</v>
      </c>
      <c r="D71" s="544">
        <v>1.42</v>
      </c>
      <c r="E71" s="544">
        <v>0.27</v>
      </c>
      <c r="F71" s="544">
        <v>1.42</v>
      </c>
      <c r="G71" s="444" t="s">
        <v>6</v>
      </c>
      <c r="H71" s="130"/>
      <c r="I71" s="130"/>
    </row>
    <row r="72" spans="1:9" s="91" customFormat="1" ht="16.5" customHeight="1" x14ac:dyDescent="0.2">
      <c r="A72" s="965"/>
      <c r="B72" s="668" t="s">
        <v>271</v>
      </c>
      <c r="C72" s="544">
        <v>0.48</v>
      </c>
      <c r="D72" s="544">
        <v>0.48</v>
      </c>
      <c r="E72" s="544">
        <v>0.19</v>
      </c>
      <c r="F72" s="544">
        <v>0.48</v>
      </c>
      <c r="G72" s="444" t="s">
        <v>6</v>
      </c>
      <c r="H72" s="130"/>
      <c r="I72" s="665"/>
    </row>
    <row r="73" spans="1:9" s="91" customFormat="1" ht="16.5" customHeight="1" x14ac:dyDescent="0.2">
      <c r="A73" s="966" t="s">
        <v>938</v>
      </c>
      <c r="B73" s="966"/>
      <c r="C73" s="669">
        <v>1.65</v>
      </c>
      <c r="D73" s="669">
        <v>1.48</v>
      </c>
      <c r="E73" s="669">
        <v>0.36</v>
      </c>
      <c r="F73" s="669">
        <v>1.86</v>
      </c>
      <c r="G73" s="669">
        <v>5.75</v>
      </c>
      <c r="H73" s="130"/>
      <c r="I73" s="665"/>
    </row>
    <row r="74" spans="1:9" s="91" customFormat="1" ht="16.5" customHeight="1" x14ac:dyDescent="0.2">
      <c r="A74" s="969" t="s">
        <v>22</v>
      </c>
      <c r="B74" s="94" t="s">
        <v>23</v>
      </c>
      <c r="C74" s="544">
        <v>2.2799999999999998</v>
      </c>
      <c r="D74" s="544">
        <v>1.1599999999999999</v>
      </c>
      <c r="E74" s="544">
        <v>1.1599999999999999</v>
      </c>
      <c r="F74" s="544">
        <v>2.2799999999999998</v>
      </c>
      <c r="G74" s="444" t="s">
        <v>6</v>
      </c>
      <c r="H74" s="130"/>
      <c r="I74" s="130"/>
    </row>
    <row r="75" spans="1:9" s="91" customFormat="1" ht="16.5" customHeight="1" x14ac:dyDescent="0.2">
      <c r="A75" s="969"/>
      <c r="B75" s="94" t="s">
        <v>26</v>
      </c>
      <c r="C75" s="544">
        <v>0.98</v>
      </c>
      <c r="D75" s="544">
        <v>1.0900000000000001</v>
      </c>
      <c r="E75" s="544">
        <v>0.8</v>
      </c>
      <c r="F75" s="544">
        <v>1.1399999999999999</v>
      </c>
      <c r="G75" s="544">
        <v>2.5099999999999998</v>
      </c>
      <c r="H75" s="130"/>
      <c r="I75" s="130"/>
    </row>
    <row r="76" spans="1:9" s="91" customFormat="1" ht="16.5" customHeight="1" x14ac:dyDescent="0.2">
      <c r="A76" s="969"/>
      <c r="B76" s="94" t="s">
        <v>25</v>
      </c>
      <c r="C76" s="544">
        <v>1.39</v>
      </c>
      <c r="D76" s="544">
        <v>1.47</v>
      </c>
      <c r="E76" s="544">
        <v>1.05</v>
      </c>
      <c r="F76" s="544">
        <v>1.61</v>
      </c>
      <c r="G76" s="544">
        <v>2.79</v>
      </c>
      <c r="H76" s="130"/>
      <c r="I76" s="130"/>
    </row>
    <row r="77" spans="1:9" s="91" customFormat="1" ht="16.5" customHeight="1" x14ac:dyDescent="0.2">
      <c r="A77" s="967" t="s">
        <v>939</v>
      </c>
      <c r="B77" s="967"/>
      <c r="C77" s="669">
        <v>1.64</v>
      </c>
      <c r="D77" s="669">
        <v>1.32</v>
      </c>
      <c r="E77" s="669">
        <v>1.0900000000000001</v>
      </c>
      <c r="F77" s="669">
        <v>1.8</v>
      </c>
      <c r="G77" s="669">
        <v>5.24</v>
      </c>
      <c r="H77" s="130"/>
      <c r="I77" s="130"/>
    </row>
    <row r="78" spans="1:9" s="95" customFormat="1" ht="16.5" customHeight="1" x14ac:dyDescent="0.2">
      <c r="A78" s="968" t="s">
        <v>940</v>
      </c>
      <c r="B78" s="968"/>
      <c r="C78" s="524">
        <v>1.65</v>
      </c>
      <c r="D78" s="524">
        <v>1.4</v>
      </c>
      <c r="E78" s="524">
        <v>0.52</v>
      </c>
      <c r="F78" s="524">
        <v>1.83</v>
      </c>
      <c r="G78" s="524">
        <v>5.69</v>
      </c>
      <c r="H78" s="110"/>
      <c r="I78" s="110"/>
    </row>
    <row r="79" spans="1:9" s="95" customFormat="1" ht="16.5" customHeight="1" x14ac:dyDescent="0.2">
      <c r="A79" s="666"/>
      <c r="B79" s="666"/>
      <c r="C79" s="667"/>
      <c r="D79" s="667"/>
      <c r="E79" s="667"/>
      <c r="F79" s="667"/>
      <c r="G79" s="667"/>
      <c r="H79" s="110"/>
      <c r="I79" s="110"/>
    </row>
    <row r="80" spans="1:9" s="95" customFormat="1" ht="16.5" customHeight="1" x14ac:dyDescent="0.2">
      <c r="A80" s="145"/>
      <c r="B80" s="98"/>
      <c r="C80" s="144"/>
      <c r="D80" s="144"/>
      <c r="E80" s="144"/>
      <c r="F80" s="144"/>
      <c r="G80" s="144"/>
      <c r="H80" s="110"/>
      <c r="I80" s="110"/>
    </row>
    <row r="81" spans="1:9" s="95" customFormat="1" ht="16.5" customHeight="1" x14ac:dyDescent="0.2">
      <c r="A81" s="63" t="s">
        <v>687</v>
      </c>
      <c r="B81" s="63"/>
      <c r="C81" s="63"/>
      <c r="D81" s="63"/>
      <c r="E81" s="63"/>
      <c r="F81" s="63"/>
      <c r="G81" s="110"/>
      <c r="H81" s="110"/>
      <c r="I81" s="110"/>
    </row>
    <row r="82" spans="1:9" s="95" customFormat="1" ht="25.5" x14ac:dyDescent="0.2">
      <c r="A82" s="28" t="s">
        <v>69</v>
      </c>
      <c r="B82" s="28" t="s">
        <v>387</v>
      </c>
      <c r="C82" s="28" t="s">
        <v>942</v>
      </c>
      <c r="D82" s="28" t="s">
        <v>943</v>
      </c>
      <c r="E82" s="28" t="s">
        <v>944</v>
      </c>
      <c r="F82" s="28" t="s">
        <v>945</v>
      </c>
      <c r="G82" s="110"/>
      <c r="H82" s="110"/>
      <c r="I82" s="110"/>
    </row>
    <row r="83" spans="1:9" ht="16.5" customHeight="1" x14ac:dyDescent="0.2">
      <c r="A83" s="672" t="s">
        <v>121</v>
      </c>
      <c r="B83" s="673">
        <v>4177460</v>
      </c>
      <c r="C83" s="673">
        <v>7166415</v>
      </c>
      <c r="D83" s="673">
        <v>10558968</v>
      </c>
      <c r="E83" s="673">
        <v>17477616</v>
      </c>
      <c r="F83" s="544">
        <v>1.66</v>
      </c>
    </row>
    <row r="84" spans="1:9" ht="16.5" customHeight="1" x14ac:dyDescent="0.2">
      <c r="A84" s="672" t="s">
        <v>120</v>
      </c>
      <c r="B84" s="673">
        <v>2578461</v>
      </c>
      <c r="C84" s="673">
        <v>5526377</v>
      </c>
      <c r="D84" s="673">
        <v>7714761</v>
      </c>
      <c r="E84" s="673">
        <v>12644576</v>
      </c>
      <c r="F84" s="544">
        <v>1.64</v>
      </c>
    </row>
    <row r="85" spans="1:9" ht="16.5" customHeight="1" x14ac:dyDescent="0.2">
      <c r="A85" s="321" t="s">
        <v>8</v>
      </c>
      <c r="B85" s="674">
        <v>6755920</v>
      </c>
      <c r="C85" s="674">
        <v>12692792</v>
      </c>
      <c r="D85" s="674">
        <v>18273729</v>
      </c>
      <c r="E85" s="674">
        <v>30122192</v>
      </c>
      <c r="F85" s="524">
        <v>1.65</v>
      </c>
    </row>
    <row r="86" spans="1:9" ht="16.5" customHeight="1" x14ac:dyDescent="0.25">
      <c r="A86" s="675" t="s">
        <v>946</v>
      </c>
    </row>
    <row r="87" spans="1:9" ht="16.5" customHeight="1" x14ac:dyDescent="0.2">
      <c r="B87" s="27"/>
      <c r="C87" s="27"/>
      <c r="D87" s="27"/>
      <c r="E87" s="27"/>
    </row>
    <row r="89" spans="1:9" ht="16.5" customHeight="1" x14ac:dyDescent="0.2">
      <c r="A89" s="63" t="s">
        <v>949</v>
      </c>
    </row>
    <row r="90" spans="1:9" ht="16.5" customHeight="1" x14ac:dyDescent="0.2">
      <c r="A90" s="28" t="s">
        <v>281</v>
      </c>
      <c r="B90" s="28" t="s">
        <v>947</v>
      </c>
    </row>
    <row r="91" spans="1:9" ht="16.5" customHeight="1" x14ac:dyDescent="0.2">
      <c r="A91" s="94" t="s">
        <v>1</v>
      </c>
      <c r="B91" s="317">
        <v>0.97</v>
      </c>
    </row>
    <row r="92" spans="1:9" ht="16.5" customHeight="1" x14ac:dyDescent="0.2">
      <c r="A92" s="676" t="s">
        <v>17</v>
      </c>
      <c r="B92" s="317">
        <v>0.9</v>
      </c>
    </row>
    <row r="93" spans="1:9" ht="16.5" customHeight="1" x14ac:dyDescent="0.2">
      <c r="A93" s="94" t="s">
        <v>4</v>
      </c>
      <c r="B93" s="317">
        <v>0.75</v>
      </c>
    </row>
    <row r="94" spans="1:9" ht="16.5" customHeight="1" x14ac:dyDescent="0.2">
      <c r="A94" s="94" t="s">
        <v>5</v>
      </c>
      <c r="B94" s="317">
        <v>0.77</v>
      </c>
    </row>
    <row r="95" spans="1:9" ht="16.5" customHeight="1" x14ac:dyDescent="0.2">
      <c r="A95" s="94" t="s">
        <v>23</v>
      </c>
      <c r="B95" s="317">
        <v>0.65</v>
      </c>
    </row>
    <row r="96" spans="1:9" ht="16.5" customHeight="1" x14ac:dyDescent="0.2">
      <c r="A96" s="94" t="s">
        <v>25</v>
      </c>
      <c r="B96" s="317">
        <v>0.67</v>
      </c>
    </row>
    <row r="97" spans="1:2" ht="16.5" customHeight="1" x14ac:dyDescent="0.2">
      <c r="A97" s="94" t="s">
        <v>7</v>
      </c>
      <c r="B97" s="317">
        <v>0.75</v>
      </c>
    </row>
    <row r="98" spans="1:2" ht="16.5" customHeight="1" x14ac:dyDescent="0.2">
      <c r="A98" s="94" t="s">
        <v>739</v>
      </c>
      <c r="B98" s="317">
        <v>0.79</v>
      </c>
    </row>
    <row r="99" spans="1:2" ht="16.5" customHeight="1" x14ac:dyDescent="0.2">
      <c r="A99" s="94" t="s">
        <v>772</v>
      </c>
      <c r="B99" s="317">
        <v>0.81</v>
      </c>
    </row>
    <row r="100" spans="1:2" ht="16.5" customHeight="1" x14ac:dyDescent="0.2">
      <c r="A100" s="94" t="s">
        <v>948</v>
      </c>
      <c r="B100" s="317">
        <v>1</v>
      </c>
    </row>
  </sheetData>
  <customSheetViews>
    <customSheetView guid="{8E212A9A-7614-47AE-9E08-B60E07D37147}" scale="70">
      <selection activeCell="A4" sqref="A4"/>
      <pageMargins left="0.7" right="0.7" top="0.75" bottom="0.75" header="0.3" footer="0.3"/>
      <pageSetup orientation="portrait" r:id="rId1"/>
    </customSheetView>
  </customSheetViews>
  <mergeCells count="33">
    <mergeCell ref="A68:A72"/>
    <mergeCell ref="A73:B73"/>
    <mergeCell ref="A77:B77"/>
    <mergeCell ref="A78:B78"/>
    <mergeCell ref="A74:A76"/>
    <mergeCell ref="B60:E62"/>
    <mergeCell ref="B57:E57"/>
    <mergeCell ref="A21:A24"/>
    <mergeCell ref="A40:A44"/>
    <mergeCell ref="A45:A48"/>
    <mergeCell ref="A26:B26"/>
    <mergeCell ref="A25:B25"/>
    <mergeCell ref="A32:A35"/>
    <mergeCell ref="A36:A39"/>
    <mergeCell ref="A49:B49"/>
    <mergeCell ref="A50:B50"/>
    <mergeCell ref="B59:E59"/>
    <mergeCell ref="B58:E58"/>
    <mergeCell ref="C38:H38"/>
    <mergeCell ref="F42:F43"/>
    <mergeCell ref="C41:H41"/>
    <mergeCell ref="F6:H6"/>
    <mergeCell ref="A8:A11"/>
    <mergeCell ref="A16:A20"/>
    <mergeCell ref="F17:F19"/>
    <mergeCell ref="H17:H19"/>
    <mergeCell ref="C6:E6"/>
    <mergeCell ref="C21:H21"/>
    <mergeCell ref="H42:H43"/>
    <mergeCell ref="C30:E30"/>
    <mergeCell ref="F30:H30"/>
    <mergeCell ref="A12:A15"/>
    <mergeCell ref="C14:H14"/>
  </mergeCells>
  <pageMargins left="0.7" right="0.7" top="0.75" bottom="0.75" header="0.3" footer="0.3"/>
  <pageSetup orientation="portrait" r:id="rId2"/>
  <headerFooter>
    <oddFooter>&amp;R&amp;1#&amp;"Calibri"&amp;10&amp;KA80000Internal Use Only</oddFooter>
  </headerFooter>
  <ignoredErrors>
    <ignoredError sqref="F12" formulaRange="1"/>
  </ignoredError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5E779D-5D2A-4BC0-9125-C3A824E0E180}">
  <sheetPr>
    <tabColor rgb="FF00B0F0"/>
  </sheetPr>
  <dimension ref="A1:N108"/>
  <sheetViews>
    <sheetView workbookViewId="0">
      <selection activeCell="A4" sqref="A4"/>
    </sheetView>
  </sheetViews>
  <sheetFormatPr defaultColWidth="9" defaultRowHeight="16.5" customHeight="1" x14ac:dyDescent="0.2"/>
  <cols>
    <col min="1" max="1" width="32" style="27" customWidth="1"/>
    <col min="2" max="16" width="23.125" style="27" customWidth="1"/>
    <col min="17" max="16384" width="9" style="27"/>
  </cols>
  <sheetData>
    <row r="1" spans="1:14" s="366" customFormat="1" ht="16.5" customHeight="1" x14ac:dyDescent="0.2">
      <c r="A1" s="360" t="str">
        <f>'PY2 Missiouri West '!A1</f>
        <v>Evergy Evaluation, Measurement, and Verification Report  – Appendix O: Databook</v>
      </c>
      <c r="B1" s="360"/>
      <c r="C1" s="360"/>
      <c r="D1" s="360"/>
      <c r="E1" s="360"/>
      <c r="F1" s="360"/>
      <c r="G1" s="360"/>
      <c r="H1" s="360"/>
      <c r="I1" s="360"/>
      <c r="J1" s="360"/>
      <c r="K1" s="360"/>
      <c r="L1" s="360"/>
      <c r="M1" s="360"/>
      <c r="N1" s="360"/>
    </row>
    <row r="2" spans="1:14" s="366" customFormat="1" ht="16.5" customHeight="1" x14ac:dyDescent="0.2">
      <c r="A2" s="361"/>
      <c r="B2" s="361"/>
      <c r="C2" s="361"/>
      <c r="D2" s="361"/>
      <c r="E2" s="361"/>
      <c r="F2" s="361"/>
      <c r="G2" s="361"/>
      <c r="H2" s="361"/>
    </row>
    <row r="3" spans="1:14" s="366" customFormat="1" ht="16.5" customHeight="1" x14ac:dyDescent="0.2">
      <c r="A3" s="362" t="s">
        <v>17</v>
      </c>
      <c r="B3" s="362"/>
      <c r="C3" s="362"/>
      <c r="D3" s="362"/>
      <c r="E3" s="362"/>
      <c r="F3" s="362"/>
      <c r="G3" s="362"/>
      <c r="H3" s="362"/>
      <c r="I3" s="367"/>
      <c r="J3" s="367"/>
      <c r="K3" s="367"/>
      <c r="L3" s="367"/>
      <c r="M3" s="367"/>
      <c r="N3" s="367"/>
    </row>
    <row r="4" spans="1:14" s="95" customFormat="1" ht="16.5" customHeight="1" x14ac:dyDescent="0.2">
      <c r="A4" s="63"/>
      <c r="B4" s="63"/>
      <c r="C4" s="63"/>
      <c r="D4" s="63"/>
      <c r="E4" s="63"/>
      <c r="F4" s="63"/>
      <c r="G4" s="63"/>
      <c r="H4" s="63"/>
      <c r="I4" s="63"/>
      <c r="J4" s="63"/>
      <c r="K4" s="63"/>
      <c r="L4" s="63"/>
      <c r="M4" s="63"/>
      <c r="N4" s="63"/>
    </row>
    <row r="5" spans="1:14" s="95" customFormat="1" ht="16.5" customHeight="1" x14ac:dyDescent="0.2">
      <c r="A5" s="63"/>
      <c r="B5" s="63"/>
      <c r="C5" s="63"/>
      <c r="D5" s="63"/>
      <c r="E5" s="63"/>
      <c r="F5" s="63"/>
      <c r="G5" s="63"/>
      <c r="H5" s="63"/>
      <c r="I5" s="63"/>
      <c r="J5" s="63"/>
      <c r="K5" s="63"/>
      <c r="L5" s="63"/>
      <c r="M5" s="63"/>
      <c r="N5" s="63"/>
    </row>
    <row r="6" spans="1:14" s="371" customFormat="1" ht="16.5" customHeight="1" x14ac:dyDescent="0.2">
      <c r="A6" s="365" t="s">
        <v>889</v>
      </c>
      <c r="B6" s="359"/>
      <c r="C6" s="359"/>
      <c r="D6" s="359"/>
      <c r="E6" s="370"/>
    </row>
    <row r="7" spans="1:14" s="95" customFormat="1" ht="16.5" customHeight="1" x14ac:dyDescent="0.2">
      <c r="A7" s="197" t="s">
        <v>40</v>
      </c>
      <c r="B7" s="197" t="str">
        <f>'Program Level Tables'!L4</f>
        <v>PY2 Total</v>
      </c>
      <c r="C7" s="197" t="str">
        <f>'Program Level Tables'!M4</f>
        <v>MO West</v>
      </c>
      <c r="D7" s="197" t="str">
        <f>'Program Level Tables'!N4</f>
        <v>MO Metro</v>
      </c>
    </row>
    <row r="8" spans="1:14" s="95" customFormat="1" ht="16.5" customHeight="1" x14ac:dyDescent="0.2">
      <c r="A8" s="184" t="str">
        <f>'Program Level Tables'!K5</f>
        <v>Number of Sites</v>
      </c>
      <c r="B8" s="185">
        <f>'Program Level Tables'!L5</f>
        <v>21</v>
      </c>
      <c r="C8" s="185">
        <f>'Program Level Tables'!M5</f>
        <v>9</v>
      </c>
      <c r="D8" s="185">
        <f>'Program Level Tables'!N5</f>
        <v>12</v>
      </c>
    </row>
    <row r="9" spans="1:14" s="95" customFormat="1" ht="16.5" customHeight="1" x14ac:dyDescent="0.2">
      <c r="A9" s="1065" t="s">
        <v>46</v>
      </c>
      <c r="B9" s="1065"/>
      <c r="C9" s="1065"/>
      <c r="D9" s="1065"/>
    </row>
    <row r="10" spans="1:14" s="95" customFormat="1" ht="16.5" customHeight="1" x14ac:dyDescent="0.2">
      <c r="A10" s="185" t="str">
        <f>'Program Level Tables'!K7</f>
        <v>Targeted Energy Savings</v>
      </c>
      <c r="B10" s="185">
        <f>'Program Level Tables'!L7</f>
        <v>2342925</v>
      </c>
      <c r="C10" s="185">
        <f>'Program Level Tables'!M7</f>
        <v>1181931</v>
      </c>
      <c r="D10" s="185">
        <f>'Program Level Tables'!N7</f>
        <v>1160994</v>
      </c>
    </row>
    <row r="11" spans="1:14" s="95" customFormat="1" ht="16.5" customHeight="1" x14ac:dyDescent="0.2">
      <c r="A11" s="185" t="str">
        <f>'Program Level Tables'!K8</f>
        <v>Reported Energy Savings</v>
      </c>
      <c r="B11" s="185">
        <f>'Program Level Tables'!L8</f>
        <v>2449466</v>
      </c>
      <c r="C11" s="185">
        <f>'Program Level Tables'!M8</f>
        <v>1429036</v>
      </c>
      <c r="D11" s="185">
        <f>'Program Level Tables'!N8</f>
        <v>1020431</v>
      </c>
    </row>
    <row r="12" spans="1:14" s="95" customFormat="1" ht="16.5" customHeight="1" x14ac:dyDescent="0.2">
      <c r="A12" s="185" t="str">
        <f>'Program Level Tables'!K9</f>
        <v>Gross Verified Energy Savings</v>
      </c>
      <c r="B12" s="185">
        <f>'Program Level Tables'!L9</f>
        <v>2278225</v>
      </c>
      <c r="C12" s="185">
        <f>'Program Level Tables'!M9</f>
        <v>1316934</v>
      </c>
      <c r="D12" s="185">
        <f>'Program Level Tables'!N9</f>
        <v>961292</v>
      </c>
    </row>
    <row r="13" spans="1:14" s="95" customFormat="1" ht="16.5" customHeight="1" x14ac:dyDescent="0.2">
      <c r="A13" s="185" t="str">
        <f>'Program Level Tables'!K10</f>
        <v>Net Verified Energy Savings</v>
      </c>
      <c r="B13" s="185">
        <f>'Program Level Tables'!L10</f>
        <v>2278225</v>
      </c>
      <c r="C13" s="185">
        <f>'Program Level Tables'!M10</f>
        <v>1316934</v>
      </c>
      <c r="D13" s="185">
        <f>'Program Level Tables'!N10</f>
        <v>961292</v>
      </c>
    </row>
    <row r="14" spans="1:14" s="95" customFormat="1" ht="16.5" customHeight="1" x14ac:dyDescent="0.2">
      <c r="A14" s="1065" t="s">
        <v>51</v>
      </c>
      <c r="B14" s="1065"/>
      <c r="C14" s="1065"/>
      <c r="D14" s="1065"/>
    </row>
    <row r="15" spans="1:14" s="95" customFormat="1" ht="16.5" customHeight="1" x14ac:dyDescent="0.2">
      <c r="A15" s="184" t="str">
        <f>'Program Level Tables'!K12</f>
        <v>Targeted Peak Demand Reduction</v>
      </c>
      <c r="B15" s="452">
        <f>'Program Level Tables'!L12</f>
        <v>450.37</v>
      </c>
      <c r="C15" s="452">
        <f>'Program Level Tables'!M12</f>
        <v>222.82</v>
      </c>
      <c r="D15" s="452">
        <f>'Program Level Tables'!N12</f>
        <v>227.55</v>
      </c>
    </row>
    <row r="16" spans="1:14" s="95" customFormat="1" ht="16.5" customHeight="1" x14ac:dyDescent="0.2">
      <c r="A16" s="184" t="str">
        <f>'Program Level Tables'!K13</f>
        <v>Reported Peak Demand Reduction</v>
      </c>
      <c r="B16" s="452">
        <f>'Program Level Tables'!L13</f>
        <v>374.62</v>
      </c>
      <c r="C16" s="452">
        <f>'Program Level Tables'!M13</f>
        <v>251.68</v>
      </c>
      <c r="D16" s="452">
        <f>'Program Level Tables'!N13</f>
        <v>122.93</v>
      </c>
    </row>
    <row r="17" spans="1:9" s="95" customFormat="1" ht="16.5" customHeight="1" x14ac:dyDescent="0.2">
      <c r="A17" s="184" t="str">
        <f>'Program Level Tables'!K14</f>
        <v>Gross Verified Peak Demand Reduction</v>
      </c>
      <c r="B17" s="452">
        <f>'Program Level Tables'!L14</f>
        <v>307.14</v>
      </c>
      <c r="C17" s="452">
        <f>'Program Level Tables'!M14</f>
        <v>194.51</v>
      </c>
      <c r="D17" s="452">
        <f>'Program Level Tables'!N14</f>
        <v>112.63</v>
      </c>
    </row>
    <row r="18" spans="1:9" s="95" customFormat="1" ht="16.5" customHeight="1" x14ac:dyDescent="0.2">
      <c r="A18" s="184" t="str">
        <f>'Program Level Tables'!K15</f>
        <v>Net Verified Peak Demand Reduction</v>
      </c>
      <c r="B18" s="452">
        <f>'Program Level Tables'!L15</f>
        <v>307.14</v>
      </c>
      <c r="C18" s="452">
        <f>'Program Level Tables'!M15</f>
        <v>194.51</v>
      </c>
      <c r="D18" s="452">
        <f>'Program Level Tables'!N15</f>
        <v>112.63</v>
      </c>
    </row>
    <row r="19" spans="1:9" s="95" customFormat="1" ht="16.5" customHeight="1" x14ac:dyDescent="0.2">
      <c r="A19" s="1065" t="s">
        <v>55</v>
      </c>
      <c r="B19" s="1065"/>
      <c r="C19" s="1065"/>
      <c r="D19" s="1065"/>
    </row>
    <row r="20" spans="1:9" s="95" customFormat="1" ht="16.5" customHeight="1" x14ac:dyDescent="0.2">
      <c r="A20" s="184" t="str">
        <f>'Program Level Tables'!K17</f>
        <v>Total Resource Cost Test Ratio</v>
      </c>
      <c r="B20" s="452">
        <f>'Program Level Tables'!L17</f>
        <v>0.46</v>
      </c>
      <c r="C20" s="452">
        <f>'Program Level Tables'!M17</f>
        <v>0.45</v>
      </c>
      <c r="D20" s="452">
        <f>'Program Level Tables'!N17</f>
        <v>0.47</v>
      </c>
    </row>
    <row r="21" spans="1:9" s="95" customFormat="1" ht="16.5" customHeight="1" x14ac:dyDescent="0.2">
      <c r="A21" s="95" t="s">
        <v>310</v>
      </c>
    </row>
    <row r="22" spans="1:9" s="95" customFormat="1" ht="16.5" customHeight="1" x14ac:dyDescent="0.2"/>
    <row r="23" spans="1:9" s="39" customFormat="1" ht="16.5" customHeight="1" x14ac:dyDescent="0.2">
      <c r="A23" s="152"/>
      <c r="B23" s="152"/>
      <c r="C23" s="130"/>
      <c r="D23" s="130"/>
      <c r="E23" s="130"/>
      <c r="F23" s="130"/>
      <c r="G23" s="130"/>
      <c r="H23" s="32"/>
    </row>
    <row r="24" spans="1:9" s="365" customFormat="1" ht="16.5" customHeight="1" x14ac:dyDescent="0.2">
      <c r="A24" s="358" t="s">
        <v>288</v>
      </c>
      <c r="B24" s="358"/>
      <c r="C24" s="358"/>
      <c r="D24" s="358"/>
      <c r="E24" s="358"/>
      <c r="F24" s="372"/>
      <c r="G24" s="358"/>
      <c r="H24" s="373"/>
    </row>
    <row r="25" spans="1:9" ht="16.5" customHeight="1" x14ac:dyDescent="0.2">
      <c r="A25" s="302" t="s">
        <v>117</v>
      </c>
      <c r="B25" s="221" t="s">
        <v>443</v>
      </c>
      <c r="C25" s="221" t="s">
        <v>118</v>
      </c>
      <c r="D25" s="51"/>
      <c r="E25" s="51"/>
      <c r="F25" s="161"/>
      <c r="G25" s="51"/>
      <c r="H25" s="51"/>
    </row>
    <row r="26" spans="1:9" ht="16.5" customHeight="1" x14ac:dyDescent="0.2">
      <c r="A26" s="344">
        <v>1</v>
      </c>
      <c r="B26" s="345">
        <v>255091</v>
      </c>
      <c r="C26" s="346">
        <v>0.11</v>
      </c>
      <c r="D26" s="51"/>
      <c r="E26" s="51"/>
      <c r="F26" s="51"/>
      <c r="G26" s="51"/>
      <c r="H26" s="51"/>
    </row>
    <row r="27" spans="1:9" ht="16.5" customHeight="1" x14ac:dyDescent="0.2">
      <c r="A27" s="344">
        <v>2</v>
      </c>
      <c r="B27" s="345">
        <v>251958</v>
      </c>
      <c r="C27" s="346">
        <v>0.11</v>
      </c>
      <c r="D27" s="51"/>
      <c r="E27" s="51"/>
      <c r="F27" s="161"/>
      <c r="G27" s="51"/>
      <c r="H27" s="51"/>
      <c r="I27" s="6"/>
    </row>
    <row r="28" spans="1:9" ht="16.5" customHeight="1" x14ac:dyDescent="0.2">
      <c r="A28" s="344">
        <v>3</v>
      </c>
      <c r="B28" s="345">
        <v>233049</v>
      </c>
      <c r="C28" s="346">
        <v>0.1</v>
      </c>
      <c r="D28" s="51"/>
      <c r="E28" s="51"/>
      <c r="F28" s="161"/>
      <c r="G28" s="51"/>
      <c r="H28" s="51"/>
    </row>
    <row r="29" spans="1:9" ht="16.5" customHeight="1" x14ac:dyDescent="0.2">
      <c r="A29" s="344">
        <v>4</v>
      </c>
      <c r="B29" s="345">
        <v>188014</v>
      </c>
      <c r="C29" s="346">
        <v>0.08</v>
      </c>
      <c r="D29" s="51"/>
      <c r="E29" s="51"/>
      <c r="F29" s="161"/>
      <c r="G29" s="51"/>
      <c r="H29" s="51"/>
    </row>
    <row r="30" spans="1:9" ht="16.5" customHeight="1" x14ac:dyDescent="0.2">
      <c r="A30" s="344">
        <v>5</v>
      </c>
      <c r="B30" s="345">
        <v>206336</v>
      </c>
      <c r="C30" s="346">
        <v>0.09</v>
      </c>
      <c r="D30" s="51"/>
      <c r="E30" s="51"/>
      <c r="F30" s="161"/>
      <c r="G30" s="51"/>
      <c r="H30" s="51"/>
    </row>
    <row r="31" spans="1:9" ht="16.5" customHeight="1" x14ac:dyDescent="0.2">
      <c r="A31" s="344">
        <v>6</v>
      </c>
      <c r="B31" s="345">
        <v>203852</v>
      </c>
      <c r="C31" s="346">
        <v>0.09</v>
      </c>
      <c r="D31" s="51"/>
      <c r="E31" s="51"/>
      <c r="F31" s="161"/>
      <c r="G31" s="51"/>
      <c r="H31" s="51"/>
    </row>
    <row r="32" spans="1:9" ht="16.5" customHeight="1" x14ac:dyDescent="0.2">
      <c r="A32" s="344">
        <v>7</v>
      </c>
      <c r="B32" s="345">
        <v>164983</v>
      </c>
      <c r="C32" s="346">
        <v>7.0000000000000007E-2</v>
      </c>
      <c r="D32" s="51"/>
      <c r="E32" s="51"/>
      <c r="F32" s="161"/>
      <c r="G32" s="51"/>
      <c r="H32" s="51"/>
    </row>
    <row r="33" spans="1:5" ht="16.5" customHeight="1" x14ac:dyDescent="0.2">
      <c r="A33" s="344">
        <v>8</v>
      </c>
      <c r="B33" s="345">
        <v>163341</v>
      </c>
      <c r="C33" s="346">
        <v>7.0000000000000007E-2</v>
      </c>
    </row>
    <row r="34" spans="1:5" ht="16.5" customHeight="1" x14ac:dyDescent="0.2">
      <c r="A34" s="344">
        <v>9</v>
      </c>
      <c r="B34" s="345">
        <v>148624</v>
      </c>
      <c r="C34" s="346">
        <v>7.0000000000000007E-2</v>
      </c>
    </row>
    <row r="35" spans="1:5" ht="16.5" customHeight="1" x14ac:dyDescent="0.2">
      <c r="A35" s="344">
        <v>10</v>
      </c>
      <c r="B35" s="345">
        <v>126752</v>
      </c>
      <c r="C35" s="346">
        <v>0.06</v>
      </c>
    </row>
    <row r="36" spans="1:5" ht="16.5" customHeight="1" x14ac:dyDescent="0.2">
      <c r="A36" s="344">
        <v>11</v>
      </c>
      <c r="B36" s="345">
        <v>116336</v>
      </c>
      <c r="C36" s="346">
        <v>0.05</v>
      </c>
    </row>
    <row r="37" spans="1:5" ht="16.5" customHeight="1" x14ac:dyDescent="0.2">
      <c r="A37" s="344">
        <v>12</v>
      </c>
      <c r="B37" s="345">
        <v>84496</v>
      </c>
      <c r="C37" s="346">
        <v>0.04</v>
      </c>
      <c r="D37" s="50"/>
      <c r="E37" s="50"/>
    </row>
    <row r="38" spans="1:5" ht="16.5" customHeight="1" x14ac:dyDescent="0.2">
      <c r="A38" s="344">
        <v>13</v>
      </c>
      <c r="B38" s="345">
        <v>49063</v>
      </c>
      <c r="C38" s="346">
        <v>0.02</v>
      </c>
      <c r="D38" s="50"/>
      <c r="E38" s="50"/>
    </row>
    <row r="39" spans="1:5" ht="16.5" customHeight="1" x14ac:dyDescent="0.2">
      <c r="A39" s="344">
        <v>14</v>
      </c>
      <c r="B39" s="345">
        <v>23348</v>
      </c>
      <c r="C39" s="346">
        <v>0.01</v>
      </c>
    </row>
    <row r="40" spans="1:5" ht="16.5" customHeight="1" x14ac:dyDescent="0.2">
      <c r="A40" s="344">
        <v>15</v>
      </c>
      <c r="B40" s="345">
        <v>14275</v>
      </c>
      <c r="C40" s="346">
        <v>0.01</v>
      </c>
    </row>
    <row r="41" spans="1:5" ht="16.5" customHeight="1" x14ac:dyDescent="0.2">
      <c r="A41" s="344">
        <v>16</v>
      </c>
      <c r="B41" s="345">
        <v>13829</v>
      </c>
      <c r="C41" s="346">
        <v>0.01</v>
      </c>
    </row>
    <row r="42" spans="1:5" s="240" customFormat="1" ht="16.5" customHeight="1" x14ac:dyDescent="0.2">
      <c r="A42" s="344">
        <v>17</v>
      </c>
      <c r="B42" s="345">
        <v>12651</v>
      </c>
      <c r="C42" s="346">
        <v>0.01</v>
      </c>
    </row>
    <row r="43" spans="1:5" s="240" customFormat="1" ht="16.5" customHeight="1" x14ac:dyDescent="0.2">
      <c r="A43" s="344">
        <v>18</v>
      </c>
      <c r="B43" s="345">
        <v>9663</v>
      </c>
      <c r="C43" s="347">
        <v>4.0000000000000001E-3</v>
      </c>
    </row>
    <row r="44" spans="1:5" s="240" customFormat="1" ht="16.5" customHeight="1" x14ac:dyDescent="0.2">
      <c r="A44" s="344">
        <v>19</v>
      </c>
      <c r="B44" s="345">
        <v>7480</v>
      </c>
      <c r="C44" s="347">
        <v>3.0000000000000001E-3</v>
      </c>
    </row>
    <row r="45" spans="1:5" s="240" customFormat="1" ht="16.5" customHeight="1" x14ac:dyDescent="0.2">
      <c r="A45" s="344">
        <v>20</v>
      </c>
      <c r="B45" s="345">
        <v>4630</v>
      </c>
      <c r="C45" s="347">
        <v>2E-3</v>
      </c>
    </row>
    <row r="46" spans="1:5" s="240" customFormat="1" ht="16.5" customHeight="1" x14ac:dyDescent="0.2">
      <c r="A46" s="344">
        <v>21</v>
      </c>
      <c r="B46" s="301">
        <v>455</v>
      </c>
      <c r="C46" s="347">
        <v>2.0000000000000001E-4</v>
      </c>
    </row>
    <row r="47" spans="1:5" s="240" customFormat="1" ht="16.5" customHeight="1" x14ac:dyDescent="0.2">
      <c r="A47" s="446" t="s">
        <v>8</v>
      </c>
      <c r="B47" s="447">
        <v>2278225</v>
      </c>
      <c r="C47" s="448">
        <v>1</v>
      </c>
    </row>
    <row r="48" spans="1:5" ht="16.5" customHeight="1" x14ac:dyDescent="0.2">
      <c r="A48" s="34"/>
      <c r="B48" s="99"/>
      <c r="C48" s="100"/>
    </row>
    <row r="49" spans="1:10" s="240" customFormat="1" ht="16.5" customHeight="1" x14ac:dyDescent="0.2">
      <c r="A49" s="59"/>
      <c r="B49" s="60"/>
      <c r="C49" s="61"/>
      <c r="D49" s="61"/>
    </row>
    <row r="50" spans="1:10" s="365" customFormat="1" ht="16.5" customHeight="1" x14ac:dyDescent="0.2">
      <c r="A50" s="371" t="s">
        <v>317</v>
      </c>
    </row>
    <row r="51" spans="1:10" ht="16.5" customHeight="1" x14ac:dyDescent="0.2">
      <c r="A51" s="1060" t="s">
        <v>75</v>
      </c>
      <c r="B51" s="1060"/>
      <c r="C51" s="1064" t="s">
        <v>456</v>
      </c>
      <c r="D51" s="1060" t="s">
        <v>122</v>
      </c>
      <c r="E51" s="1060"/>
      <c r="F51" s="1060" t="s">
        <v>123</v>
      </c>
      <c r="G51" s="1060"/>
      <c r="H51" s="1060" t="s">
        <v>124</v>
      </c>
      <c r="I51" s="1060"/>
    </row>
    <row r="52" spans="1:10" ht="16.5" customHeight="1" x14ac:dyDescent="0.2">
      <c r="A52" s="1060"/>
      <c r="B52" s="1060"/>
      <c r="C52" s="1064"/>
      <c r="D52" s="181" t="s">
        <v>114</v>
      </c>
      <c r="E52" s="181" t="s">
        <v>115</v>
      </c>
      <c r="F52" s="181" t="s">
        <v>114</v>
      </c>
      <c r="G52" s="181" t="s">
        <v>115</v>
      </c>
      <c r="H52" s="181" t="s">
        <v>114</v>
      </c>
      <c r="I52" s="181" t="s">
        <v>115</v>
      </c>
    </row>
    <row r="53" spans="1:10" ht="16.5" customHeight="1" x14ac:dyDescent="0.2">
      <c r="A53" s="1061" t="s">
        <v>125</v>
      </c>
      <c r="B53" s="374" t="s">
        <v>87</v>
      </c>
      <c r="C53" s="375">
        <v>1569</v>
      </c>
      <c r="D53" s="376">
        <v>46395</v>
      </c>
      <c r="E53" s="377">
        <v>30.16</v>
      </c>
      <c r="F53" s="376">
        <v>17511</v>
      </c>
      <c r="G53" s="377">
        <v>16.559999999999999</v>
      </c>
      <c r="H53" s="378">
        <v>0.38</v>
      </c>
      <c r="I53" s="378">
        <v>0.55000000000000004</v>
      </c>
      <c r="J53" s="240"/>
    </row>
    <row r="54" spans="1:10" ht="16.5" customHeight="1" x14ac:dyDescent="0.2">
      <c r="A54" s="1061"/>
      <c r="B54" s="374" t="s">
        <v>126</v>
      </c>
      <c r="C54" s="379">
        <v>4</v>
      </c>
      <c r="D54" s="377">
        <v>412</v>
      </c>
      <c r="E54" s="377">
        <v>0.05</v>
      </c>
      <c r="F54" s="377">
        <v>412</v>
      </c>
      <c r="G54" s="377">
        <v>0.05</v>
      </c>
      <c r="H54" s="378">
        <v>1</v>
      </c>
      <c r="I54" s="378">
        <v>1.01</v>
      </c>
      <c r="J54" s="240"/>
    </row>
    <row r="55" spans="1:10" ht="16.5" customHeight="1" x14ac:dyDescent="0.2">
      <c r="A55" s="1061"/>
      <c r="B55" s="374" t="s">
        <v>444</v>
      </c>
      <c r="C55" s="375">
        <v>21887</v>
      </c>
      <c r="D55" s="376">
        <v>816676</v>
      </c>
      <c r="E55" s="377">
        <v>98.49</v>
      </c>
      <c r="F55" s="376">
        <v>861159</v>
      </c>
      <c r="G55" s="377">
        <v>104.15</v>
      </c>
      <c r="H55" s="378">
        <v>1.05</v>
      </c>
      <c r="I55" s="378">
        <v>1.06</v>
      </c>
      <c r="J55" s="240"/>
    </row>
    <row r="56" spans="1:10" ht="16.5" customHeight="1" x14ac:dyDescent="0.2">
      <c r="A56" s="1061"/>
      <c r="B56" s="374" t="s">
        <v>445</v>
      </c>
      <c r="C56" s="379">
        <v>775</v>
      </c>
      <c r="D56" s="376">
        <v>204524</v>
      </c>
      <c r="E56" s="377">
        <v>25.7</v>
      </c>
      <c r="F56" s="376">
        <v>54517</v>
      </c>
      <c r="G56" s="377">
        <v>12.92</v>
      </c>
      <c r="H56" s="378">
        <v>0.27</v>
      </c>
      <c r="I56" s="378">
        <v>0.5</v>
      </c>
      <c r="J56" s="240"/>
    </row>
    <row r="57" spans="1:10" ht="16.5" customHeight="1" x14ac:dyDescent="0.2">
      <c r="A57" s="1062" t="s">
        <v>128</v>
      </c>
      <c r="B57" s="380" t="s">
        <v>397</v>
      </c>
      <c r="C57" s="381">
        <v>98</v>
      </c>
      <c r="D57" s="382">
        <v>379315</v>
      </c>
      <c r="E57" s="383">
        <v>114.87</v>
      </c>
      <c r="F57" s="382">
        <v>306383</v>
      </c>
      <c r="G57" s="383">
        <v>91.46</v>
      </c>
      <c r="H57" s="384">
        <v>0.81</v>
      </c>
      <c r="I57" s="384">
        <v>0.8</v>
      </c>
      <c r="J57" s="240"/>
    </row>
    <row r="58" spans="1:10" ht="16.5" customHeight="1" x14ac:dyDescent="0.2">
      <c r="A58" s="1062"/>
      <c r="B58" s="385" t="s">
        <v>446</v>
      </c>
      <c r="C58" s="381">
        <v>125</v>
      </c>
      <c r="D58" s="382">
        <v>9482</v>
      </c>
      <c r="E58" s="383">
        <v>1.1200000000000001</v>
      </c>
      <c r="F58" s="382">
        <v>11393</v>
      </c>
      <c r="G58" s="383">
        <v>2.17</v>
      </c>
      <c r="H58" s="384">
        <v>1.2</v>
      </c>
      <c r="I58" s="384">
        <v>1.93</v>
      </c>
      <c r="J58" s="240"/>
    </row>
    <row r="59" spans="1:10" s="95" customFormat="1" ht="16.5" customHeight="1" x14ac:dyDescent="0.2">
      <c r="A59" s="1062"/>
      <c r="B59" s="385" t="s">
        <v>131</v>
      </c>
      <c r="C59" s="381">
        <v>88</v>
      </c>
      <c r="D59" s="382">
        <v>3256</v>
      </c>
      <c r="E59" s="383">
        <v>0.24</v>
      </c>
      <c r="F59" s="382">
        <v>2790</v>
      </c>
      <c r="G59" s="383">
        <v>0.21</v>
      </c>
      <c r="H59" s="384">
        <v>0.86</v>
      </c>
      <c r="I59" s="384">
        <v>0.86</v>
      </c>
    </row>
    <row r="60" spans="1:10" s="95" customFormat="1" ht="16.5" customHeight="1" x14ac:dyDescent="0.2">
      <c r="A60" s="1062"/>
      <c r="B60" s="385" t="s">
        <v>447</v>
      </c>
      <c r="C60" s="381">
        <v>52</v>
      </c>
      <c r="D60" s="382">
        <v>36192</v>
      </c>
      <c r="E60" s="383">
        <v>5.45</v>
      </c>
      <c r="F60" s="382">
        <v>21728</v>
      </c>
      <c r="G60" s="383">
        <v>3.27</v>
      </c>
      <c r="H60" s="384">
        <v>0.6</v>
      </c>
      <c r="I60" s="384">
        <v>0.6</v>
      </c>
    </row>
    <row r="61" spans="1:10" s="95" customFormat="1" ht="16.5" customHeight="1" x14ac:dyDescent="0.2">
      <c r="A61" s="1062"/>
      <c r="B61" s="385" t="s">
        <v>129</v>
      </c>
      <c r="C61" s="381">
        <v>143</v>
      </c>
      <c r="D61" s="382">
        <v>35570</v>
      </c>
      <c r="E61" s="383">
        <v>0</v>
      </c>
      <c r="F61" s="382">
        <v>62816</v>
      </c>
      <c r="G61" s="383">
        <v>0</v>
      </c>
      <c r="H61" s="384">
        <v>1.77</v>
      </c>
      <c r="I61" s="383" t="s">
        <v>448</v>
      </c>
    </row>
    <row r="62" spans="1:10" s="95" customFormat="1" ht="16.5" customHeight="1" x14ac:dyDescent="0.2">
      <c r="A62" s="1062"/>
      <c r="B62" s="385" t="s">
        <v>130</v>
      </c>
      <c r="C62" s="381">
        <v>1</v>
      </c>
      <c r="D62" s="383">
        <v>142</v>
      </c>
      <c r="E62" s="383">
        <v>0.02</v>
      </c>
      <c r="F62" s="383">
        <v>120</v>
      </c>
      <c r="G62" s="383">
        <v>0.02</v>
      </c>
      <c r="H62" s="384">
        <v>0.85</v>
      </c>
      <c r="I62" s="384">
        <v>0.85</v>
      </c>
    </row>
    <row r="63" spans="1:10" s="95" customFormat="1" ht="16.5" customHeight="1" x14ac:dyDescent="0.2">
      <c r="A63" s="1063" t="s">
        <v>132</v>
      </c>
      <c r="B63" s="374" t="s">
        <v>449</v>
      </c>
      <c r="C63" s="379">
        <v>74</v>
      </c>
      <c r="D63" s="376">
        <v>7215</v>
      </c>
      <c r="E63" s="377">
        <v>0</v>
      </c>
      <c r="F63" s="376">
        <v>5242</v>
      </c>
      <c r="G63" s="377">
        <v>3.62</v>
      </c>
      <c r="H63" s="378">
        <v>0.73</v>
      </c>
      <c r="I63" s="377" t="s">
        <v>448</v>
      </c>
    </row>
    <row r="64" spans="1:10" s="95" customFormat="1" ht="16.5" customHeight="1" x14ac:dyDescent="0.2">
      <c r="A64" s="1061"/>
      <c r="B64" s="374" t="s">
        <v>397</v>
      </c>
      <c r="C64" s="379">
        <v>50</v>
      </c>
      <c r="D64" s="376">
        <v>353340</v>
      </c>
      <c r="E64" s="377">
        <v>44.25</v>
      </c>
      <c r="F64" s="376">
        <v>352525</v>
      </c>
      <c r="G64" s="377">
        <v>38.6</v>
      </c>
      <c r="H64" s="378">
        <v>1</v>
      </c>
      <c r="I64" s="378">
        <v>0.87</v>
      </c>
    </row>
    <row r="65" spans="1:10" s="95" customFormat="1" ht="16.5" customHeight="1" x14ac:dyDescent="0.2">
      <c r="A65" s="1061"/>
      <c r="B65" s="374" t="s">
        <v>450</v>
      </c>
      <c r="C65" s="379">
        <v>1</v>
      </c>
      <c r="D65" s="376">
        <v>22821</v>
      </c>
      <c r="E65" s="377">
        <v>0.72</v>
      </c>
      <c r="F65" s="376">
        <v>22822</v>
      </c>
      <c r="G65" s="377">
        <v>0.43</v>
      </c>
      <c r="H65" s="378">
        <v>1</v>
      </c>
      <c r="I65" s="378">
        <v>0.6</v>
      </c>
    </row>
    <row r="66" spans="1:10" s="95" customFormat="1" ht="16.5" customHeight="1" x14ac:dyDescent="0.2">
      <c r="A66" s="1061"/>
      <c r="B66" s="374" t="s">
        <v>451</v>
      </c>
      <c r="C66" s="379">
        <v>1</v>
      </c>
      <c r="D66" s="376">
        <v>4630</v>
      </c>
      <c r="E66" s="377">
        <v>0</v>
      </c>
      <c r="F66" s="376">
        <v>4630</v>
      </c>
      <c r="G66" s="377">
        <v>0</v>
      </c>
      <c r="H66" s="378">
        <v>1</v>
      </c>
      <c r="I66" s="377" t="s">
        <v>448</v>
      </c>
    </row>
    <row r="67" spans="1:10" s="95" customFormat="1" ht="16.5" customHeight="1" x14ac:dyDescent="0.2">
      <c r="A67" s="1061"/>
      <c r="B67" s="374" t="s">
        <v>452</v>
      </c>
      <c r="C67" s="379">
        <v>284</v>
      </c>
      <c r="D67" s="376">
        <v>119153</v>
      </c>
      <c r="E67" s="377">
        <v>0.65</v>
      </c>
      <c r="F67" s="376">
        <v>119024</v>
      </c>
      <c r="G67" s="377">
        <v>0.53</v>
      </c>
      <c r="H67" s="378">
        <v>1</v>
      </c>
      <c r="I67" s="378">
        <v>0.82</v>
      </c>
    </row>
    <row r="68" spans="1:10" s="95" customFormat="1" ht="16.5" customHeight="1" x14ac:dyDescent="0.2">
      <c r="A68" s="1061"/>
      <c r="B68" s="374" t="s">
        <v>453</v>
      </c>
      <c r="C68" s="375">
        <v>1175</v>
      </c>
      <c r="D68" s="376">
        <v>329695</v>
      </c>
      <c r="E68" s="377">
        <v>45.28</v>
      </c>
      <c r="F68" s="376">
        <v>367812</v>
      </c>
      <c r="G68" s="377">
        <v>24.93</v>
      </c>
      <c r="H68" s="378">
        <v>1.1200000000000001</v>
      </c>
      <c r="I68" s="378">
        <v>0.55000000000000004</v>
      </c>
    </row>
    <row r="69" spans="1:10" s="95" customFormat="1" ht="16.5" customHeight="1" x14ac:dyDescent="0.2">
      <c r="A69" s="1061"/>
      <c r="B69" s="374" t="s">
        <v>454</v>
      </c>
      <c r="C69" s="375">
        <v>1800</v>
      </c>
      <c r="D69" s="376">
        <v>60872</v>
      </c>
      <c r="E69" s="377">
        <v>7.43</v>
      </c>
      <c r="F69" s="376">
        <v>53099</v>
      </c>
      <c r="G69" s="377">
        <v>6.42</v>
      </c>
      <c r="H69" s="378">
        <v>0.87</v>
      </c>
      <c r="I69" s="378">
        <v>0.86</v>
      </c>
    </row>
    <row r="70" spans="1:10" s="95" customFormat="1" ht="16.5" customHeight="1" x14ac:dyDescent="0.2">
      <c r="A70" s="1061"/>
      <c r="B70" s="374" t="s">
        <v>447</v>
      </c>
      <c r="C70" s="379">
        <v>36</v>
      </c>
      <c r="D70" s="376">
        <v>1656</v>
      </c>
      <c r="E70" s="377">
        <v>0.2</v>
      </c>
      <c r="F70" s="376">
        <v>2206</v>
      </c>
      <c r="G70" s="377">
        <v>0.33</v>
      </c>
      <c r="H70" s="378">
        <v>1.33</v>
      </c>
      <c r="I70" s="378">
        <v>1.65</v>
      </c>
    </row>
    <row r="71" spans="1:10" ht="16.5" customHeight="1" x14ac:dyDescent="0.2">
      <c r="A71" s="1061"/>
      <c r="B71" s="374" t="s">
        <v>445</v>
      </c>
      <c r="C71" s="379">
        <v>48</v>
      </c>
      <c r="D71" s="376">
        <v>14131</v>
      </c>
      <c r="E71" s="377">
        <v>0</v>
      </c>
      <c r="F71" s="376">
        <v>9205</v>
      </c>
      <c r="G71" s="377">
        <v>1.23</v>
      </c>
      <c r="H71" s="378">
        <v>0.65</v>
      </c>
      <c r="I71" s="377" t="s">
        <v>448</v>
      </c>
      <c r="J71" s="240"/>
    </row>
    <row r="72" spans="1:10" ht="16.5" customHeight="1" x14ac:dyDescent="0.2">
      <c r="A72" s="1061"/>
      <c r="B72" s="374" t="s">
        <v>455</v>
      </c>
      <c r="C72" s="379">
        <v>6</v>
      </c>
      <c r="D72" s="376">
        <v>3990</v>
      </c>
      <c r="E72" s="377">
        <v>0</v>
      </c>
      <c r="F72" s="376">
        <v>2832</v>
      </c>
      <c r="G72" s="377">
        <v>0.24</v>
      </c>
      <c r="H72" s="378">
        <v>0.71</v>
      </c>
      <c r="I72" s="377" t="s">
        <v>448</v>
      </c>
      <c r="J72" s="240"/>
    </row>
    <row r="73" spans="1:10" ht="16.5" customHeight="1" x14ac:dyDescent="0.2">
      <c r="A73" s="1066" t="s">
        <v>8</v>
      </c>
      <c r="B73" s="1066"/>
      <c r="C73" s="462">
        <v>28217</v>
      </c>
      <c r="D73" s="463">
        <v>2449466</v>
      </c>
      <c r="E73" s="464">
        <v>374.62</v>
      </c>
      <c r="F73" s="463">
        <v>2278225</v>
      </c>
      <c r="G73" s="464">
        <v>307.14</v>
      </c>
      <c r="H73" s="465">
        <v>0.93</v>
      </c>
      <c r="I73" s="465">
        <v>0.82</v>
      </c>
      <c r="J73" s="240"/>
    </row>
    <row r="74" spans="1:10" s="240" customFormat="1" ht="16.5" customHeight="1" x14ac:dyDescent="0.2">
      <c r="A74" s="29"/>
      <c r="B74" s="30"/>
      <c r="C74" s="31"/>
      <c r="D74" s="32"/>
      <c r="E74" s="31"/>
      <c r="F74" s="32"/>
      <c r="G74" s="62"/>
      <c r="H74" s="62"/>
    </row>
    <row r="75" spans="1:10" s="240" customFormat="1" ht="16.5" customHeight="1" x14ac:dyDescent="0.2">
      <c r="A75" s="29"/>
      <c r="B75" s="30"/>
      <c r="C75" s="31"/>
      <c r="D75" s="32"/>
      <c r="E75" s="31"/>
      <c r="F75" s="32"/>
      <c r="G75" s="62"/>
      <c r="H75" s="62"/>
    </row>
    <row r="76" spans="1:10" s="365" customFormat="1" ht="16.5" customHeight="1" x14ac:dyDescent="0.2">
      <c r="A76" s="365" t="s">
        <v>306</v>
      </c>
      <c r="B76" s="359"/>
      <c r="C76" s="359"/>
      <c r="D76" s="359"/>
      <c r="E76" s="359"/>
      <c r="F76" s="359"/>
      <c r="G76" s="359"/>
    </row>
    <row r="77" spans="1:10" s="50" customFormat="1" ht="25.5" x14ac:dyDescent="0.2">
      <c r="A77" s="348" t="s">
        <v>69</v>
      </c>
      <c r="B77" s="329" t="s">
        <v>282</v>
      </c>
      <c r="C77" s="329" t="s">
        <v>283</v>
      </c>
      <c r="D77" s="329" t="s">
        <v>284</v>
      </c>
      <c r="E77" s="329" t="s">
        <v>285</v>
      </c>
      <c r="F77" s="329" t="s">
        <v>289</v>
      </c>
      <c r="G77" s="329" t="s">
        <v>290</v>
      </c>
    </row>
    <row r="78" spans="1:10" ht="16.5" customHeight="1" x14ac:dyDescent="0.2">
      <c r="A78" s="243" t="s">
        <v>121</v>
      </c>
      <c r="B78" s="451">
        <v>1429036</v>
      </c>
      <c r="C78" s="537">
        <v>251.68</v>
      </c>
      <c r="D78" s="526">
        <v>1316934</v>
      </c>
      <c r="E78" s="537">
        <v>194.51</v>
      </c>
      <c r="F78" s="525">
        <v>0.92</v>
      </c>
      <c r="G78" s="208">
        <v>0.77</v>
      </c>
    </row>
    <row r="79" spans="1:10" ht="16.5" customHeight="1" x14ac:dyDescent="0.2">
      <c r="A79" s="243" t="s">
        <v>120</v>
      </c>
      <c r="B79" s="451">
        <v>1020431</v>
      </c>
      <c r="C79" s="537">
        <v>122.93</v>
      </c>
      <c r="D79" s="526">
        <v>961292</v>
      </c>
      <c r="E79" s="537">
        <v>112.63</v>
      </c>
      <c r="F79" s="525">
        <v>0.94</v>
      </c>
      <c r="G79" s="208">
        <v>0.92</v>
      </c>
    </row>
    <row r="80" spans="1:10" ht="16.5" customHeight="1" x14ac:dyDescent="0.2">
      <c r="A80" s="527" t="s">
        <v>8</v>
      </c>
      <c r="B80" s="528">
        <v>2449466</v>
      </c>
      <c r="C80" s="524">
        <v>374.62</v>
      </c>
      <c r="D80" s="529">
        <v>2278225</v>
      </c>
      <c r="E80" s="524">
        <v>307.14</v>
      </c>
      <c r="F80" s="530">
        <v>0.93</v>
      </c>
      <c r="G80" s="531">
        <v>0.82</v>
      </c>
    </row>
    <row r="81" spans="1:7" s="95" customFormat="1" ht="16.5" customHeight="1" x14ac:dyDescent="0.2">
      <c r="A81" s="93"/>
      <c r="B81" s="182"/>
      <c r="C81" s="93"/>
      <c r="D81" s="182"/>
      <c r="E81" s="93"/>
      <c r="F81" s="183"/>
      <c r="G81" s="183"/>
    </row>
    <row r="82" spans="1:7" s="95" customFormat="1" ht="16.5" customHeight="1" x14ac:dyDescent="0.2">
      <c r="A82" s="93"/>
      <c r="B82" s="182"/>
      <c r="C82" s="93"/>
      <c r="D82" s="182"/>
      <c r="E82" s="93"/>
      <c r="F82" s="183"/>
      <c r="G82" s="183"/>
    </row>
    <row r="83" spans="1:7" s="365" customFormat="1" ht="16.5" customHeight="1" x14ac:dyDescent="0.2">
      <c r="A83" s="365" t="s">
        <v>307</v>
      </c>
    </row>
    <row r="84" spans="1:7" ht="25.5" x14ac:dyDescent="0.2">
      <c r="A84" s="28" t="s">
        <v>69</v>
      </c>
      <c r="B84" s="174" t="s">
        <v>72</v>
      </c>
      <c r="C84" s="174" t="s">
        <v>284</v>
      </c>
      <c r="D84" s="174" t="s">
        <v>286</v>
      </c>
      <c r="E84" s="56"/>
      <c r="F84" s="56"/>
      <c r="G84" s="56"/>
    </row>
    <row r="85" spans="1:7" ht="16.5" customHeight="1" x14ac:dyDescent="0.2">
      <c r="A85" s="101" t="s">
        <v>121</v>
      </c>
      <c r="B85" s="175">
        <v>1</v>
      </c>
      <c r="C85" s="532">
        <v>1316934</v>
      </c>
      <c r="D85" s="532">
        <v>1316934</v>
      </c>
      <c r="E85" s="56"/>
      <c r="F85" s="56"/>
      <c r="G85" s="56"/>
    </row>
    <row r="86" spans="1:7" ht="16.5" customHeight="1" x14ac:dyDescent="0.2">
      <c r="A86" s="101" t="s">
        <v>120</v>
      </c>
      <c r="B86" s="175">
        <v>1</v>
      </c>
      <c r="C86" s="532">
        <v>961292</v>
      </c>
      <c r="D86" s="532">
        <v>961292</v>
      </c>
      <c r="E86" s="56"/>
      <c r="F86" s="56"/>
      <c r="G86" s="56"/>
    </row>
    <row r="87" spans="1:7" ht="16.5" customHeight="1" x14ac:dyDescent="0.2">
      <c r="A87" s="527" t="s">
        <v>8</v>
      </c>
      <c r="B87" s="534">
        <v>1</v>
      </c>
      <c r="C87" s="535">
        <v>2278225</v>
      </c>
      <c r="D87" s="535">
        <v>2278225</v>
      </c>
      <c r="E87" s="56"/>
      <c r="F87" s="56"/>
      <c r="G87" s="56"/>
    </row>
    <row r="88" spans="1:7" s="95" customFormat="1" ht="16.5" customHeight="1" x14ac:dyDescent="0.2">
      <c r="A88" s="93"/>
      <c r="B88" s="183"/>
      <c r="C88" s="182"/>
      <c r="D88" s="182"/>
      <c r="E88" s="146"/>
      <c r="F88" s="146"/>
      <c r="G88" s="146"/>
    </row>
    <row r="89" spans="1:7" s="95" customFormat="1" ht="16.5" customHeight="1" x14ac:dyDescent="0.2">
      <c r="A89" s="93"/>
      <c r="B89" s="183"/>
      <c r="C89" s="182"/>
      <c r="D89" s="182"/>
      <c r="E89" s="146"/>
      <c r="F89" s="146"/>
      <c r="G89" s="146"/>
    </row>
    <row r="90" spans="1:7" s="365" customFormat="1" ht="16.5" customHeight="1" x14ac:dyDescent="0.2">
      <c r="A90" s="365" t="s">
        <v>308</v>
      </c>
      <c r="B90" s="359"/>
      <c r="C90" s="359"/>
      <c r="D90" s="359"/>
      <c r="E90" s="359"/>
      <c r="F90" s="359"/>
      <c r="G90" s="359"/>
    </row>
    <row r="91" spans="1:7" ht="25.5" x14ac:dyDescent="0.2">
      <c r="A91" s="28" t="s">
        <v>69</v>
      </c>
      <c r="B91" s="174" t="s">
        <v>72</v>
      </c>
      <c r="C91" s="174" t="s">
        <v>285</v>
      </c>
      <c r="D91" s="174" t="s">
        <v>287</v>
      </c>
      <c r="E91" s="56"/>
      <c r="F91" s="56"/>
      <c r="G91" s="56"/>
    </row>
    <row r="92" spans="1:7" ht="16.5" customHeight="1" x14ac:dyDescent="0.2">
      <c r="A92" s="101" t="s">
        <v>121</v>
      </c>
      <c r="B92" s="175">
        <v>1</v>
      </c>
      <c r="C92" s="538">
        <v>194.51</v>
      </c>
      <c r="D92" s="533">
        <v>194.51</v>
      </c>
      <c r="E92" s="56"/>
      <c r="F92" s="56"/>
      <c r="G92" s="56"/>
    </row>
    <row r="93" spans="1:7" ht="16.5" customHeight="1" x14ac:dyDescent="0.2">
      <c r="A93" s="101" t="s">
        <v>120</v>
      </c>
      <c r="B93" s="175">
        <v>1</v>
      </c>
      <c r="C93" s="538">
        <v>112.63</v>
      </c>
      <c r="D93" s="533">
        <v>112.63</v>
      </c>
      <c r="E93" s="56"/>
      <c r="F93" s="56"/>
      <c r="G93" s="56"/>
    </row>
    <row r="94" spans="1:7" ht="16.5" customHeight="1" x14ac:dyDescent="0.2">
      <c r="A94" s="527" t="s">
        <v>8</v>
      </c>
      <c r="B94" s="534">
        <v>1</v>
      </c>
      <c r="C94" s="539">
        <v>307.14</v>
      </c>
      <c r="D94" s="536">
        <v>307.14</v>
      </c>
      <c r="E94" s="56"/>
      <c r="F94" s="56"/>
      <c r="G94" s="56"/>
    </row>
    <row r="96" spans="1:7" s="240" customFormat="1" ht="16.5" customHeight="1" x14ac:dyDescent="0.2"/>
    <row r="97" spans="1:7" s="365" customFormat="1" ht="16.5" customHeight="1" x14ac:dyDescent="0.2">
      <c r="A97" s="365" t="s">
        <v>457</v>
      </c>
      <c r="B97" s="369"/>
      <c r="C97" s="369"/>
      <c r="D97" s="369"/>
      <c r="E97" s="369"/>
      <c r="F97" s="369"/>
      <c r="G97" s="369"/>
    </row>
    <row r="98" spans="1:7" ht="25.5" x14ac:dyDescent="0.2">
      <c r="A98" s="302" t="s">
        <v>69</v>
      </c>
      <c r="B98" s="221" t="s">
        <v>458</v>
      </c>
      <c r="C98" s="221" t="s">
        <v>459</v>
      </c>
      <c r="D98" s="221" t="s">
        <v>460</v>
      </c>
      <c r="E98" s="221" t="s">
        <v>461</v>
      </c>
      <c r="F98" s="221" t="s">
        <v>462</v>
      </c>
      <c r="G98" s="221" t="s">
        <v>463</v>
      </c>
    </row>
    <row r="99" spans="1:7" ht="16.5" customHeight="1" x14ac:dyDescent="0.2">
      <c r="A99" s="101" t="s">
        <v>121</v>
      </c>
      <c r="B99" s="349">
        <v>891255</v>
      </c>
      <c r="C99" s="350">
        <v>819532</v>
      </c>
      <c r="D99" s="350">
        <v>99321</v>
      </c>
      <c r="E99" s="350">
        <v>181781</v>
      </c>
      <c r="F99" s="350">
        <v>737071</v>
      </c>
      <c r="G99" s="208">
        <v>0.83</v>
      </c>
    </row>
    <row r="100" spans="1:7" ht="16.5" customHeight="1" x14ac:dyDescent="0.2">
      <c r="A100" s="101" t="s">
        <v>120</v>
      </c>
      <c r="B100" s="349">
        <v>781827</v>
      </c>
      <c r="C100" s="350">
        <v>670433</v>
      </c>
      <c r="D100" s="350">
        <v>343909</v>
      </c>
      <c r="E100" s="350" t="s">
        <v>464</v>
      </c>
      <c r="F100" s="350">
        <v>858524</v>
      </c>
      <c r="G100" s="208">
        <v>1.1000000000000001</v>
      </c>
    </row>
    <row r="101" spans="1:7" ht="16.5" customHeight="1" x14ac:dyDescent="0.2">
      <c r="A101" s="386" t="s">
        <v>8</v>
      </c>
      <c r="B101" s="387">
        <v>1673082</v>
      </c>
      <c r="C101" s="388">
        <v>1489965</v>
      </c>
      <c r="D101" s="388">
        <v>443229</v>
      </c>
      <c r="E101" s="388">
        <v>337599</v>
      </c>
      <c r="F101" s="388">
        <v>1595595</v>
      </c>
      <c r="G101" s="596">
        <v>0.95</v>
      </c>
    </row>
    <row r="102" spans="1:7" ht="16.5" customHeight="1" x14ac:dyDescent="0.2">
      <c r="A102" s="294"/>
      <c r="B102"/>
      <c r="C102"/>
      <c r="D102"/>
      <c r="E102"/>
      <c r="F102"/>
      <c r="G102"/>
    </row>
    <row r="103" spans="1:7" ht="16.5" customHeight="1" x14ac:dyDescent="0.2">
      <c r="A103"/>
      <c r="B103"/>
      <c r="C103"/>
      <c r="D103"/>
      <c r="E103"/>
      <c r="F103"/>
      <c r="G103"/>
    </row>
    <row r="104" spans="1:7" ht="16.5" customHeight="1" x14ac:dyDescent="0.2">
      <c r="A104" s="365" t="s">
        <v>923</v>
      </c>
      <c r="B104"/>
      <c r="C104"/>
      <c r="D104"/>
      <c r="E104"/>
      <c r="F104"/>
      <c r="G104"/>
    </row>
    <row r="105" spans="1:7" ht="16.5" customHeight="1" x14ac:dyDescent="0.2">
      <c r="A105" s="597" t="s">
        <v>69</v>
      </c>
      <c r="B105" s="597" t="s">
        <v>924</v>
      </c>
      <c r="C105" s="597" t="s">
        <v>926</v>
      </c>
      <c r="D105" s="597" t="s">
        <v>925</v>
      </c>
    </row>
    <row r="106" spans="1:7" ht="16.5" customHeight="1" x14ac:dyDescent="0.2">
      <c r="A106" s="449" t="s">
        <v>121</v>
      </c>
      <c r="B106" s="196">
        <v>5066223</v>
      </c>
      <c r="C106" s="196">
        <v>1151951</v>
      </c>
      <c r="D106" s="598">
        <v>0.23</v>
      </c>
    </row>
    <row r="107" spans="1:7" ht="16.5" customHeight="1" x14ac:dyDescent="0.2">
      <c r="A107" s="101" t="s">
        <v>120</v>
      </c>
      <c r="B107" s="196">
        <v>8698245</v>
      </c>
      <c r="C107" s="196">
        <v>961292</v>
      </c>
      <c r="D107" s="598">
        <v>0.11</v>
      </c>
    </row>
    <row r="108" spans="1:7" ht="16.5" customHeight="1" x14ac:dyDescent="0.2">
      <c r="A108" s="386" t="s">
        <v>8</v>
      </c>
      <c r="B108" s="535">
        <v>13764468</v>
      </c>
      <c r="C108" s="535">
        <v>2113243</v>
      </c>
      <c r="D108" s="596">
        <v>0.15</v>
      </c>
    </row>
  </sheetData>
  <customSheetViews>
    <customSheetView guid="{8E212A9A-7614-47AE-9E08-B60E07D37147}" scale="70">
      <selection activeCell="A4" sqref="A4"/>
      <pageMargins left="0.7" right="0.7" top="0.75" bottom="0.75" header="0.3" footer="0.3"/>
    </customSheetView>
  </customSheetViews>
  <mergeCells count="12">
    <mergeCell ref="A9:D9"/>
    <mergeCell ref="A14:D14"/>
    <mergeCell ref="A19:D19"/>
    <mergeCell ref="D51:E51"/>
    <mergeCell ref="A73:B73"/>
    <mergeCell ref="F51:G51"/>
    <mergeCell ref="H51:I51"/>
    <mergeCell ref="A53:A56"/>
    <mergeCell ref="A57:A62"/>
    <mergeCell ref="A63:A72"/>
    <mergeCell ref="C51:C52"/>
    <mergeCell ref="A51:B52"/>
  </mergeCells>
  <hyperlinks>
    <hyperlink ref="E100" location="_ftn1" display="_ftn1" xr:uid="{9130F553-4A16-418D-9FD0-642D52E3E3AC}"/>
  </hyperlinks>
  <pageMargins left="0.7" right="0.7" top="0.75" bottom="0.75" header="0.3" footer="0.3"/>
  <pageSetup orientation="portrait" r:id="rId1"/>
  <headerFooter>
    <oddFooter>&amp;R&amp;1#&amp;"Calibri"&amp;10&amp;KA80000Internal Use Only</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ED8F29-A2A2-4301-87F2-F30A1E695B43}">
  <sheetPr>
    <tabColor rgb="FF00B0F0"/>
  </sheetPr>
  <dimension ref="A1:W528"/>
  <sheetViews>
    <sheetView workbookViewId="0">
      <selection activeCell="A5" sqref="A5"/>
    </sheetView>
  </sheetViews>
  <sheetFormatPr defaultColWidth="9" defaultRowHeight="16.5" customHeight="1" x14ac:dyDescent="0.2"/>
  <cols>
    <col min="1" max="1" width="43.125" style="27" customWidth="1"/>
    <col min="2" max="2" width="21.375" style="27" customWidth="1"/>
    <col min="3" max="4" width="21.375" style="56" customWidth="1"/>
    <col min="5" max="5" width="21.375" style="27" customWidth="1"/>
    <col min="6" max="6" width="21.375" style="56" customWidth="1"/>
    <col min="7" max="14" width="21.375" style="27" customWidth="1"/>
    <col min="15" max="16384" width="9" style="27"/>
  </cols>
  <sheetData>
    <row r="1" spans="1:23" s="366" customFormat="1" ht="16.5" customHeight="1" x14ac:dyDescent="0.2">
      <c r="A1" s="360" t="str">
        <f>' PY2 Res &amp; DR'!A1</f>
        <v>Evergy Evaluation, Measurement, and Verification Report  – Appendix O: Databook</v>
      </c>
      <c r="B1" s="360"/>
      <c r="C1" s="396"/>
      <c r="D1" s="396"/>
      <c r="E1" s="360"/>
      <c r="F1" s="396"/>
      <c r="G1" s="360"/>
      <c r="H1" s="360"/>
      <c r="I1" s="360"/>
      <c r="J1" s="360"/>
      <c r="K1" s="360"/>
      <c r="L1" s="360"/>
      <c r="M1" s="360"/>
      <c r="N1" s="360"/>
    </row>
    <row r="2" spans="1:23" s="389" customFormat="1" ht="16.5" customHeight="1" x14ac:dyDescent="0.2">
      <c r="A2" s="361"/>
      <c r="B2" s="361"/>
      <c r="C2" s="397"/>
      <c r="D2" s="397"/>
      <c r="E2" s="361"/>
      <c r="F2" s="397"/>
      <c r="G2" s="361"/>
      <c r="H2" s="361"/>
      <c r="I2" s="366"/>
      <c r="J2" s="366"/>
      <c r="K2" s="366"/>
      <c r="L2" s="366"/>
      <c r="M2" s="366"/>
      <c r="N2" s="366"/>
      <c r="O2" s="366"/>
      <c r="P2" s="366"/>
      <c r="Q2" s="366"/>
      <c r="R2" s="366"/>
      <c r="S2" s="366"/>
      <c r="T2" s="366"/>
      <c r="U2" s="366"/>
      <c r="V2" s="366"/>
      <c r="W2" s="366"/>
    </row>
    <row r="3" spans="1:23" s="389" customFormat="1" ht="16.5" customHeight="1" x14ac:dyDescent="0.2">
      <c r="A3" s="362" t="s">
        <v>683</v>
      </c>
      <c r="B3" s="362"/>
      <c r="C3" s="398"/>
      <c r="D3" s="398"/>
      <c r="E3" s="362"/>
      <c r="F3" s="398"/>
      <c r="G3" s="362"/>
      <c r="H3" s="362"/>
      <c r="I3" s="367"/>
      <c r="J3" s="367"/>
      <c r="K3" s="367"/>
      <c r="L3" s="367"/>
      <c r="M3" s="367"/>
      <c r="N3" s="367"/>
      <c r="O3" s="366"/>
      <c r="P3" s="366"/>
      <c r="Q3" s="366"/>
      <c r="R3" s="366"/>
      <c r="S3" s="366"/>
      <c r="T3" s="366"/>
      <c r="U3" s="366"/>
      <c r="V3" s="366"/>
      <c r="W3" s="366"/>
    </row>
    <row r="4" spans="1:23" s="366" customFormat="1" ht="16.5" customHeight="1" x14ac:dyDescent="0.2">
      <c r="C4" s="390"/>
      <c r="D4" s="390"/>
      <c r="F4" s="390"/>
    </row>
    <row r="5" spans="1:23" s="366" customFormat="1" ht="16.5" customHeight="1" x14ac:dyDescent="0.2">
      <c r="C5" s="390"/>
      <c r="D5" s="390"/>
      <c r="F5" s="390"/>
    </row>
    <row r="6" spans="1:23" s="366" customFormat="1" ht="16.5" customHeight="1" x14ac:dyDescent="0.2">
      <c r="A6" s="1068" t="s">
        <v>220</v>
      </c>
      <c r="B6" s="1068"/>
      <c r="C6" s="1068"/>
      <c r="D6" s="1068"/>
      <c r="F6" s="390"/>
    </row>
    <row r="7" spans="1:23" s="95" customFormat="1" ht="16.5" customHeight="1" x14ac:dyDescent="0.2">
      <c r="A7" s="43" t="s">
        <v>40</v>
      </c>
      <c r="B7" s="28" t="s">
        <v>890</v>
      </c>
      <c r="C7" s="28" t="s">
        <v>121</v>
      </c>
      <c r="D7" s="28" t="s">
        <v>120</v>
      </c>
      <c r="E7" s="28" t="s">
        <v>927</v>
      </c>
      <c r="F7" s="146"/>
    </row>
    <row r="8" spans="1:23" s="95" customFormat="1" ht="16.5" customHeight="1" x14ac:dyDescent="0.2">
      <c r="A8" s="42" t="s">
        <v>43</v>
      </c>
      <c r="B8" s="24">
        <f>'Program Level Tables'!Q5</f>
        <v>255258</v>
      </c>
      <c r="C8" s="24">
        <f>'Program Level Tables'!R5</f>
        <v>156279</v>
      </c>
      <c r="D8" s="24">
        <f>'Program Level Tables'!S5</f>
        <v>90454</v>
      </c>
      <c r="E8" s="24">
        <f>'Program Level Tables'!T5</f>
        <v>8525</v>
      </c>
      <c r="F8" s="146"/>
    </row>
    <row r="9" spans="1:23" s="95" customFormat="1" ht="16.5" customHeight="1" x14ac:dyDescent="0.2">
      <c r="A9" s="1069" t="s">
        <v>46</v>
      </c>
      <c r="B9" s="1069"/>
      <c r="C9" s="1069"/>
      <c r="D9" s="1069"/>
      <c r="E9" s="1069"/>
      <c r="F9" s="146"/>
    </row>
    <row r="10" spans="1:23" s="98" customFormat="1" ht="16.5" customHeight="1" x14ac:dyDescent="0.2">
      <c r="A10" s="94" t="s">
        <v>47</v>
      </c>
      <c r="B10" s="134">
        <f>'Program Level Tables'!Q7</f>
        <v>32862521</v>
      </c>
      <c r="C10" s="134">
        <f>'Program Level Tables'!R7</f>
        <v>20355375</v>
      </c>
      <c r="D10" s="134">
        <f>'Program Level Tables'!S7</f>
        <v>9579000</v>
      </c>
      <c r="E10" s="134">
        <f>'Program Level Tables'!T7</f>
        <v>2928146</v>
      </c>
      <c r="F10" s="41"/>
      <c r="G10" s="39"/>
      <c r="H10" s="39"/>
    </row>
    <row r="11" spans="1:23" s="95" customFormat="1" ht="16.5" customHeight="1" x14ac:dyDescent="0.2">
      <c r="A11" s="42" t="s">
        <v>48</v>
      </c>
      <c r="B11" s="24">
        <f>'Program Level Tables'!Q8</f>
        <v>41454763</v>
      </c>
      <c r="C11" s="24">
        <f>'Program Level Tables'!R8</f>
        <v>23194337</v>
      </c>
      <c r="D11" s="24">
        <f>'Program Level Tables'!S8</f>
        <v>17764315</v>
      </c>
      <c r="E11" s="24">
        <f>'Program Level Tables'!T8</f>
        <v>496111</v>
      </c>
      <c r="F11" s="146"/>
    </row>
    <row r="12" spans="1:23" s="95" customFormat="1" ht="16.5" customHeight="1" x14ac:dyDescent="0.2">
      <c r="A12" s="42" t="s">
        <v>49</v>
      </c>
      <c r="B12" s="24">
        <f>'Program Level Tables'!Q9</f>
        <v>39309811</v>
      </c>
      <c r="C12" s="134">
        <f>'Program Level Tables'!R9</f>
        <v>22654916</v>
      </c>
      <c r="D12" s="134">
        <f>'Program Level Tables'!S9</f>
        <v>15173099</v>
      </c>
      <c r="E12" s="134">
        <f>'Program Level Tables'!T9</f>
        <v>1481796</v>
      </c>
      <c r="F12" s="400"/>
      <c r="G12" s="110"/>
      <c r="H12" s="110"/>
    </row>
    <row r="13" spans="1:23" s="95" customFormat="1" ht="16.5" customHeight="1" x14ac:dyDescent="0.2">
      <c r="A13" s="42" t="s">
        <v>50</v>
      </c>
      <c r="B13" s="24">
        <f>'Program Level Tables'!Q10</f>
        <v>39309811</v>
      </c>
      <c r="C13" s="134">
        <f>'Program Level Tables'!R10</f>
        <v>22654916</v>
      </c>
      <c r="D13" s="134">
        <f>'Program Level Tables'!S10</f>
        <v>15173099</v>
      </c>
      <c r="E13" s="134">
        <f>'Program Level Tables'!T10</f>
        <v>1481796</v>
      </c>
      <c r="F13" s="400"/>
      <c r="G13" s="110"/>
      <c r="H13" s="110"/>
    </row>
    <row r="14" spans="1:23" s="95" customFormat="1" ht="16.5" customHeight="1" x14ac:dyDescent="0.2">
      <c r="A14" s="1069" t="s">
        <v>51</v>
      </c>
      <c r="B14" s="1069"/>
      <c r="C14" s="1070"/>
      <c r="D14" s="1070"/>
      <c r="E14" s="1070"/>
      <c r="F14" s="400"/>
      <c r="G14" s="110"/>
      <c r="H14" s="110"/>
    </row>
    <row r="15" spans="1:23" s="95" customFormat="1" ht="16.5" customHeight="1" x14ac:dyDescent="0.2">
      <c r="A15" s="42" t="s">
        <v>61</v>
      </c>
      <c r="B15" s="26">
        <f>'Program Level Tables'!Q12</f>
        <v>4116.0200000000004</v>
      </c>
      <c r="C15" s="136">
        <f>'Program Level Tables'!R12</f>
        <v>2550</v>
      </c>
      <c r="D15" s="136">
        <f>'Program Level Tables'!S12</f>
        <v>1200</v>
      </c>
      <c r="E15" s="136">
        <f>'Program Level Tables'!T12</f>
        <v>366.02</v>
      </c>
      <c r="F15" s="400"/>
      <c r="G15" s="135"/>
      <c r="H15" s="110"/>
    </row>
    <row r="16" spans="1:23" s="95" customFormat="1" ht="16.5" customHeight="1" x14ac:dyDescent="0.2">
      <c r="A16" s="42" t="s">
        <v>62</v>
      </c>
      <c r="B16" s="26">
        <f>'Program Level Tables'!Q13</f>
        <v>8397.18</v>
      </c>
      <c r="C16" s="136">
        <f>'Program Level Tables'!R13</f>
        <v>4302.6499999999996</v>
      </c>
      <c r="D16" s="136">
        <f>'Program Level Tables'!S13</f>
        <v>3922.4</v>
      </c>
      <c r="E16" s="136">
        <f>'Program Level Tables'!T13</f>
        <v>172.13</v>
      </c>
      <c r="F16" s="400"/>
      <c r="G16" s="110"/>
      <c r="H16" s="110"/>
    </row>
    <row r="17" spans="1:11" s="95" customFormat="1" ht="16.5" customHeight="1" x14ac:dyDescent="0.2">
      <c r="A17" s="42" t="s">
        <v>63</v>
      </c>
      <c r="B17" s="26">
        <f>'Program Level Tables'!Q14</f>
        <v>6604.47</v>
      </c>
      <c r="C17" s="136">
        <f>'Program Level Tables'!R14</f>
        <v>3806.27</v>
      </c>
      <c r="D17" s="136">
        <f>'Program Level Tables'!S14</f>
        <v>2549.2399999999998</v>
      </c>
      <c r="E17" s="136">
        <f>'Program Level Tables'!T14</f>
        <v>248.96</v>
      </c>
      <c r="F17" s="400"/>
      <c r="G17" s="110"/>
      <c r="H17" s="110"/>
    </row>
    <row r="18" spans="1:11" s="95" customFormat="1" ht="16.5" customHeight="1" x14ac:dyDescent="0.2">
      <c r="A18" s="42" t="s">
        <v>64</v>
      </c>
      <c r="B18" s="26">
        <f>'Program Level Tables'!Q15</f>
        <v>6604.47</v>
      </c>
      <c r="C18" s="136">
        <f>'Program Level Tables'!R15</f>
        <v>3806.27</v>
      </c>
      <c r="D18" s="136">
        <f>'Program Level Tables'!S15</f>
        <v>2549.2399999999998</v>
      </c>
      <c r="E18" s="136">
        <f>'Program Level Tables'!T15</f>
        <v>248.96</v>
      </c>
      <c r="F18" s="400"/>
      <c r="G18" s="110"/>
      <c r="H18" s="110"/>
    </row>
    <row r="19" spans="1:11" s="95" customFormat="1" ht="16.5" customHeight="1" x14ac:dyDescent="0.2">
      <c r="A19" s="1072" t="s">
        <v>55</v>
      </c>
      <c r="B19" s="1072"/>
      <c r="C19" s="1073"/>
      <c r="D19" s="1073"/>
      <c r="E19" s="1073"/>
      <c r="F19" s="400"/>
      <c r="G19" s="110"/>
      <c r="H19" s="110"/>
    </row>
    <row r="20" spans="1:11" s="95" customFormat="1" ht="16.5" customHeight="1" x14ac:dyDescent="0.2">
      <c r="A20" s="25" t="str">
        <f>'Program Level Tables'!P17</f>
        <v>Total Resource Cost Test Ratio (HER)</v>
      </c>
      <c r="B20" s="26">
        <f>'Program Level Tables'!Q17</f>
        <v>1.42</v>
      </c>
      <c r="C20" s="136">
        <f>'Program Level Tables'!R17</f>
        <v>1.35</v>
      </c>
      <c r="D20" s="136">
        <f>'Program Level Tables'!S17</f>
        <v>1.54</v>
      </c>
      <c r="E20" s="136" t="str">
        <f>'Program Level Tables'!T17</f>
        <v>-</v>
      </c>
      <c r="F20" s="400"/>
      <c r="G20" s="110"/>
      <c r="H20" s="110"/>
    </row>
    <row r="21" spans="1:11" s="95" customFormat="1" ht="16.5" customHeight="1" x14ac:dyDescent="0.2">
      <c r="A21" s="25" t="str">
        <f>'Program Level Tables'!P18</f>
        <v>Total Resource Cost Test Ratio (Income-Eligible HER)</v>
      </c>
      <c r="B21" s="26">
        <f>'Program Level Tables'!Q18</f>
        <v>0.48</v>
      </c>
      <c r="C21" s="136" t="str">
        <f>'Program Level Tables'!R18</f>
        <v>-</v>
      </c>
      <c r="D21" s="136">
        <f>'Program Level Tables'!S18</f>
        <v>0.48</v>
      </c>
      <c r="E21" s="136" t="str">
        <f>'Program Level Tables'!T18</f>
        <v>-</v>
      </c>
      <c r="F21" s="400"/>
      <c r="G21" s="110"/>
      <c r="H21" s="110"/>
    </row>
    <row r="22" spans="1:11" s="95" customFormat="1" ht="16.5" customHeight="1" x14ac:dyDescent="0.2">
      <c r="A22" s="27"/>
      <c r="B22" s="27"/>
      <c r="C22" s="54"/>
      <c r="D22" s="54"/>
      <c r="E22" s="51"/>
      <c r="F22" s="54"/>
      <c r="G22" s="51"/>
      <c r="H22" s="51"/>
      <c r="I22" s="27"/>
      <c r="J22" s="27"/>
      <c r="K22" s="27"/>
    </row>
    <row r="23" spans="1:11" s="95" customFormat="1" ht="16.5" customHeight="1" x14ac:dyDescent="0.2">
      <c r="A23" s="240"/>
      <c r="B23" s="240"/>
      <c r="C23" s="54"/>
      <c r="D23" s="54"/>
      <c r="E23" s="51"/>
      <c r="F23" s="54"/>
      <c r="G23" s="51"/>
      <c r="H23" s="51"/>
      <c r="I23" s="240"/>
      <c r="J23" s="240"/>
      <c r="K23" s="240"/>
    </row>
    <row r="24" spans="1:11" s="95" customFormat="1" ht="16.5" customHeight="1" x14ac:dyDescent="0.2">
      <c r="A24" s="365" t="s">
        <v>311</v>
      </c>
      <c r="B24"/>
      <c r="C24"/>
      <c r="D24"/>
      <c r="E24"/>
      <c r="F24" s="54"/>
      <c r="G24" s="51"/>
      <c r="H24" s="51"/>
      <c r="I24" s="495"/>
      <c r="J24" s="495"/>
      <c r="K24" s="495"/>
    </row>
    <row r="25" spans="1:11" s="95" customFormat="1" ht="38.25" x14ac:dyDescent="0.2">
      <c r="A25" s="220" t="s">
        <v>69</v>
      </c>
      <c r="B25" s="496" t="s">
        <v>135</v>
      </c>
      <c r="C25" s="591" t="s">
        <v>136</v>
      </c>
      <c r="D25" s="505" t="s">
        <v>785</v>
      </c>
      <c r="E25" s="505" t="s">
        <v>786</v>
      </c>
      <c r="F25" s="54"/>
      <c r="G25" s="51"/>
      <c r="H25" s="51"/>
      <c r="I25" s="495"/>
      <c r="J25" s="495"/>
      <c r="K25" s="495"/>
    </row>
    <row r="26" spans="1:11" s="95" customFormat="1" ht="16.5" customHeight="1" x14ac:dyDescent="0.2">
      <c r="A26" s="1071" t="s">
        <v>121</v>
      </c>
      <c r="B26" s="608" t="s">
        <v>465</v>
      </c>
      <c r="C26" s="610">
        <v>41518</v>
      </c>
      <c r="D26" s="611">
        <v>29341</v>
      </c>
      <c r="E26" s="353">
        <v>14924</v>
      </c>
      <c r="F26" s="54"/>
      <c r="G26" s="51"/>
      <c r="H26" s="51"/>
      <c r="I26" s="495"/>
      <c r="J26" s="495"/>
      <c r="K26" s="495"/>
    </row>
    <row r="27" spans="1:11" s="95" customFormat="1" ht="16.5" customHeight="1" x14ac:dyDescent="0.2">
      <c r="A27" s="1071"/>
      <c r="B27" s="608" t="s">
        <v>466</v>
      </c>
      <c r="C27" s="610">
        <v>42064</v>
      </c>
      <c r="D27" s="611">
        <v>8164</v>
      </c>
      <c r="E27" s="353">
        <v>5961</v>
      </c>
      <c r="F27" s="54"/>
      <c r="G27" s="51"/>
      <c r="H27" s="51"/>
      <c r="I27" s="495"/>
      <c r="J27" s="495"/>
      <c r="K27" s="495"/>
    </row>
    <row r="28" spans="1:11" s="95" customFormat="1" ht="16.5" customHeight="1" x14ac:dyDescent="0.2">
      <c r="A28" s="1071"/>
      <c r="B28" s="608" t="s">
        <v>467</v>
      </c>
      <c r="C28" s="610">
        <v>42461</v>
      </c>
      <c r="D28" s="611">
        <v>44617</v>
      </c>
      <c r="E28" s="353">
        <v>5614</v>
      </c>
      <c r="F28" s="54"/>
      <c r="G28" s="51"/>
      <c r="H28" s="51"/>
      <c r="I28" s="495"/>
      <c r="J28" s="495"/>
      <c r="K28" s="495"/>
    </row>
    <row r="29" spans="1:11" s="95" customFormat="1" ht="16.5" customHeight="1" x14ac:dyDescent="0.2">
      <c r="A29" s="1071"/>
      <c r="B29" s="608" t="s">
        <v>468</v>
      </c>
      <c r="C29" s="610">
        <v>42887</v>
      </c>
      <c r="D29" s="611">
        <v>14132</v>
      </c>
      <c r="E29" s="353">
        <v>6622</v>
      </c>
      <c r="F29" s="54"/>
      <c r="G29" s="51"/>
      <c r="H29" s="51"/>
      <c r="I29" s="495"/>
      <c r="J29" s="495"/>
      <c r="K29" s="495"/>
    </row>
    <row r="30" spans="1:11" s="95" customFormat="1" ht="16.5" customHeight="1" x14ac:dyDescent="0.2">
      <c r="A30" s="1071"/>
      <c r="B30" s="608" t="s">
        <v>469</v>
      </c>
      <c r="C30" s="610">
        <v>43556</v>
      </c>
      <c r="D30" s="611">
        <v>37889</v>
      </c>
      <c r="E30" s="353">
        <v>14958</v>
      </c>
      <c r="F30" s="54"/>
      <c r="G30" s="51"/>
      <c r="H30" s="51"/>
      <c r="I30" s="495"/>
      <c r="J30" s="495"/>
      <c r="K30" s="495"/>
    </row>
    <row r="31" spans="1:11" s="95" customFormat="1" ht="16.5" customHeight="1" x14ac:dyDescent="0.2">
      <c r="A31" s="1071"/>
      <c r="B31" s="608" t="s">
        <v>470</v>
      </c>
      <c r="C31" s="610">
        <v>43891</v>
      </c>
      <c r="D31" s="611">
        <v>22136</v>
      </c>
      <c r="E31" s="353">
        <v>8818</v>
      </c>
      <c r="F31" s="54"/>
      <c r="G31" s="51"/>
      <c r="H31" s="51"/>
      <c r="I31" s="495"/>
      <c r="J31" s="495"/>
      <c r="K31" s="495"/>
    </row>
    <row r="32" spans="1:11" s="95" customFormat="1" ht="16.5" customHeight="1" x14ac:dyDescent="0.2">
      <c r="A32" s="1071" t="s">
        <v>120</v>
      </c>
      <c r="B32" s="608" t="s">
        <v>471</v>
      </c>
      <c r="C32" s="610">
        <v>41730</v>
      </c>
      <c r="D32" s="611">
        <v>49889</v>
      </c>
      <c r="E32" s="353">
        <v>6678</v>
      </c>
      <c r="F32" s="54"/>
      <c r="G32" s="51"/>
      <c r="H32" s="51"/>
      <c r="I32" s="495"/>
      <c r="J32" s="495"/>
      <c r="K32" s="495"/>
    </row>
    <row r="33" spans="1:11" s="95" customFormat="1" ht="16.5" customHeight="1" x14ac:dyDescent="0.2">
      <c r="A33" s="1071"/>
      <c r="B33" s="608" t="s">
        <v>472</v>
      </c>
      <c r="C33" s="610">
        <v>42125</v>
      </c>
      <c r="D33" s="611">
        <v>3229</v>
      </c>
      <c r="E33" s="353">
        <v>2561</v>
      </c>
      <c r="F33" s="54"/>
      <c r="G33" s="51"/>
      <c r="H33" s="51"/>
      <c r="I33" s="495"/>
      <c r="J33" s="495"/>
      <c r="K33" s="495"/>
    </row>
    <row r="34" spans="1:11" s="95" customFormat="1" ht="16.5" customHeight="1" x14ac:dyDescent="0.2">
      <c r="A34" s="1071"/>
      <c r="B34" s="608" t="s">
        <v>473</v>
      </c>
      <c r="C34" s="610">
        <v>42522</v>
      </c>
      <c r="D34" s="611">
        <v>7011</v>
      </c>
      <c r="E34" s="353">
        <v>4542</v>
      </c>
      <c r="F34" s="54"/>
      <c r="G34" s="51"/>
      <c r="H34" s="51"/>
      <c r="I34" s="495"/>
      <c r="J34" s="495"/>
      <c r="K34" s="495"/>
    </row>
    <row r="35" spans="1:11" s="95" customFormat="1" ht="16.5" customHeight="1" x14ac:dyDescent="0.2">
      <c r="A35" s="1071"/>
      <c r="B35" s="608" t="s">
        <v>474</v>
      </c>
      <c r="C35" s="610">
        <v>44013</v>
      </c>
      <c r="D35" s="611">
        <v>30325</v>
      </c>
      <c r="E35" s="353">
        <v>15392</v>
      </c>
      <c r="F35" s="54"/>
      <c r="G35" s="51"/>
      <c r="H35" s="51"/>
      <c r="I35" s="495"/>
      <c r="J35" s="495"/>
      <c r="K35" s="495"/>
    </row>
    <row r="36" spans="1:11" s="95" customFormat="1" ht="16.5" customHeight="1" x14ac:dyDescent="0.2">
      <c r="A36" s="355" t="s">
        <v>692</v>
      </c>
      <c r="B36" s="608" t="s">
        <v>475</v>
      </c>
      <c r="C36" s="610">
        <v>41852</v>
      </c>
      <c r="D36" s="611">
        <v>8525</v>
      </c>
      <c r="E36" s="353">
        <v>5213</v>
      </c>
      <c r="F36" s="54"/>
      <c r="G36" s="51"/>
      <c r="H36" s="51"/>
      <c r="I36" s="495"/>
      <c r="J36" s="495"/>
      <c r="K36" s="495"/>
    </row>
    <row r="37" spans="1:11" s="95" customFormat="1" ht="16.5" customHeight="1" x14ac:dyDescent="0.2">
      <c r="A37" s="1048" t="s">
        <v>8</v>
      </c>
      <c r="B37" s="1048"/>
      <c r="C37" s="1050"/>
      <c r="D37" s="609">
        <v>255258</v>
      </c>
      <c r="E37" s="609">
        <v>91283</v>
      </c>
      <c r="F37" s="54"/>
      <c r="G37" s="51"/>
      <c r="H37" s="51"/>
      <c r="I37" s="495"/>
      <c r="J37" s="495"/>
      <c r="K37" s="495"/>
    </row>
    <row r="38" spans="1:11" s="95" customFormat="1" ht="16.5" customHeight="1" x14ac:dyDescent="0.2">
      <c r="A38" s="495"/>
      <c r="B38" s="495"/>
      <c r="C38" s="54"/>
      <c r="D38" s="54"/>
      <c r="E38" s="51"/>
      <c r="F38" s="54"/>
      <c r="G38" s="51"/>
      <c r="H38" s="51"/>
      <c r="I38" s="495"/>
      <c r="J38" s="495"/>
      <c r="K38" s="495"/>
    </row>
    <row r="39" spans="1:11" s="95" customFormat="1" ht="16.5" customHeight="1" x14ac:dyDescent="0.2">
      <c r="A39" s="495"/>
      <c r="B39" s="495"/>
      <c r="C39" s="54"/>
      <c r="D39" s="54"/>
      <c r="E39" s="51"/>
      <c r="F39" s="54"/>
      <c r="G39" s="51"/>
      <c r="H39" s="51"/>
      <c r="I39" s="495"/>
      <c r="J39" s="495"/>
      <c r="K39" s="495"/>
    </row>
    <row r="40" spans="1:11" s="366" customFormat="1" ht="16.5" customHeight="1" x14ac:dyDescent="0.2">
      <c r="A40" s="365" t="s">
        <v>312</v>
      </c>
      <c r="B40" s="390"/>
      <c r="C40" s="391"/>
      <c r="D40" s="391"/>
      <c r="E40" s="391"/>
      <c r="F40" s="393"/>
      <c r="G40" s="391"/>
      <c r="H40" s="392"/>
    </row>
    <row r="41" spans="1:11" ht="25.5" x14ac:dyDescent="0.2">
      <c r="A41" s="302" t="s">
        <v>135</v>
      </c>
      <c r="B41" s="591" t="s">
        <v>693</v>
      </c>
      <c r="C41" s="591" t="s">
        <v>694</v>
      </c>
      <c r="D41" s="591" t="s">
        <v>142</v>
      </c>
      <c r="E41" s="591" t="s">
        <v>143</v>
      </c>
      <c r="F41" s="591" t="s">
        <v>144</v>
      </c>
      <c r="G41" s="591" t="s">
        <v>145</v>
      </c>
      <c r="H41" s="51"/>
    </row>
    <row r="42" spans="1:11" ht="16.5" customHeight="1" x14ac:dyDescent="0.2">
      <c r="A42" s="612" t="s">
        <v>476</v>
      </c>
      <c r="B42" s="345">
        <v>5922946</v>
      </c>
      <c r="C42" s="301">
        <v>318.29000000000002</v>
      </c>
      <c r="D42" s="345">
        <v>5883888</v>
      </c>
      <c r="E42" s="301">
        <v>988.56</v>
      </c>
      <c r="F42" s="347">
        <v>0.99339999999999995</v>
      </c>
      <c r="G42" s="347">
        <v>3.1057999999999999</v>
      </c>
      <c r="H42" s="51"/>
    </row>
    <row r="43" spans="1:11" ht="16.5" customHeight="1" x14ac:dyDescent="0.2">
      <c r="A43" s="612" t="s">
        <v>146</v>
      </c>
      <c r="B43" s="345">
        <v>2656010</v>
      </c>
      <c r="C43" s="301">
        <v>624.15</v>
      </c>
      <c r="D43" s="345">
        <v>2375501</v>
      </c>
      <c r="E43" s="301">
        <v>399.11</v>
      </c>
      <c r="F43" s="347">
        <v>0.89439999999999997</v>
      </c>
      <c r="G43" s="347">
        <v>0.63939999999999997</v>
      </c>
      <c r="H43" s="51"/>
    </row>
    <row r="44" spans="1:11" ht="16.5" customHeight="1" x14ac:dyDescent="0.2">
      <c r="A44" s="612" t="s">
        <v>477</v>
      </c>
      <c r="B44" s="345">
        <v>6814757</v>
      </c>
      <c r="C44" s="352">
        <v>1411.53</v>
      </c>
      <c r="D44" s="345">
        <v>6573844</v>
      </c>
      <c r="E44" s="352">
        <v>1104.48</v>
      </c>
      <c r="F44" s="347">
        <v>0.96460000000000001</v>
      </c>
      <c r="G44" s="347">
        <v>0.78249999999999997</v>
      </c>
    </row>
    <row r="45" spans="1:11" ht="16.5" customHeight="1" x14ac:dyDescent="0.2">
      <c r="A45" s="612" t="s">
        <v>147</v>
      </c>
      <c r="B45" s="345">
        <v>1665300</v>
      </c>
      <c r="C45" s="301">
        <v>391.61</v>
      </c>
      <c r="D45" s="345">
        <v>1831177</v>
      </c>
      <c r="E45" s="301">
        <v>307.66000000000003</v>
      </c>
      <c r="F45" s="347">
        <v>1.0995999999999999</v>
      </c>
      <c r="G45" s="347">
        <v>0.78559999999999997</v>
      </c>
    </row>
    <row r="46" spans="1:11" ht="16.5" customHeight="1" x14ac:dyDescent="0.2">
      <c r="A46" s="612" t="s">
        <v>148</v>
      </c>
      <c r="B46" s="345">
        <v>5651102</v>
      </c>
      <c r="C46" s="352">
        <v>1546.56</v>
      </c>
      <c r="D46" s="345">
        <v>4167894</v>
      </c>
      <c r="E46" s="301">
        <v>700.25</v>
      </c>
      <c r="F46" s="347">
        <v>0.73750000000000004</v>
      </c>
      <c r="G46" s="347">
        <v>0.45279999999999998</v>
      </c>
    </row>
    <row r="47" spans="1:11" ht="16.5" customHeight="1" x14ac:dyDescent="0.2">
      <c r="A47" s="612" t="s">
        <v>149</v>
      </c>
      <c r="B47" s="345">
        <v>484222</v>
      </c>
      <c r="C47" s="301">
        <v>10.51</v>
      </c>
      <c r="D47" s="345">
        <v>1822613</v>
      </c>
      <c r="E47" s="301">
        <v>306.22000000000003</v>
      </c>
      <c r="F47" s="347">
        <v>3.7639999999999998</v>
      </c>
      <c r="G47" s="347">
        <v>29.136099999999999</v>
      </c>
    </row>
    <row r="48" spans="1:11" ht="16.5" customHeight="1" x14ac:dyDescent="0.2">
      <c r="A48" s="612" t="s">
        <v>150</v>
      </c>
      <c r="B48" s="345">
        <v>14798248</v>
      </c>
      <c r="C48" s="352">
        <v>3412.53</v>
      </c>
      <c r="D48" s="345">
        <v>12302853</v>
      </c>
      <c r="E48" s="352">
        <v>2067.0100000000002</v>
      </c>
      <c r="F48" s="347">
        <v>0.83140000000000003</v>
      </c>
      <c r="G48" s="347">
        <v>0.60570000000000002</v>
      </c>
    </row>
    <row r="49" spans="1:7" ht="16.5" customHeight="1" x14ac:dyDescent="0.2">
      <c r="A49" s="612" t="s">
        <v>151</v>
      </c>
      <c r="B49" s="345">
        <v>607544</v>
      </c>
      <c r="C49" s="301">
        <v>56.75</v>
      </c>
      <c r="D49" s="301">
        <v>0</v>
      </c>
      <c r="E49" s="301">
        <v>0</v>
      </c>
      <c r="F49" s="347">
        <v>0</v>
      </c>
      <c r="G49" s="347">
        <v>0</v>
      </c>
    </row>
    <row r="50" spans="1:7" ht="16.5" customHeight="1" x14ac:dyDescent="0.2">
      <c r="A50" s="612" t="s">
        <v>478</v>
      </c>
      <c r="B50" s="345">
        <v>1161158</v>
      </c>
      <c r="C50" s="301">
        <v>252.87</v>
      </c>
      <c r="D50" s="345">
        <v>1714241</v>
      </c>
      <c r="E50" s="301">
        <v>288.01</v>
      </c>
      <c r="F50" s="347">
        <v>1.4762999999999999</v>
      </c>
      <c r="G50" s="347">
        <v>1.139</v>
      </c>
    </row>
    <row r="51" spans="1:7" ht="16.5" customHeight="1" x14ac:dyDescent="0.2">
      <c r="A51" s="612" t="s">
        <v>152</v>
      </c>
      <c r="B51" s="345">
        <v>1197365</v>
      </c>
      <c r="C51" s="301">
        <v>200.25</v>
      </c>
      <c r="D51" s="345">
        <v>1156005</v>
      </c>
      <c r="E51" s="301">
        <v>194.22</v>
      </c>
      <c r="F51" s="347">
        <v>0.96550000000000002</v>
      </c>
      <c r="G51" s="347">
        <v>0.96989999999999998</v>
      </c>
    </row>
    <row r="52" spans="1:7" ht="16.5" customHeight="1" x14ac:dyDescent="0.2">
      <c r="A52" s="584" t="s">
        <v>153</v>
      </c>
      <c r="B52" s="345">
        <v>496111</v>
      </c>
      <c r="C52" s="301">
        <v>172.13</v>
      </c>
      <c r="D52" s="345">
        <v>1481796</v>
      </c>
      <c r="E52" s="301">
        <v>248.96</v>
      </c>
      <c r="F52" s="347">
        <v>2.9868000000000001</v>
      </c>
      <c r="G52" s="347">
        <v>1.4462999999999999</v>
      </c>
    </row>
    <row r="53" spans="1:7" ht="16.5" customHeight="1" x14ac:dyDescent="0.2">
      <c r="A53" s="613" t="s">
        <v>8</v>
      </c>
      <c r="B53" s="224">
        <v>41454763</v>
      </c>
      <c r="C53" s="225">
        <v>8397.18</v>
      </c>
      <c r="D53" s="224">
        <v>39309811</v>
      </c>
      <c r="E53" s="225">
        <v>6604.47</v>
      </c>
      <c r="F53" s="614">
        <v>0.94830000000000003</v>
      </c>
      <c r="G53" s="614">
        <v>0.78649999999999998</v>
      </c>
    </row>
    <row r="55" spans="1:7" s="240" customFormat="1" ht="16.5" customHeight="1" x14ac:dyDescent="0.2">
      <c r="C55" s="56"/>
      <c r="D55" s="56"/>
      <c r="F55" s="56"/>
    </row>
    <row r="56" spans="1:7" s="389" customFormat="1" ht="16.5" customHeight="1" x14ac:dyDescent="0.2">
      <c r="A56" s="445" t="s">
        <v>787</v>
      </c>
      <c r="B56" s="394"/>
      <c r="C56" s="394"/>
      <c r="D56" s="394"/>
      <c r="E56" s="394"/>
      <c r="F56" s="394"/>
      <c r="G56" s="394"/>
    </row>
    <row r="57" spans="1:7" s="95" customFormat="1" ht="16.5" customHeight="1" x14ac:dyDescent="0.2">
      <c r="A57" s="615" t="s">
        <v>154</v>
      </c>
      <c r="B57" s="553" t="s">
        <v>479</v>
      </c>
      <c r="C57" s="558" t="s">
        <v>155</v>
      </c>
      <c r="D57" s="558" t="s">
        <v>156</v>
      </c>
      <c r="E57" s="553" t="s">
        <v>157</v>
      </c>
      <c r="F57" s="553" t="s">
        <v>158</v>
      </c>
      <c r="G57" s="553" t="s">
        <v>159</v>
      </c>
    </row>
    <row r="58" spans="1:7" s="95" customFormat="1" ht="16.5" customHeight="1" x14ac:dyDescent="0.2">
      <c r="A58" s="616" t="s">
        <v>901</v>
      </c>
      <c r="B58" s="353">
        <v>29341</v>
      </c>
      <c r="C58" s="345">
        <v>8164</v>
      </c>
      <c r="D58" s="345">
        <v>44617</v>
      </c>
      <c r="E58" s="353">
        <v>14132</v>
      </c>
      <c r="F58" s="353">
        <v>37889</v>
      </c>
      <c r="G58" s="353">
        <v>22136</v>
      </c>
    </row>
    <row r="59" spans="1:7" ht="16.5" customHeight="1" x14ac:dyDescent="0.2">
      <c r="A59" s="616" t="s">
        <v>902</v>
      </c>
      <c r="B59" s="353">
        <v>29336</v>
      </c>
      <c r="C59" s="345">
        <v>8163</v>
      </c>
      <c r="D59" s="345">
        <v>44602</v>
      </c>
      <c r="E59" s="353">
        <v>14122</v>
      </c>
      <c r="F59" s="353">
        <v>37876</v>
      </c>
      <c r="G59" s="353">
        <v>22119</v>
      </c>
    </row>
    <row r="60" spans="1:7" ht="25.5" x14ac:dyDescent="0.2">
      <c r="A60" s="608" t="s">
        <v>903</v>
      </c>
      <c r="B60" s="353">
        <v>27158</v>
      </c>
      <c r="C60" s="345">
        <v>7726</v>
      </c>
      <c r="D60" s="345">
        <v>41611</v>
      </c>
      <c r="E60" s="353">
        <v>12769</v>
      </c>
      <c r="F60" s="353">
        <v>28132</v>
      </c>
      <c r="G60" s="353">
        <v>11467</v>
      </c>
    </row>
    <row r="61" spans="1:7" ht="16.5" customHeight="1" x14ac:dyDescent="0.2">
      <c r="A61" s="56" t="s">
        <v>110</v>
      </c>
      <c r="B61" s="56"/>
      <c r="E61" s="56"/>
      <c r="G61" s="56"/>
    </row>
    <row r="62" spans="1:7" s="240" customFormat="1" ht="16.5" customHeight="1" x14ac:dyDescent="0.2">
      <c r="A62" s="56"/>
      <c r="B62" s="56"/>
      <c r="C62" s="56"/>
      <c r="D62" s="56"/>
      <c r="E62" s="56"/>
      <c r="F62" s="56"/>
      <c r="G62" s="56"/>
    </row>
    <row r="63" spans="1:7" s="366" customFormat="1" ht="16.5" customHeight="1" x14ac:dyDescent="0.2">
      <c r="A63" s="365" t="s">
        <v>788</v>
      </c>
      <c r="B63" s="390"/>
      <c r="C63" s="390"/>
      <c r="D63" s="390"/>
      <c r="E63" s="390"/>
      <c r="F63" s="390"/>
      <c r="G63" s="390"/>
    </row>
    <row r="64" spans="1:7" s="95" customFormat="1" ht="16.5" customHeight="1" x14ac:dyDescent="0.2">
      <c r="A64" s="615" t="s">
        <v>154</v>
      </c>
      <c r="B64" s="553" t="s">
        <v>137</v>
      </c>
      <c r="C64" s="558" t="s">
        <v>138</v>
      </c>
      <c r="D64" s="558" t="s">
        <v>139</v>
      </c>
      <c r="E64" s="553" t="s">
        <v>140</v>
      </c>
      <c r="F64" s="146"/>
      <c r="G64" s="146"/>
    </row>
    <row r="65" spans="1:7" s="95" customFormat="1" ht="16.5" customHeight="1" x14ac:dyDescent="0.2">
      <c r="A65" s="616" t="s">
        <v>901</v>
      </c>
      <c r="B65" s="353">
        <v>49889</v>
      </c>
      <c r="C65" s="345">
        <v>3229</v>
      </c>
      <c r="D65" s="345">
        <v>7011</v>
      </c>
      <c r="E65" s="353">
        <v>30325</v>
      </c>
      <c r="F65" s="146"/>
      <c r="G65" s="146"/>
    </row>
    <row r="66" spans="1:7" s="95" customFormat="1" ht="16.5" customHeight="1" x14ac:dyDescent="0.2">
      <c r="A66" s="616" t="s">
        <v>902</v>
      </c>
      <c r="B66" s="353">
        <v>49872</v>
      </c>
      <c r="C66" s="345">
        <v>3226</v>
      </c>
      <c r="D66" s="345">
        <v>7007</v>
      </c>
      <c r="E66" s="353">
        <v>30315</v>
      </c>
      <c r="F66" s="146"/>
      <c r="G66" s="146"/>
    </row>
    <row r="67" spans="1:7" s="95" customFormat="1" ht="25.5" x14ac:dyDescent="0.2">
      <c r="A67" s="608" t="s">
        <v>903</v>
      </c>
      <c r="B67" s="353">
        <v>46361</v>
      </c>
      <c r="C67" s="345">
        <v>2827</v>
      </c>
      <c r="D67" s="345">
        <v>6191</v>
      </c>
      <c r="E67" s="353">
        <v>20456</v>
      </c>
      <c r="F67" s="146"/>
    </row>
    <row r="68" spans="1:7" s="240" customFormat="1" ht="16.5" customHeight="1" x14ac:dyDescent="0.2">
      <c r="A68" s="236"/>
      <c r="B68" s="218"/>
      <c r="C68" s="218"/>
      <c r="D68" s="218"/>
      <c r="E68" s="218"/>
      <c r="F68" s="56"/>
      <c r="G68" s="56"/>
    </row>
    <row r="69" spans="1:7" s="240" customFormat="1" ht="16.5" customHeight="1" x14ac:dyDescent="0.2">
      <c r="A69" s="236"/>
      <c r="B69" s="218"/>
      <c r="C69" s="218"/>
      <c r="D69" s="218"/>
      <c r="E69" s="218"/>
      <c r="F69" s="56"/>
      <c r="G69" s="56"/>
    </row>
    <row r="70" spans="1:7" s="366" customFormat="1" ht="16.5" customHeight="1" x14ac:dyDescent="0.2">
      <c r="A70" s="365" t="s">
        <v>789</v>
      </c>
      <c r="B70" s="390"/>
      <c r="C70" s="390"/>
      <c r="D70" s="390"/>
      <c r="E70" s="390"/>
      <c r="F70" s="390"/>
      <c r="G70" s="390"/>
    </row>
    <row r="71" spans="1:7" ht="16.5" customHeight="1" x14ac:dyDescent="0.2">
      <c r="A71" s="615" t="s">
        <v>154</v>
      </c>
      <c r="B71" s="553" t="s">
        <v>141</v>
      </c>
      <c r="E71" s="56"/>
      <c r="G71" s="56"/>
    </row>
    <row r="72" spans="1:7" ht="16.5" customHeight="1" x14ac:dyDescent="0.2">
      <c r="A72" s="616" t="s">
        <v>901</v>
      </c>
      <c r="B72" s="353">
        <v>8525</v>
      </c>
      <c r="E72" s="56"/>
      <c r="G72" s="56"/>
    </row>
    <row r="73" spans="1:7" ht="16.5" customHeight="1" x14ac:dyDescent="0.2">
      <c r="A73" s="616" t="s">
        <v>160</v>
      </c>
      <c r="B73" s="353">
        <v>8515</v>
      </c>
      <c r="E73" s="56"/>
      <c r="G73" s="56"/>
    </row>
    <row r="74" spans="1:7" ht="25.5" x14ac:dyDescent="0.2">
      <c r="A74" s="608" t="s">
        <v>903</v>
      </c>
      <c r="B74" s="353">
        <v>7593</v>
      </c>
      <c r="E74" s="56"/>
      <c r="G74" s="56"/>
    </row>
    <row r="76" spans="1:7" s="240" customFormat="1" ht="16.5" customHeight="1" x14ac:dyDescent="0.2">
      <c r="C76" s="56"/>
      <c r="D76" s="56"/>
      <c r="F76" s="56"/>
    </row>
    <row r="77" spans="1:7" s="366" customFormat="1" ht="16.5" customHeight="1" x14ac:dyDescent="0.2">
      <c r="A77" s="365" t="s">
        <v>790</v>
      </c>
      <c r="B77" s="390"/>
      <c r="C77" s="390"/>
      <c r="D77" s="390"/>
      <c r="E77" s="390"/>
      <c r="F77" s="390"/>
    </row>
    <row r="78" spans="1:7" ht="38.25" x14ac:dyDescent="0.2">
      <c r="A78" s="220" t="s">
        <v>161</v>
      </c>
      <c r="B78" s="591" t="s">
        <v>162</v>
      </c>
      <c r="C78" s="591" t="s">
        <v>163</v>
      </c>
      <c r="D78" s="591" t="s">
        <v>164</v>
      </c>
      <c r="E78" s="591" t="s">
        <v>165</v>
      </c>
      <c r="F78" s="591" t="s">
        <v>480</v>
      </c>
    </row>
    <row r="79" spans="1:7" ht="16.5" customHeight="1" x14ac:dyDescent="0.2">
      <c r="A79" s="612" t="s">
        <v>166</v>
      </c>
      <c r="B79" s="354">
        <v>48.673900000000003</v>
      </c>
      <c r="C79" s="301">
        <v>48.937899999999999</v>
      </c>
      <c r="D79" s="301">
        <v>-0.26400000000000001</v>
      </c>
      <c r="E79" s="354">
        <v>0.35589999999999999</v>
      </c>
      <c r="F79" s="354" t="s">
        <v>481</v>
      </c>
    </row>
    <row r="80" spans="1:7" ht="16.5" customHeight="1" x14ac:dyDescent="0.2">
      <c r="A80" s="612" t="s">
        <v>167</v>
      </c>
      <c r="B80" s="354">
        <v>46.741700000000002</v>
      </c>
      <c r="C80" s="301">
        <v>46.985500000000002</v>
      </c>
      <c r="D80" s="301">
        <v>-0.24379999999999999</v>
      </c>
      <c r="E80" s="354">
        <v>0.3841</v>
      </c>
      <c r="F80" s="354" t="s">
        <v>481</v>
      </c>
    </row>
    <row r="81" spans="1:6" ht="16.5" customHeight="1" x14ac:dyDescent="0.2">
      <c r="A81" s="612" t="s">
        <v>168</v>
      </c>
      <c r="B81" s="354">
        <v>44.4908</v>
      </c>
      <c r="C81" s="301">
        <v>44.706600000000002</v>
      </c>
      <c r="D81" s="301">
        <v>-0.21590000000000001</v>
      </c>
      <c r="E81" s="354">
        <v>0.40739999999999998</v>
      </c>
      <c r="F81" s="354" t="s">
        <v>481</v>
      </c>
    </row>
    <row r="82" spans="1:6" ht="16.5" customHeight="1" x14ac:dyDescent="0.2">
      <c r="A82" s="612" t="s">
        <v>169</v>
      </c>
      <c r="B82" s="354">
        <v>38.012799999999999</v>
      </c>
      <c r="C82" s="301">
        <v>38.244900000000001</v>
      </c>
      <c r="D82" s="301">
        <v>-0.2321</v>
      </c>
      <c r="E82" s="354">
        <v>0.23549999999999999</v>
      </c>
      <c r="F82" s="354" t="s">
        <v>481</v>
      </c>
    </row>
    <row r="83" spans="1:6" ht="16.5" customHeight="1" x14ac:dyDescent="0.2">
      <c r="A83" s="612" t="s">
        <v>170</v>
      </c>
      <c r="B83" s="354">
        <v>36.966999999999999</v>
      </c>
      <c r="C83" s="301">
        <v>37.194800000000001</v>
      </c>
      <c r="D83" s="301">
        <v>-0.2278</v>
      </c>
      <c r="E83" s="354">
        <v>0.1381</v>
      </c>
      <c r="F83" s="354" t="s">
        <v>481</v>
      </c>
    </row>
    <row r="84" spans="1:6" ht="16.5" customHeight="1" x14ac:dyDescent="0.2">
      <c r="A84" s="612" t="s">
        <v>171</v>
      </c>
      <c r="B84" s="354">
        <v>47.227800000000002</v>
      </c>
      <c r="C84" s="301">
        <v>47.569699999999997</v>
      </c>
      <c r="D84" s="301">
        <v>-0.34189999999999998</v>
      </c>
      <c r="E84" s="354">
        <v>6.7000000000000004E-2</v>
      </c>
      <c r="F84" s="354" t="s">
        <v>481</v>
      </c>
    </row>
    <row r="85" spans="1:6" ht="16.5" customHeight="1" x14ac:dyDescent="0.2">
      <c r="A85" s="584" t="s">
        <v>172</v>
      </c>
      <c r="B85" s="354">
        <v>56.672400000000003</v>
      </c>
      <c r="C85" s="301">
        <v>57.108499999999999</v>
      </c>
      <c r="D85" s="301">
        <v>-0.43619999999999998</v>
      </c>
      <c r="E85" s="354">
        <v>4.6899999999999997E-2</v>
      </c>
      <c r="F85" s="354" t="s">
        <v>482</v>
      </c>
    </row>
    <row r="86" spans="1:6" ht="16.5" customHeight="1" x14ac:dyDescent="0.2">
      <c r="A86" s="584" t="s">
        <v>173</v>
      </c>
      <c r="B86" s="354">
        <v>55.630099999999999</v>
      </c>
      <c r="C86" s="301">
        <v>56.077399999999997</v>
      </c>
      <c r="D86" s="301">
        <v>-0.44729999999999998</v>
      </c>
      <c r="E86" s="354">
        <v>2.6800000000000001E-2</v>
      </c>
      <c r="F86" s="354" t="s">
        <v>482</v>
      </c>
    </row>
    <row r="87" spans="1:6" ht="16.5" customHeight="1" x14ac:dyDescent="0.2">
      <c r="A87" s="584" t="s">
        <v>174</v>
      </c>
      <c r="B87" s="354">
        <v>39.9495</v>
      </c>
      <c r="C87" s="301">
        <v>40.274900000000002</v>
      </c>
      <c r="D87" s="301">
        <v>-0.32550000000000001</v>
      </c>
      <c r="E87" s="354">
        <v>3.78E-2</v>
      </c>
      <c r="F87" s="354" t="s">
        <v>482</v>
      </c>
    </row>
    <row r="88" spans="1:6" ht="16.5" customHeight="1" x14ac:dyDescent="0.2">
      <c r="A88" s="612" t="s">
        <v>175</v>
      </c>
      <c r="B88" s="354">
        <v>33.095399999999998</v>
      </c>
      <c r="C88" s="301">
        <v>33.267299999999999</v>
      </c>
      <c r="D88" s="301">
        <v>-0.1719</v>
      </c>
      <c r="E88" s="354">
        <v>0.22770000000000001</v>
      </c>
      <c r="F88" s="354" t="s">
        <v>481</v>
      </c>
    </row>
    <row r="89" spans="1:6" ht="16.5" customHeight="1" x14ac:dyDescent="0.2">
      <c r="A89" s="612" t="s">
        <v>176</v>
      </c>
      <c r="B89" s="354">
        <v>39.379100000000001</v>
      </c>
      <c r="C89" s="301">
        <v>39.577800000000003</v>
      </c>
      <c r="D89" s="301">
        <v>-0.19869999999999999</v>
      </c>
      <c r="E89" s="354">
        <v>0.316</v>
      </c>
      <c r="F89" s="354" t="s">
        <v>481</v>
      </c>
    </row>
    <row r="90" spans="1:6" ht="16.5" customHeight="1" x14ac:dyDescent="0.2">
      <c r="A90" s="612" t="s">
        <v>177</v>
      </c>
      <c r="B90" s="354">
        <v>47.331200000000003</v>
      </c>
      <c r="C90" s="301">
        <v>47.578800000000001</v>
      </c>
      <c r="D90" s="301">
        <v>-0.24759999999999999</v>
      </c>
      <c r="E90" s="354">
        <v>0.34749999999999998</v>
      </c>
      <c r="F90" s="354" t="s">
        <v>481</v>
      </c>
    </row>
    <row r="92" spans="1:6" s="240" customFormat="1" ht="16.5" customHeight="1" x14ac:dyDescent="0.2">
      <c r="C92" s="56"/>
      <c r="D92" s="56"/>
      <c r="F92" s="56"/>
    </row>
    <row r="93" spans="1:6" s="366" customFormat="1" ht="16.5" customHeight="1" x14ac:dyDescent="0.2">
      <c r="A93" s="365" t="s">
        <v>791</v>
      </c>
      <c r="B93" s="390"/>
      <c r="C93" s="390"/>
      <c r="D93" s="390"/>
      <c r="E93" s="390"/>
      <c r="F93" s="390"/>
    </row>
    <row r="94" spans="1:6" ht="38.25" x14ac:dyDescent="0.2">
      <c r="A94" s="220" t="s">
        <v>161</v>
      </c>
      <c r="B94" s="591" t="s">
        <v>162</v>
      </c>
      <c r="C94" s="591" t="s">
        <v>163</v>
      </c>
      <c r="D94" s="591" t="s">
        <v>164</v>
      </c>
      <c r="E94" s="591" t="s">
        <v>165</v>
      </c>
      <c r="F94" s="591" t="s">
        <v>480</v>
      </c>
    </row>
    <row r="95" spans="1:6" ht="16.5" customHeight="1" x14ac:dyDescent="0.2">
      <c r="A95" s="612" t="s">
        <v>166</v>
      </c>
      <c r="B95" s="354">
        <v>81.819999999999993</v>
      </c>
      <c r="C95" s="301">
        <v>82.036799999999999</v>
      </c>
      <c r="D95" s="301">
        <v>-0.2132</v>
      </c>
      <c r="E95" s="354">
        <v>0.72640000000000005</v>
      </c>
      <c r="F95" s="552" t="s">
        <v>481</v>
      </c>
    </row>
    <row r="96" spans="1:6" ht="16.5" customHeight="1" x14ac:dyDescent="0.2">
      <c r="A96" s="612" t="s">
        <v>167</v>
      </c>
      <c r="B96" s="354">
        <v>78.989999999999995</v>
      </c>
      <c r="C96" s="301">
        <v>80.169300000000007</v>
      </c>
      <c r="D96" s="301">
        <v>-1.1821999999999999</v>
      </c>
      <c r="E96" s="354">
        <v>0.48530000000000001</v>
      </c>
      <c r="F96" s="552" t="s">
        <v>481</v>
      </c>
    </row>
    <row r="97" spans="1:6" ht="16.5" customHeight="1" x14ac:dyDescent="0.2">
      <c r="A97" s="612" t="s">
        <v>168</v>
      </c>
      <c r="B97" s="354">
        <v>67.459999999999994</v>
      </c>
      <c r="C97" s="301">
        <v>67.736500000000007</v>
      </c>
      <c r="D97" s="301">
        <v>-0.27950000000000003</v>
      </c>
      <c r="E97" s="354">
        <v>0.53459999999999996</v>
      </c>
      <c r="F97" s="552" t="s">
        <v>481</v>
      </c>
    </row>
    <row r="98" spans="1:6" ht="16.5" customHeight="1" x14ac:dyDescent="0.2">
      <c r="A98" s="612" t="s">
        <v>169</v>
      </c>
      <c r="B98" s="354">
        <v>47.9</v>
      </c>
      <c r="C98" s="301">
        <v>48.031300000000002</v>
      </c>
      <c r="D98" s="301">
        <v>-0.1263</v>
      </c>
      <c r="E98" s="354">
        <v>0.62549999999999994</v>
      </c>
      <c r="F98" s="552" t="s">
        <v>481</v>
      </c>
    </row>
    <row r="99" spans="1:6" ht="16.5" customHeight="1" x14ac:dyDescent="0.2">
      <c r="A99" s="612" t="s">
        <v>170</v>
      </c>
      <c r="B99" s="354">
        <v>50.7</v>
      </c>
      <c r="C99" s="301">
        <v>50.958599999999997</v>
      </c>
      <c r="D99" s="301">
        <v>-0.25879999999999997</v>
      </c>
      <c r="E99" s="354">
        <v>0.39839999999999998</v>
      </c>
      <c r="F99" s="552" t="s">
        <v>481</v>
      </c>
    </row>
    <row r="100" spans="1:6" ht="16.5" customHeight="1" x14ac:dyDescent="0.2">
      <c r="A100" s="612" t="s">
        <v>171</v>
      </c>
      <c r="B100" s="354">
        <v>60.59</v>
      </c>
      <c r="C100" s="301">
        <v>61.017499999999998</v>
      </c>
      <c r="D100" s="301">
        <v>-0.43230000000000002</v>
      </c>
      <c r="E100" s="354">
        <v>0.27060000000000001</v>
      </c>
      <c r="F100" s="552" t="s">
        <v>481</v>
      </c>
    </row>
    <row r="101" spans="1:6" ht="16.5" customHeight="1" x14ac:dyDescent="0.2">
      <c r="A101" s="612" t="s">
        <v>172</v>
      </c>
      <c r="B101" s="354">
        <v>64.260000000000005</v>
      </c>
      <c r="C101" s="301">
        <v>64.812899999999999</v>
      </c>
      <c r="D101" s="301">
        <v>-0.55649999999999999</v>
      </c>
      <c r="E101" s="354">
        <v>0.1767</v>
      </c>
      <c r="F101" s="552" t="s">
        <v>481</v>
      </c>
    </row>
    <row r="102" spans="1:6" ht="16.5" customHeight="1" x14ac:dyDescent="0.2">
      <c r="A102" s="612" t="s">
        <v>173</v>
      </c>
      <c r="B102" s="354">
        <v>66.37</v>
      </c>
      <c r="C102" s="301">
        <v>67.121200000000002</v>
      </c>
      <c r="D102" s="301">
        <v>-0.75419999999999998</v>
      </c>
      <c r="E102" s="354">
        <v>7.2599999999999998E-2</v>
      </c>
      <c r="F102" s="552" t="s">
        <v>481</v>
      </c>
    </row>
    <row r="103" spans="1:6" ht="16.5" customHeight="1" x14ac:dyDescent="0.2">
      <c r="A103" s="612" t="s">
        <v>174</v>
      </c>
      <c r="B103" s="354">
        <v>49.42</v>
      </c>
      <c r="C103" s="301">
        <v>49.681899999999999</v>
      </c>
      <c r="D103" s="301">
        <v>-0.26029999999999998</v>
      </c>
      <c r="E103" s="354">
        <v>0.41220000000000001</v>
      </c>
      <c r="F103" s="552" t="s">
        <v>481</v>
      </c>
    </row>
    <row r="104" spans="1:6" ht="16.5" customHeight="1" x14ac:dyDescent="0.2">
      <c r="A104" s="612" t="s">
        <v>175</v>
      </c>
      <c r="B104" s="354">
        <v>42.6</v>
      </c>
      <c r="C104" s="301">
        <v>42.759799999999998</v>
      </c>
      <c r="D104" s="301">
        <v>-0.1598</v>
      </c>
      <c r="E104" s="354">
        <v>0.51349999999999996</v>
      </c>
      <c r="F104" s="552" t="s">
        <v>481</v>
      </c>
    </row>
    <row r="105" spans="1:6" ht="16.5" customHeight="1" x14ac:dyDescent="0.2">
      <c r="A105" s="612" t="s">
        <v>176</v>
      </c>
      <c r="B105" s="354">
        <v>69.069999999999993</v>
      </c>
      <c r="C105" s="301">
        <v>69.195999999999998</v>
      </c>
      <c r="D105" s="301">
        <v>-0.1295</v>
      </c>
      <c r="E105" s="354">
        <v>0.78120000000000001</v>
      </c>
      <c r="F105" s="552" t="s">
        <v>481</v>
      </c>
    </row>
    <row r="106" spans="1:6" ht="16.5" customHeight="1" x14ac:dyDescent="0.2">
      <c r="A106" s="612" t="s">
        <v>177</v>
      </c>
      <c r="B106" s="354">
        <v>80.150000000000006</v>
      </c>
      <c r="C106" s="301">
        <v>80.146699999999996</v>
      </c>
      <c r="D106" s="301">
        <v>6.6E-3</v>
      </c>
      <c r="E106" s="354">
        <v>0.99039999999999995</v>
      </c>
      <c r="F106" s="552" t="s">
        <v>481</v>
      </c>
    </row>
    <row r="109" spans="1:6" ht="16.5" customHeight="1" x14ac:dyDescent="0.2">
      <c r="A109" s="365" t="s">
        <v>792</v>
      </c>
      <c r="B109" s="56"/>
      <c r="E109" s="56"/>
    </row>
    <row r="110" spans="1:6" ht="38.25" x14ac:dyDescent="0.2">
      <c r="A110" s="220" t="s">
        <v>161</v>
      </c>
      <c r="B110" s="591" t="s">
        <v>162</v>
      </c>
      <c r="C110" s="591" t="s">
        <v>163</v>
      </c>
      <c r="D110" s="591" t="s">
        <v>164</v>
      </c>
      <c r="E110" s="591" t="s">
        <v>165</v>
      </c>
      <c r="F110" s="591" t="s">
        <v>480</v>
      </c>
    </row>
    <row r="111" spans="1:6" ht="16.5" customHeight="1" x14ac:dyDescent="0.2">
      <c r="A111" s="612" t="s">
        <v>166</v>
      </c>
      <c r="B111" s="354">
        <v>29.6282</v>
      </c>
      <c r="C111" s="301">
        <v>29.910900000000002</v>
      </c>
      <c r="D111" s="301">
        <v>-0.28270000000000001</v>
      </c>
      <c r="E111" s="354">
        <v>0.2208</v>
      </c>
      <c r="F111" s="552" t="s">
        <v>481</v>
      </c>
    </row>
    <row r="112" spans="1:6" ht="16.5" customHeight="1" x14ac:dyDescent="0.2">
      <c r="A112" s="612" t="s">
        <v>167</v>
      </c>
      <c r="B112" s="354">
        <v>26.3992</v>
      </c>
      <c r="C112" s="301">
        <v>26.610399999999998</v>
      </c>
      <c r="D112" s="301">
        <v>-0.2112</v>
      </c>
      <c r="E112" s="354">
        <v>0.30609999999999998</v>
      </c>
      <c r="F112" s="552" t="s">
        <v>481</v>
      </c>
    </row>
    <row r="113" spans="1:6" ht="16.5" customHeight="1" x14ac:dyDescent="0.2">
      <c r="A113" s="612" t="s">
        <v>168</v>
      </c>
      <c r="B113" s="354">
        <v>21.634799999999998</v>
      </c>
      <c r="C113" s="301">
        <v>21.819199999999999</v>
      </c>
      <c r="D113" s="301">
        <v>-0.18440000000000001</v>
      </c>
      <c r="E113" s="354">
        <v>0.45900000000000002</v>
      </c>
      <c r="F113" s="552" t="s">
        <v>481</v>
      </c>
    </row>
    <row r="114" spans="1:6" ht="16.5" customHeight="1" x14ac:dyDescent="0.2">
      <c r="A114" s="612" t="s">
        <v>169</v>
      </c>
      <c r="B114" s="354">
        <v>20.636500000000002</v>
      </c>
      <c r="C114" s="301">
        <v>20.703299999999999</v>
      </c>
      <c r="D114" s="301">
        <v>-6.6799999999999998E-2</v>
      </c>
      <c r="E114" s="354">
        <v>0.5988</v>
      </c>
      <c r="F114" s="552" t="s">
        <v>481</v>
      </c>
    </row>
    <row r="115" spans="1:6" ht="16.5" customHeight="1" x14ac:dyDescent="0.2">
      <c r="A115" s="612" t="s">
        <v>170</v>
      </c>
      <c r="B115" s="354">
        <v>23.341100000000001</v>
      </c>
      <c r="C115" s="301">
        <v>23.414999999999999</v>
      </c>
      <c r="D115" s="301">
        <v>-7.3899999999999993E-2</v>
      </c>
      <c r="E115" s="354">
        <v>0.60429999999999995</v>
      </c>
      <c r="F115" s="552" t="s">
        <v>481</v>
      </c>
    </row>
    <row r="116" spans="1:6" ht="16.5" customHeight="1" x14ac:dyDescent="0.2">
      <c r="A116" s="612" t="s">
        <v>171</v>
      </c>
      <c r="B116" s="354">
        <v>36.694200000000002</v>
      </c>
      <c r="C116" s="301">
        <v>36.717100000000002</v>
      </c>
      <c r="D116" s="301">
        <v>-2.29E-2</v>
      </c>
      <c r="E116" s="354">
        <v>0.91039999999999999</v>
      </c>
      <c r="F116" s="552" t="s">
        <v>481</v>
      </c>
    </row>
    <row r="117" spans="1:6" ht="16.5" customHeight="1" x14ac:dyDescent="0.2">
      <c r="A117" s="612" t="s">
        <v>172</v>
      </c>
      <c r="B117" s="354">
        <v>44.908499999999997</v>
      </c>
      <c r="C117" s="301">
        <v>45.104300000000002</v>
      </c>
      <c r="D117" s="301">
        <v>-0.1958</v>
      </c>
      <c r="E117" s="354">
        <v>0.40350000000000003</v>
      </c>
      <c r="F117" s="552" t="s">
        <v>481</v>
      </c>
    </row>
    <row r="118" spans="1:6" ht="16.5" customHeight="1" x14ac:dyDescent="0.2">
      <c r="A118" s="612" t="s">
        <v>173</v>
      </c>
      <c r="B118" s="354">
        <v>40.084400000000002</v>
      </c>
      <c r="C118" s="301">
        <v>40.273800000000001</v>
      </c>
      <c r="D118" s="301">
        <v>-0.18940000000000001</v>
      </c>
      <c r="E118" s="354">
        <v>0.37930000000000003</v>
      </c>
      <c r="F118" s="552" t="s">
        <v>481</v>
      </c>
    </row>
    <row r="119" spans="1:6" ht="16.5" customHeight="1" x14ac:dyDescent="0.2">
      <c r="A119" s="612" t="s">
        <v>174</v>
      </c>
      <c r="B119" s="354">
        <v>31.487300000000001</v>
      </c>
      <c r="C119" s="301">
        <v>31.663699999999999</v>
      </c>
      <c r="D119" s="301">
        <v>-0.1764</v>
      </c>
      <c r="E119" s="354">
        <v>0.33160000000000001</v>
      </c>
      <c r="F119" s="552" t="s">
        <v>481</v>
      </c>
    </row>
    <row r="120" spans="1:6" ht="16.5" customHeight="1" x14ac:dyDescent="0.2">
      <c r="A120" s="612" t="s">
        <v>175</v>
      </c>
      <c r="B120" s="354">
        <v>22.043700000000001</v>
      </c>
      <c r="C120" s="301">
        <v>22.188300000000002</v>
      </c>
      <c r="D120" s="301">
        <v>-0.14460000000000001</v>
      </c>
      <c r="E120" s="354">
        <v>0.26840000000000003</v>
      </c>
      <c r="F120" s="552" t="s">
        <v>481</v>
      </c>
    </row>
    <row r="121" spans="1:6" ht="16.5" customHeight="1" x14ac:dyDescent="0.2">
      <c r="A121" s="612" t="s">
        <v>176</v>
      </c>
      <c r="B121" s="354">
        <v>24.405999999999999</v>
      </c>
      <c r="C121" s="301">
        <v>24.484500000000001</v>
      </c>
      <c r="D121" s="301">
        <v>-7.85E-2</v>
      </c>
      <c r="E121" s="354">
        <v>0.63339999999999996</v>
      </c>
      <c r="F121" s="552" t="s">
        <v>481</v>
      </c>
    </row>
    <row r="122" spans="1:6" ht="16.5" customHeight="1" x14ac:dyDescent="0.2">
      <c r="A122" s="612" t="s">
        <v>177</v>
      </c>
      <c r="B122" s="354">
        <v>28.4114</v>
      </c>
      <c r="C122" s="301">
        <v>28.538699999999999</v>
      </c>
      <c r="D122" s="301">
        <v>-0.1273</v>
      </c>
      <c r="E122" s="354">
        <v>0.53120000000000001</v>
      </c>
      <c r="F122" s="552" t="s">
        <v>481</v>
      </c>
    </row>
    <row r="124" spans="1:6" s="240" customFormat="1" ht="16.5" customHeight="1" x14ac:dyDescent="0.2">
      <c r="C124" s="56"/>
      <c r="D124" s="56"/>
      <c r="F124" s="56"/>
    </row>
    <row r="125" spans="1:6" s="366" customFormat="1" ht="16.5" customHeight="1" x14ac:dyDescent="0.2">
      <c r="A125" s="365" t="s">
        <v>793</v>
      </c>
      <c r="B125" s="390"/>
      <c r="C125" s="390"/>
      <c r="D125" s="390"/>
      <c r="E125" s="390"/>
      <c r="F125" s="390"/>
    </row>
    <row r="126" spans="1:6" ht="38.25" x14ac:dyDescent="0.2">
      <c r="A126" s="220" t="s">
        <v>161</v>
      </c>
      <c r="B126" s="591" t="s">
        <v>162</v>
      </c>
      <c r="C126" s="591" t="s">
        <v>163</v>
      </c>
      <c r="D126" s="591" t="s">
        <v>164</v>
      </c>
      <c r="E126" s="591" t="s">
        <v>165</v>
      </c>
      <c r="F126" s="591" t="s">
        <v>480</v>
      </c>
    </row>
    <row r="127" spans="1:6" ht="16.5" customHeight="1" x14ac:dyDescent="0.2">
      <c r="A127" s="612" t="s">
        <v>166</v>
      </c>
      <c r="B127" s="354">
        <v>23.424499999999998</v>
      </c>
      <c r="C127" s="301">
        <v>23.250900000000001</v>
      </c>
      <c r="D127" s="301">
        <v>0.17349999999999999</v>
      </c>
      <c r="E127" s="354">
        <v>0.58009999999999995</v>
      </c>
      <c r="F127" s="552" t="s">
        <v>481</v>
      </c>
    </row>
    <row r="128" spans="1:6" ht="16.5" customHeight="1" x14ac:dyDescent="0.2">
      <c r="A128" s="612" t="s">
        <v>167</v>
      </c>
      <c r="B128" s="354">
        <v>20.598199999999999</v>
      </c>
      <c r="C128" s="301">
        <v>20.712900000000001</v>
      </c>
      <c r="D128" s="301">
        <v>-0.11459999999999999</v>
      </c>
      <c r="E128" s="354">
        <v>0.68289999999999995</v>
      </c>
      <c r="F128" s="552" t="s">
        <v>481</v>
      </c>
    </row>
    <row r="129" spans="1:6" ht="16.5" customHeight="1" x14ac:dyDescent="0.2">
      <c r="A129" s="612" t="s">
        <v>168</v>
      </c>
      <c r="B129" s="354">
        <v>19.1068</v>
      </c>
      <c r="C129" s="301">
        <v>18.948899999999998</v>
      </c>
      <c r="D129" s="301">
        <v>0.1578</v>
      </c>
      <c r="E129" s="354">
        <v>0.52129999999999999</v>
      </c>
      <c r="F129" s="552" t="s">
        <v>481</v>
      </c>
    </row>
    <row r="130" spans="1:6" ht="16.5" customHeight="1" x14ac:dyDescent="0.2">
      <c r="A130" s="612" t="s">
        <v>169</v>
      </c>
      <c r="B130" s="354">
        <v>17.573799999999999</v>
      </c>
      <c r="C130" s="301">
        <v>17.440300000000001</v>
      </c>
      <c r="D130" s="301">
        <v>0.13350000000000001</v>
      </c>
      <c r="E130" s="354">
        <v>0.51519999999999999</v>
      </c>
      <c r="F130" s="552" t="s">
        <v>481</v>
      </c>
    </row>
    <row r="131" spans="1:6" ht="16.5" customHeight="1" x14ac:dyDescent="0.2">
      <c r="A131" s="612" t="s">
        <v>170</v>
      </c>
      <c r="B131" s="354">
        <v>19.848199999999999</v>
      </c>
      <c r="C131" s="301">
        <v>19.904299999999999</v>
      </c>
      <c r="D131" s="301">
        <v>-5.6099999999999997E-2</v>
      </c>
      <c r="E131" s="354">
        <v>0.80520000000000003</v>
      </c>
      <c r="F131" s="552" t="s">
        <v>481</v>
      </c>
    </row>
    <row r="132" spans="1:6" ht="16.5" customHeight="1" x14ac:dyDescent="0.2">
      <c r="A132" s="612" t="s">
        <v>171</v>
      </c>
      <c r="B132" s="354">
        <v>24.653099999999998</v>
      </c>
      <c r="C132" s="301">
        <v>24.654499999999999</v>
      </c>
      <c r="D132" s="301">
        <v>-1.5E-3</v>
      </c>
      <c r="E132" s="354">
        <v>0.99790000000000001</v>
      </c>
      <c r="F132" s="552" t="s">
        <v>481</v>
      </c>
    </row>
    <row r="133" spans="1:6" ht="16.5" customHeight="1" x14ac:dyDescent="0.2">
      <c r="A133" s="612" t="s">
        <v>172</v>
      </c>
      <c r="B133" s="354">
        <v>35.490299999999998</v>
      </c>
      <c r="C133" s="301">
        <v>35.485199999999999</v>
      </c>
      <c r="D133" s="301">
        <v>5.1000000000000004E-3</v>
      </c>
      <c r="E133" s="354">
        <v>0.98740000000000006</v>
      </c>
      <c r="F133" s="552" t="s">
        <v>481</v>
      </c>
    </row>
    <row r="134" spans="1:6" ht="16.5" customHeight="1" x14ac:dyDescent="0.2">
      <c r="A134" s="612" t="s">
        <v>173</v>
      </c>
      <c r="B134" s="354">
        <v>31.806799999999999</v>
      </c>
      <c r="C134" s="301">
        <v>31.891300000000001</v>
      </c>
      <c r="D134" s="301">
        <v>-8.4500000000000006E-2</v>
      </c>
      <c r="E134" s="354">
        <v>0.78249999999999997</v>
      </c>
      <c r="F134" s="552" t="s">
        <v>481</v>
      </c>
    </row>
    <row r="135" spans="1:6" ht="16.5" customHeight="1" x14ac:dyDescent="0.2">
      <c r="A135" s="612" t="s">
        <v>174</v>
      </c>
      <c r="B135" s="354">
        <v>24.719000000000001</v>
      </c>
      <c r="C135" s="301">
        <v>24.735900000000001</v>
      </c>
      <c r="D135" s="301">
        <v>-1.6899999999999998E-2</v>
      </c>
      <c r="E135" s="354">
        <v>0.94740000000000002</v>
      </c>
      <c r="F135" s="552" t="s">
        <v>481</v>
      </c>
    </row>
    <row r="136" spans="1:6" ht="16.5" customHeight="1" x14ac:dyDescent="0.2">
      <c r="A136" s="612" t="s">
        <v>175</v>
      </c>
      <c r="B136" s="354">
        <v>17.853000000000002</v>
      </c>
      <c r="C136" s="301">
        <v>17.8568</v>
      </c>
      <c r="D136" s="301">
        <v>-3.8E-3</v>
      </c>
      <c r="E136" s="354">
        <v>0.98450000000000004</v>
      </c>
      <c r="F136" s="552" t="s">
        <v>481</v>
      </c>
    </row>
    <row r="137" spans="1:6" ht="16.5" customHeight="1" x14ac:dyDescent="0.2">
      <c r="A137" s="612" t="s">
        <v>176</v>
      </c>
      <c r="B137" s="354">
        <v>19.8264</v>
      </c>
      <c r="C137" s="301">
        <v>19.734999999999999</v>
      </c>
      <c r="D137" s="301">
        <v>9.1399999999999995E-2</v>
      </c>
      <c r="E137" s="354">
        <v>0.71079999999999999</v>
      </c>
      <c r="F137" s="552" t="s">
        <v>481</v>
      </c>
    </row>
    <row r="138" spans="1:6" ht="16.5" customHeight="1" x14ac:dyDescent="0.2">
      <c r="A138" s="612" t="s">
        <v>177</v>
      </c>
      <c r="B138" s="354">
        <v>24.1205</v>
      </c>
      <c r="C138" s="301">
        <v>23.8858</v>
      </c>
      <c r="D138" s="301">
        <v>0.2346</v>
      </c>
      <c r="E138" s="354">
        <v>0.45800000000000002</v>
      </c>
      <c r="F138" s="552" t="s">
        <v>481</v>
      </c>
    </row>
    <row r="140" spans="1:6" s="240" customFormat="1" ht="16.5" customHeight="1" x14ac:dyDescent="0.2">
      <c r="C140" s="56"/>
      <c r="D140" s="56"/>
      <c r="F140" s="56"/>
    </row>
    <row r="141" spans="1:6" s="366" customFormat="1" ht="16.5" customHeight="1" x14ac:dyDescent="0.2">
      <c r="A141" s="365" t="s">
        <v>794</v>
      </c>
      <c r="B141" s="390"/>
      <c r="C141" s="390"/>
      <c r="D141" s="390"/>
      <c r="E141" s="390"/>
      <c r="F141" s="390"/>
    </row>
    <row r="142" spans="1:6" ht="38.25" x14ac:dyDescent="0.2">
      <c r="A142" s="220" t="s">
        <v>161</v>
      </c>
      <c r="B142" s="591" t="s">
        <v>162</v>
      </c>
      <c r="C142" s="591" t="s">
        <v>163</v>
      </c>
      <c r="D142" s="591" t="s">
        <v>164</v>
      </c>
      <c r="E142" s="591" t="s">
        <v>165</v>
      </c>
      <c r="F142" s="591" t="s">
        <v>480</v>
      </c>
    </row>
    <row r="143" spans="1:6" ht="16.5" customHeight="1" x14ac:dyDescent="0.2">
      <c r="A143" s="612" t="s">
        <v>166</v>
      </c>
      <c r="B143" s="354">
        <v>36.603999999999999</v>
      </c>
      <c r="C143" s="301">
        <v>36.633899999999997</v>
      </c>
      <c r="D143" s="301">
        <v>-0.03</v>
      </c>
      <c r="E143" s="354">
        <v>0.92</v>
      </c>
      <c r="F143" s="552" t="s">
        <v>481</v>
      </c>
    </row>
    <row r="144" spans="1:6" ht="16.5" customHeight="1" x14ac:dyDescent="0.2">
      <c r="A144" s="612" t="s">
        <v>167</v>
      </c>
      <c r="B144" s="354">
        <v>36.630299999999998</v>
      </c>
      <c r="C144" s="301">
        <v>36.666600000000003</v>
      </c>
      <c r="D144" s="301">
        <v>-3.5999999999999997E-2</v>
      </c>
      <c r="E144" s="354">
        <v>0.91</v>
      </c>
      <c r="F144" s="552" t="s">
        <v>481</v>
      </c>
    </row>
    <row r="145" spans="1:6" ht="16.5" customHeight="1" x14ac:dyDescent="0.2">
      <c r="A145" s="612" t="s">
        <v>168</v>
      </c>
      <c r="B145" s="354">
        <v>32.625399999999999</v>
      </c>
      <c r="C145" s="301">
        <v>32.750799999999998</v>
      </c>
      <c r="D145" s="301">
        <v>-0.125</v>
      </c>
      <c r="E145" s="354">
        <v>0.64</v>
      </c>
      <c r="F145" s="552" t="s">
        <v>481</v>
      </c>
    </row>
    <row r="146" spans="1:6" ht="16.5" customHeight="1" x14ac:dyDescent="0.2">
      <c r="A146" s="612" t="s">
        <v>169</v>
      </c>
      <c r="B146" s="354">
        <v>31.163699999999999</v>
      </c>
      <c r="C146" s="301">
        <v>26.259799999999998</v>
      </c>
      <c r="D146" s="301">
        <v>4.9039999999999999</v>
      </c>
      <c r="E146" s="354">
        <v>0.01</v>
      </c>
      <c r="F146" s="552" t="s">
        <v>482</v>
      </c>
    </row>
    <row r="147" spans="1:6" ht="16.5" customHeight="1" x14ac:dyDescent="0.2">
      <c r="A147" s="612" t="s">
        <v>170</v>
      </c>
      <c r="B147" s="354">
        <v>34.880299999999998</v>
      </c>
      <c r="C147" s="301">
        <v>35.104900000000001</v>
      </c>
      <c r="D147" s="301">
        <v>-0.22500000000000001</v>
      </c>
      <c r="E147" s="354">
        <v>0.28999999999999998</v>
      </c>
      <c r="F147" s="552" t="s">
        <v>481</v>
      </c>
    </row>
    <row r="148" spans="1:6" ht="16.5" customHeight="1" x14ac:dyDescent="0.2">
      <c r="A148" s="612" t="s">
        <v>171</v>
      </c>
      <c r="B148" s="354">
        <v>46.017099999999999</v>
      </c>
      <c r="C148" s="301">
        <v>46.234400000000001</v>
      </c>
      <c r="D148" s="301">
        <v>-0.217</v>
      </c>
      <c r="E148" s="354">
        <v>0.39</v>
      </c>
      <c r="F148" s="552" t="s">
        <v>481</v>
      </c>
    </row>
    <row r="149" spans="1:6" ht="16.5" customHeight="1" x14ac:dyDescent="0.2">
      <c r="A149" s="612" t="s">
        <v>172</v>
      </c>
      <c r="B149" s="354">
        <v>46.665100000000002</v>
      </c>
      <c r="C149" s="301">
        <v>46.717599999999997</v>
      </c>
      <c r="D149" s="301">
        <v>-5.2999999999999999E-2</v>
      </c>
      <c r="E149" s="354">
        <v>0.83</v>
      </c>
      <c r="F149" s="552" t="s">
        <v>481</v>
      </c>
    </row>
    <row r="150" spans="1:6" ht="16.5" customHeight="1" x14ac:dyDescent="0.2">
      <c r="A150" s="612" t="s">
        <v>173</v>
      </c>
      <c r="B150" s="354">
        <v>41.288499999999999</v>
      </c>
      <c r="C150" s="301">
        <v>41.366</v>
      </c>
      <c r="D150" s="301">
        <v>-7.8E-2</v>
      </c>
      <c r="E150" s="354">
        <v>0.73</v>
      </c>
      <c r="F150" s="552" t="s">
        <v>481</v>
      </c>
    </row>
    <row r="151" spans="1:6" ht="16.5" customHeight="1" x14ac:dyDescent="0.2">
      <c r="A151" s="612" t="s">
        <v>174</v>
      </c>
      <c r="B151" s="354">
        <v>33.495800000000003</v>
      </c>
      <c r="C151" s="301">
        <v>33.449399999999997</v>
      </c>
      <c r="D151" s="301">
        <v>4.5999999999999999E-2</v>
      </c>
      <c r="E151" s="354">
        <v>0.8</v>
      </c>
      <c r="F151" s="552" t="s">
        <v>481</v>
      </c>
    </row>
    <row r="152" spans="1:6" ht="16.5" customHeight="1" x14ac:dyDescent="0.2">
      <c r="A152" s="612" t="s">
        <v>175</v>
      </c>
      <c r="B152" s="354">
        <v>26.004799999999999</v>
      </c>
      <c r="C152" s="301">
        <v>25.911000000000001</v>
      </c>
      <c r="D152" s="301">
        <v>9.4E-2</v>
      </c>
      <c r="E152" s="354">
        <v>0.54</v>
      </c>
      <c r="F152" s="552" t="s">
        <v>481</v>
      </c>
    </row>
    <row r="153" spans="1:6" ht="16.5" customHeight="1" x14ac:dyDescent="0.2">
      <c r="A153" s="612" t="s">
        <v>176</v>
      </c>
      <c r="B153" s="354">
        <v>31.968399999999999</v>
      </c>
      <c r="C153" s="301">
        <v>32.028399999999998</v>
      </c>
      <c r="D153" s="301">
        <v>-0.06</v>
      </c>
      <c r="E153" s="354">
        <v>0.8</v>
      </c>
      <c r="F153" s="552" t="s">
        <v>481</v>
      </c>
    </row>
    <row r="154" spans="1:6" ht="16.5" customHeight="1" x14ac:dyDescent="0.2">
      <c r="A154" s="612" t="s">
        <v>177</v>
      </c>
      <c r="B154" s="354">
        <v>35.246400000000001</v>
      </c>
      <c r="C154" s="301">
        <v>35.271700000000003</v>
      </c>
      <c r="D154" s="301">
        <v>-2.5000000000000001E-2</v>
      </c>
      <c r="E154" s="354">
        <v>0.93</v>
      </c>
      <c r="F154" s="552" t="s">
        <v>481</v>
      </c>
    </row>
    <row r="156" spans="1:6" s="240" customFormat="1" ht="16.5" customHeight="1" x14ac:dyDescent="0.2">
      <c r="C156" s="56"/>
      <c r="D156" s="56"/>
      <c r="F156" s="56"/>
    </row>
    <row r="157" spans="1:6" s="366" customFormat="1" ht="16.5" customHeight="1" x14ac:dyDescent="0.2">
      <c r="A157" s="365" t="s">
        <v>795</v>
      </c>
      <c r="B157" s="390"/>
      <c r="C157" s="390"/>
      <c r="D157" s="390"/>
      <c r="E157" s="390"/>
      <c r="F157" s="390"/>
    </row>
    <row r="158" spans="1:6" ht="38.25" x14ac:dyDescent="0.2">
      <c r="A158" s="220" t="s">
        <v>161</v>
      </c>
      <c r="B158" s="591" t="s">
        <v>162</v>
      </c>
      <c r="C158" s="591" t="s">
        <v>163</v>
      </c>
      <c r="D158" s="591" t="s">
        <v>164</v>
      </c>
      <c r="E158" s="591" t="s">
        <v>165</v>
      </c>
      <c r="F158" s="591" t="s">
        <v>480</v>
      </c>
    </row>
    <row r="159" spans="1:6" ht="16.5" customHeight="1" x14ac:dyDescent="0.2">
      <c r="A159" s="612" t="s">
        <v>166</v>
      </c>
      <c r="B159" s="354">
        <v>48.570900000000002</v>
      </c>
      <c r="C159" s="301">
        <v>48.656500000000001</v>
      </c>
      <c r="D159" s="301">
        <v>-8.5699999999999998E-2</v>
      </c>
      <c r="E159" s="354">
        <v>0.85560000000000003</v>
      </c>
      <c r="F159" s="552" t="s">
        <v>481</v>
      </c>
    </row>
    <row r="160" spans="1:6" ht="16.5" customHeight="1" x14ac:dyDescent="0.2">
      <c r="A160" s="612" t="s">
        <v>167</v>
      </c>
      <c r="B160" s="354">
        <v>50.372500000000002</v>
      </c>
      <c r="C160" s="301">
        <v>51.046599999999998</v>
      </c>
      <c r="D160" s="301">
        <v>-0.67410000000000003</v>
      </c>
      <c r="E160" s="354">
        <v>0.21790000000000001</v>
      </c>
      <c r="F160" s="552" t="s">
        <v>481</v>
      </c>
    </row>
    <row r="161" spans="1:6" ht="16.5" customHeight="1" x14ac:dyDescent="0.2">
      <c r="A161" s="612" t="s">
        <v>168</v>
      </c>
      <c r="B161" s="354">
        <v>43.2468</v>
      </c>
      <c r="C161" s="301">
        <v>43.385100000000001</v>
      </c>
      <c r="D161" s="301">
        <v>-0.13830000000000001</v>
      </c>
      <c r="E161" s="354">
        <v>0.79610000000000003</v>
      </c>
      <c r="F161" s="552" t="s">
        <v>481</v>
      </c>
    </row>
    <row r="162" spans="1:6" ht="16.5" customHeight="1" x14ac:dyDescent="0.2">
      <c r="A162" s="612" t="s">
        <v>169</v>
      </c>
      <c r="B162" s="354">
        <v>32.602899999999998</v>
      </c>
      <c r="C162" s="301">
        <v>32.7639</v>
      </c>
      <c r="D162" s="301">
        <v>-0.161</v>
      </c>
      <c r="E162" s="354">
        <v>0.60870000000000002</v>
      </c>
      <c r="F162" s="552" t="s">
        <v>481</v>
      </c>
    </row>
    <row r="163" spans="1:6" ht="16.5" customHeight="1" x14ac:dyDescent="0.2">
      <c r="A163" s="612" t="s">
        <v>170</v>
      </c>
      <c r="B163" s="354">
        <v>34.466700000000003</v>
      </c>
      <c r="C163" s="301">
        <v>34.498399999999997</v>
      </c>
      <c r="D163" s="301">
        <v>-3.1800000000000002E-2</v>
      </c>
      <c r="E163" s="354">
        <v>0.91020000000000001</v>
      </c>
      <c r="F163" s="552" t="s">
        <v>481</v>
      </c>
    </row>
    <row r="164" spans="1:6" ht="16.5" customHeight="1" x14ac:dyDescent="0.2">
      <c r="A164" s="612" t="s">
        <v>171</v>
      </c>
      <c r="B164" s="354">
        <v>49.061700000000002</v>
      </c>
      <c r="C164" s="301">
        <v>48.848599999999998</v>
      </c>
      <c r="D164" s="301">
        <v>0.21310000000000001</v>
      </c>
      <c r="E164" s="354">
        <v>0.53900000000000003</v>
      </c>
      <c r="F164" s="552" t="s">
        <v>481</v>
      </c>
    </row>
    <row r="165" spans="1:6" ht="16.5" customHeight="1" x14ac:dyDescent="0.2">
      <c r="A165" s="612" t="s">
        <v>172</v>
      </c>
      <c r="B165" s="354">
        <v>53.520099999999999</v>
      </c>
      <c r="C165" s="301">
        <v>53.331099999999999</v>
      </c>
      <c r="D165" s="301">
        <v>0.189</v>
      </c>
      <c r="E165" s="354">
        <v>0.58560000000000001</v>
      </c>
      <c r="F165" s="552" t="s">
        <v>481</v>
      </c>
    </row>
    <row r="166" spans="1:6" ht="16.5" customHeight="1" x14ac:dyDescent="0.2">
      <c r="A166" s="612" t="s">
        <v>173</v>
      </c>
      <c r="B166" s="354">
        <v>48.422400000000003</v>
      </c>
      <c r="C166" s="301">
        <v>48.381500000000003</v>
      </c>
      <c r="D166" s="301">
        <v>4.0899999999999999E-2</v>
      </c>
      <c r="E166" s="354">
        <v>0.89439999999999997</v>
      </c>
      <c r="F166" s="552" t="s">
        <v>481</v>
      </c>
    </row>
    <row r="167" spans="1:6" ht="16.5" customHeight="1" x14ac:dyDescent="0.2">
      <c r="A167" s="612" t="s">
        <v>174</v>
      </c>
      <c r="B167" s="354">
        <v>39.328299999999999</v>
      </c>
      <c r="C167" s="301">
        <v>39.237699999999997</v>
      </c>
      <c r="D167" s="301">
        <v>9.0499999999999997E-2</v>
      </c>
      <c r="E167" s="354">
        <v>0.73299999999999998</v>
      </c>
      <c r="F167" s="552" t="s">
        <v>481</v>
      </c>
    </row>
    <row r="168" spans="1:6" ht="16.5" customHeight="1" x14ac:dyDescent="0.2">
      <c r="A168" s="612" t="s">
        <v>175</v>
      </c>
      <c r="B168" s="354">
        <v>33.726500000000001</v>
      </c>
      <c r="C168" s="301">
        <v>33.780700000000003</v>
      </c>
      <c r="D168" s="301">
        <v>-5.4199999999999998E-2</v>
      </c>
      <c r="E168" s="354">
        <v>0.81310000000000004</v>
      </c>
      <c r="F168" s="552" t="s">
        <v>481</v>
      </c>
    </row>
    <row r="169" spans="1:6" ht="16.5" customHeight="1" x14ac:dyDescent="0.2">
      <c r="A169" s="612" t="s">
        <v>176</v>
      </c>
      <c r="B169" s="354">
        <v>39.104399999999998</v>
      </c>
      <c r="C169" s="301">
        <v>39.182600000000001</v>
      </c>
      <c r="D169" s="301">
        <v>-7.8200000000000006E-2</v>
      </c>
      <c r="E169" s="354">
        <v>0.82279999999999998</v>
      </c>
      <c r="F169" s="552" t="s">
        <v>481</v>
      </c>
    </row>
    <row r="170" spans="1:6" ht="16.5" customHeight="1" x14ac:dyDescent="0.2">
      <c r="A170" s="612" t="s">
        <v>177</v>
      </c>
      <c r="B170" s="354">
        <v>45.285699999999999</v>
      </c>
      <c r="C170" s="301">
        <v>45.302599999999998</v>
      </c>
      <c r="D170" s="301">
        <v>-1.6799999999999999E-2</v>
      </c>
      <c r="E170" s="354">
        <v>0.96750000000000003</v>
      </c>
      <c r="F170" s="552" t="s">
        <v>481</v>
      </c>
    </row>
    <row r="172" spans="1:6" s="240" customFormat="1" ht="16.5" customHeight="1" x14ac:dyDescent="0.2">
      <c r="C172" s="56"/>
      <c r="D172" s="56"/>
      <c r="F172" s="56"/>
    </row>
    <row r="173" spans="1:6" s="366" customFormat="1" ht="16.5" customHeight="1" x14ac:dyDescent="0.2">
      <c r="A173" s="365" t="s">
        <v>796</v>
      </c>
      <c r="B173" s="390"/>
      <c r="C173" s="390"/>
      <c r="D173" s="390"/>
      <c r="E173" s="390"/>
      <c r="F173" s="390"/>
    </row>
    <row r="174" spans="1:6" ht="38.25" x14ac:dyDescent="0.2">
      <c r="A174" s="220" t="s">
        <v>161</v>
      </c>
      <c r="B174" s="591" t="s">
        <v>162</v>
      </c>
      <c r="C174" s="591" t="s">
        <v>163</v>
      </c>
      <c r="D174" s="591" t="s">
        <v>164</v>
      </c>
      <c r="E174" s="591" t="s">
        <v>165</v>
      </c>
      <c r="F174" s="591" t="s">
        <v>480</v>
      </c>
    </row>
    <row r="175" spans="1:6" ht="16.5" customHeight="1" x14ac:dyDescent="0.2">
      <c r="A175" s="584" t="s">
        <v>166</v>
      </c>
      <c r="B175" s="354">
        <v>33.549999999999997</v>
      </c>
      <c r="C175" s="301">
        <v>33.387799999999999</v>
      </c>
      <c r="D175" s="301">
        <v>0.16</v>
      </c>
      <c r="E175" s="354">
        <v>0.55449999999999999</v>
      </c>
      <c r="F175" s="552" t="s">
        <v>481</v>
      </c>
    </row>
    <row r="176" spans="1:6" ht="16.5" customHeight="1" x14ac:dyDescent="0.2">
      <c r="A176" s="584" t="s">
        <v>167</v>
      </c>
      <c r="B176" s="354">
        <v>31.96</v>
      </c>
      <c r="C176" s="301">
        <v>31.702500000000001</v>
      </c>
      <c r="D176" s="301">
        <v>0.26</v>
      </c>
      <c r="E176" s="354">
        <v>0.3306</v>
      </c>
      <c r="F176" s="552" t="s">
        <v>481</v>
      </c>
    </row>
    <row r="177" spans="1:6" ht="16.5" customHeight="1" x14ac:dyDescent="0.2">
      <c r="A177" s="584" t="s">
        <v>168</v>
      </c>
      <c r="B177" s="354">
        <v>27.75</v>
      </c>
      <c r="C177" s="301">
        <v>27.4406</v>
      </c>
      <c r="D177" s="301">
        <v>0.31</v>
      </c>
      <c r="E177" s="354">
        <v>0.17019999999999999</v>
      </c>
      <c r="F177" s="552" t="s">
        <v>481</v>
      </c>
    </row>
    <row r="178" spans="1:6" ht="16.5" customHeight="1" x14ac:dyDescent="0.2">
      <c r="A178" s="584" t="s">
        <v>169</v>
      </c>
      <c r="B178" s="354">
        <v>24.27</v>
      </c>
      <c r="C178" s="301">
        <v>24.045000000000002</v>
      </c>
      <c r="D178" s="301">
        <v>0.23</v>
      </c>
      <c r="E178" s="354">
        <v>0.192</v>
      </c>
      <c r="F178" s="552" t="s">
        <v>481</v>
      </c>
    </row>
    <row r="179" spans="1:6" ht="16.5" customHeight="1" x14ac:dyDescent="0.2">
      <c r="A179" s="584" t="s">
        <v>170</v>
      </c>
      <c r="B179" s="354">
        <v>30.09</v>
      </c>
      <c r="C179" s="301">
        <v>29.7547</v>
      </c>
      <c r="D179" s="301">
        <v>0.33</v>
      </c>
      <c r="E179" s="354">
        <v>0.11650000000000001</v>
      </c>
      <c r="F179" s="552" t="s">
        <v>481</v>
      </c>
    </row>
    <row r="180" spans="1:6" ht="16.5" customHeight="1" x14ac:dyDescent="0.2">
      <c r="A180" s="584" t="s">
        <v>171</v>
      </c>
      <c r="B180" s="354">
        <v>36.33</v>
      </c>
      <c r="C180" s="301">
        <v>35.7483</v>
      </c>
      <c r="D180" s="301">
        <v>0.57999999999999996</v>
      </c>
      <c r="E180" s="354">
        <v>8.2400000000000001E-2</v>
      </c>
      <c r="F180" s="552" t="s">
        <v>481</v>
      </c>
    </row>
    <row r="181" spans="1:6" ht="16.5" customHeight="1" x14ac:dyDescent="0.2">
      <c r="A181" s="584" t="s">
        <v>172</v>
      </c>
      <c r="B181" s="354">
        <v>45.35</v>
      </c>
      <c r="C181" s="301">
        <v>44.802100000000003</v>
      </c>
      <c r="D181" s="301">
        <v>0.55000000000000004</v>
      </c>
      <c r="E181" s="354">
        <v>4.4499999999999998E-2</v>
      </c>
      <c r="F181" s="552" t="s">
        <v>482</v>
      </c>
    </row>
    <row r="182" spans="1:6" ht="16.5" customHeight="1" x14ac:dyDescent="0.2">
      <c r="A182" s="584" t="s">
        <v>173</v>
      </c>
      <c r="B182" s="354">
        <v>44.13</v>
      </c>
      <c r="C182" s="301">
        <v>43.596800000000002</v>
      </c>
      <c r="D182" s="301">
        <v>0.53</v>
      </c>
      <c r="E182" s="354">
        <v>4.9500000000000002E-2</v>
      </c>
      <c r="F182" s="552" t="s">
        <v>482</v>
      </c>
    </row>
    <row r="183" spans="1:6" ht="16.5" customHeight="1" x14ac:dyDescent="0.2">
      <c r="A183" s="584" t="s">
        <v>174</v>
      </c>
      <c r="B183" s="354">
        <v>36.71</v>
      </c>
      <c r="C183" s="301">
        <v>36.186300000000003</v>
      </c>
      <c r="D183" s="301">
        <v>0.52</v>
      </c>
      <c r="E183" s="354">
        <v>2.07E-2</v>
      </c>
      <c r="F183" s="552" t="s">
        <v>482</v>
      </c>
    </row>
    <row r="184" spans="1:6" ht="16.5" customHeight="1" x14ac:dyDescent="0.2">
      <c r="A184" s="584" t="s">
        <v>175</v>
      </c>
      <c r="B184" s="354">
        <v>25.57</v>
      </c>
      <c r="C184" s="301">
        <v>25.2714</v>
      </c>
      <c r="D184" s="301">
        <v>0.3</v>
      </c>
      <c r="E184" s="354">
        <v>8.8300000000000003E-2</v>
      </c>
      <c r="F184" s="552" t="s">
        <v>481</v>
      </c>
    </row>
    <row r="185" spans="1:6" ht="16.5" customHeight="1" x14ac:dyDescent="0.2">
      <c r="A185" s="584" t="s">
        <v>176</v>
      </c>
      <c r="B185" s="354">
        <v>29.2</v>
      </c>
      <c r="C185" s="301">
        <v>28.9177</v>
      </c>
      <c r="D185" s="301">
        <v>0.28999999999999998</v>
      </c>
      <c r="E185" s="354">
        <v>0.21390000000000001</v>
      </c>
      <c r="F185" s="552" t="s">
        <v>481</v>
      </c>
    </row>
    <row r="186" spans="1:6" ht="16.5" customHeight="1" x14ac:dyDescent="0.2">
      <c r="A186" s="584" t="s">
        <v>177</v>
      </c>
      <c r="B186" s="354">
        <v>33.54</v>
      </c>
      <c r="C186" s="301">
        <v>33.313499999999998</v>
      </c>
      <c r="D186" s="301">
        <v>0.22</v>
      </c>
      <c r="E186" s="354">
        <v>0.40550000000000003</v>
      </c>
      <c r="F186" s="552" t="s">
        <v>481</v>
      </c>
    </row>
    <row r="188" spans="1:6" s="240" customFormat="1" ht="16.5" customHeight="1" x14ac:dyDescent="0.2">
      <c r="C188" s="56"/>
      <c r="D188" s="56"/>
      <c r="F188" s="56"/>
    </row>
    <row r="189" spans="1:6" s="366" customFormat="1" ht="16.5" customHeight="1" x14ac:dyDescent="0.2">
      <c r="A189" s="365" t="s">
        <v>797</v>
      </c>
      <c r="B189" s="390"/>
      <c r="C189" s="390"/>
      <c r="D189" s="390"/>
      <c r="E189" s="390"/>
      <c r="F189" s="390"/>
    </row>
    <row r="190" spans="1:6" ht="38.25" x14ac:dyDescent="0.2">
      <c r="A190" s="220" t="s">
        <v>161</v>
      </c>
      <c r="B190" s="591" t="s">
        <v>162</v>
      </c>
      <c r="C190" s="591" t="s">
        <v>163</v>
      </c>
      <c r="D190" s="591" t="s">
        <v>164</v>
      </c>
      <c r="E190" s="591" t="s">
        <v>165</v>
      </c>
      <c r="F190" s="591" t="s">
        <v>480</v>
      </c>
    </row>
    <row r="191" spans="1:6" ht="16.5" customHeight="1" x14ac:dyDescent="0.2">
      <c r="A191" s="584" t="s">
        <v>166</v>
      </c>
      <c r="B191" s="354">
        <v>31.604500000000002</v>
      </c>
      <c r="C191" s="301">
        <v>31.12</v>
      </c>
      <c r="D191" s="301">
        <v>0.47989999999999999</v>
      </c>
      <c r="E191" s="354">
        <v>0.40789999999999998</v>
      </c>
      <c r="F191" s="552" t="s">
        <v>481</v>
      </c>
    </row>
    <row r="192" spans="1:6" ht="16.5" customHeight="1" x14ac:dyDescent="0.2">
      <c r="A192" s="584" t="s">
        <v>167</v>
      </c>
      <c r="B192" s="354">
        <v>30.069700000000001</v>
      </c>
      <c r="C192" s="301">
        <v>30.39</v>
      </c>
      <c r="D192" s="301">
        <v>-0.32429999999999998</v>
      </c>
      <c r="E192" s="354">
        <v>0.69569999999999999</v>
      </c>
      <c r="F192" s="552" t="s">
        <v>481</v>
      </c>
    </row>
    <row r="193" spans="1:6" ht="16.5" customHeight="1" x14ac:dyDescent="0.2">
      <c r="A193" s="584" t="s">
        <v>168</v>
      </c>
      <c r="B193" s="354">
        <v>26.539300000000001</v>
      </c>
      <c r="C193" s="301">
        <v>26.36</v>
      </c>
      <c r="D193" s="301">
        <v>0.1744</v>
      </c>
      <c r="E193" s="354">
        <v>0.73140000000000005</v>
      </c>
      <c r="F193" s="552" t="s">
        <v>481</v>
      </c>
    </row>
    <row r="194" spans="1:6" ht="16.5" customHeight="1" x14ac:dyDescent="0.2">
      <c r="A194" s="584" t="s">
        <v>169</v>
      </c>
      <c r="B194" s="354">
        <v>22.382999999999999</v>
      </c>
      <c r="C194" s="301">
        <v>22.62</v>
      </c>
      <c r="D194" s="301">
        <v>-0.23810000000000001</v>
      </c>
      <c r="E194" s="354">
        <v>0.52310000000000001</v>
      </c>
      <c r="F194" s="552" t="s">
        <v>481</v>
      </c>
    </row>
    <row r="195" spans="1:6" ht="16.5" customHeight="1" x14ac:dyDescent="0.2">
      <c r="A195" s="584" t="s">
        <v>170</v>
      </c>
      <c r="B195" s="354">
        <v>26.966799999999999</v>
      </c>
      <c r="C195" s="301">
        <v>27.36</v>
      </c>
      <c r="D195" s="301">
        <v>-0.3886</v>
      </c>
      <c r="E195" s="354">
        <v>0.35010000000000002</v>
      </c>
      <c r="F195" s="552" t="s">
        <v>481</v>
      </c>
    </row>
    <row r="196" spans="1:6" ht="16.5" customHeight="1" x14ac:dyDescent="0.2">
      <c r="A196" s="584" t="s">
        <v>171</v>
      </c>
      <c r="B196" s="354">
        <v>34.886400000000002</v>
      </c>
      <c r="C196" s="301">
        <v>35.68</v>
      </c>
      <c r="D196" s="301">
        <v>-0.79579999999999995</v>
      </c>
      <c r="E196" s="354">
        <v>0.122</v>
      </c>
      <c r="F196" s="552" t="s">
        <v>481</v>
      </c>
    </row>
    <row r="197" spans="1:6" ht="16.5" customHeight="1" x14ac:dyDescent="0.2">
      <c r="A197" s="584" t="s">
        <v>172</v>
      </c>
      <c r="B197" s="354">
        <v>37.942100000000003</v>
      </c>
      <c r="C197" s="301">
        <v>39.01</v>
      </c>
      <c r="D197" s="301">
        <v>-1.0680000000000001</v>
      </c>
      <c r="E197" s="354">
        <v>4.7800000000000002E-2</v>
      </c>
      <c r="F197" s="552" t="s">
        <v>482</v>
      </c>
    </row>
    <row r="198" spans="1:6" ht="16.5" customHeight="1" x14ac:dyDescent="0.2">
      <c r="A198" s="584" t="s">
        <v>173</v>
      </c>
      <c r="B198" s="354">
        <v>39.0578</v>
      </c>
      <c r="C198" s="301">
        <v>39.92</v>
      </c>
      <c r="D198" s="301">
        <v>-0.86599999999999999</v>
      </c>
      <c r="E198" s="354">
        <v>0.1123</v>
      </c>
      <c r="F198" s="552" t="s">
        <v>481</v>
      </c>
    </row>
    <row r="199" spans="1:6" ht="16.5" customHeight="1" x14ac:dyDescent="0.2">
      <c r="A199" s="584" t="s">
        <v>174</v>
      </c>
      <c r="B199" s="354">
        <v>28.504100000000001</v>
      </c>
      <c r="C199" s="301">
        <v>29.01</v>
      </c>
      <c r="D199" s="301">
        <v>-0.50590000000000002</v>
      </c>
      <c r="E199" s="354">
        <v>0.2281</v>
      </c>
      <c r="F199" s="552" t="s">
        <v>481</v>
      </c>
    </row>
    <row r="200" spans="1:6" ht="16.5" customHeight="1" x14ac:dyDescent="0.2">
      <c r="A200" s="584" t="s">
        <v>175</v>
      </c>
      <c r="B200" s="354">
        <v>22.4373</v>
      </c>
      <c r="C200" s="301">
        <v>22.68</v>
      </c>
      <c r="D200" s="301">
        <v>-0.24660000000000001</v>
      </c>
      <c r="E200" s="354">
        <v>0.48039999999999999</v>
      </c>
      <c r="F200" s="552" t="s">
        <v>481</v>
      </c>
    </row>
    <row r="201" spans="1:6" ht="16.5" customHeight="1" x14ac:dyDescent="0.2">
      <c r="A201" s="584" t="s">
        <v>176</v>
      </c>
      <c r="B201" s="354">
        <v>28.904599999999999</v>
      </c>
      <c r="C201" s="301">
        <v>28.82</v>
      </c>
      <c r="D201" s="301">
        <v>7.9899999999999999E-2</v>
      </c>
      <c r="E201" s="354">
        <v>0.87739999999999996</v>
      </c>
      <c r="F201" s="552" t="s">
        <v>481</v>
      </c>
    </row>
    <row r="202" spans="1:6" ht="16.5" customHeight="1" x14ac:dyDescent="0.2">
      <c r="A202" s="584" t="s">
        <v>177</v>
      </c>
      <c r="B202" s="354">
        <v>32.224400000000003</v>
      </c>
      <c r="C202" s="301">
        <v>31.7</v>
      </c>
      <c r="D202" s="301">
        <v>0.52390000000000003</v>
      </c>
      <c r="E202" s="354">
        <v>0.3659</v>
      </c>
      <c r="F202" s="552" t="s">
        <v>481</v>
      </c>
    </row>
    <row r="204" spans="1:6" s="240" customFormat="1" ht="16.5" customHeight="1" x14ac:dyDescent="0.2">
      <c r="C204" s="56"/>
      <c r="D204" s="56"/>
      <c r="F204" s="56"/>
    </row>
    <row r="205" spans="1:6" s="366" customFormat="1" ht="16.5" customHeight="1" x14ac:dyDescent="0.2">
      <c r="A205" s="365" t="s">
        <v>798</v>
      </c>
      <c r="B205" s="390"/>
      <c r="C205" s="390"/>
      <c r="D205" s="390"/>
      <c r="E205" s="390"/>
      <c r="F205" s="390"/>
    </row>
    <row r="206" spans="1:6" ht="38.25" x14ac:dyDescent="0.2">
      <c r="A206" s="220" t="s">
        <v>161</v>
      </c>
      <c r="B206" s="591" t="s">
        <v>162</v>
      </c>
      <c r="C206" s="591" t="s">
        <v>163</v>
      </c>
      <c r="D206" s="591" t="s">
        <v>164</v>
      </c>
      <c r="E206" s="591" t="s">
        <v>165</v>
      </c>
      <c r="F206" s="591" t="s">
        <v>480</v>
      </c>
    </row>
    <row r="207" spans="1:6" ht="16.5" customHeight="1" x14ac:dyDescent="0.2">
      <c r="A207" s="584" t="s">
        <v>166</v>
      </c>
      <c r="B207" s="354">
        <v>26.2254</v>
      </c>
      <c r="C207" s="301">
        <v>26.224599999999999</v>
      </c>
      <c r="D207" s="301">
        <v>8.0000000000000004E-4</v>
      </c>
      <c r="E207" s="354">
        <v>0.99870000000000003</v>
      </c>
      <c r="F207" s="552" t="s">
        <v>481</v>
      </c>
    </row>
    <row r="208" spans="1:6" ht="16.5" customHeight="1" x14ac:dyDescent="0.2">
      <c r="A208" s="584" t="s">
        <v>167</v>
      </c>
      <c r="B208" s="354">
        <v>23.717500000000001</v>
      </c>
      <c r="C208" s="301">
        <v>23.952999999999999</v>
      </c>
      <c r="D208" s="301">
        <v>-0.2356</v>
      </c>
      <c r="E208" s="354">
        <v>0.59240000000000004</v>
      </c>
      <c r="F208" s="552" t="s">
        <v>481</v>
      </c>
    </row>
    <row r="209" spans="1:6" ht="16.5" customHeight="1" x14ac:dyDescent="0.2">
      <c r="A209" s="584" t="s">
        <v>168</v>
      </c>
      <c r="B209" s="354">
        <v>20.2743</v>
      </c>
      <c r="C209" s="301">
        <v>20.2151</v>
      </c>
      <c r="D209" s="301">
        <v>5.9200000000000003E-2</v>
      </c>
      <c r="E209" s="354">
        <v>0.86699999999999999</v>
      </c>
      <c r="F209" s="552" t="s">
        <v>481</v>
      </c>
    </row>
    <row r="210" spans="1:6" ht="16.5" customHeight="1" x14ac:dyDescent="0.2">
      <c r="A210" s="584" t="s">
        <v>169</v>
      </c>
      <c r="B210" s="354">
        <v>18.018999999999998</v>
      </c>
      <c r="C210" s="301">
        <v>17.945699999999999</v>
      </c>
      <c r="D210" s="301">
        <v>7.3200000000000001E-2</v>
      </c>
      <c r="E210" s="354">
        <v>0.79700000000000004</v>
      </c>
      <c r="F210" s="552" t="s">
        <v>481</v>
      </c>
    </row>
    <row r="211" spans="1:6" ht="16.5" customHeight="1" x14ac:dyDescent="0.2">
      <c r="A211" s="584" t="s">
        <v>170</v>
      </c>
      <c r="B211" s="354">
        <v>21.073599999999999</v>
      </c>
      <c r="C211" s="301">
        <v>20.989100000000001</v>
      </c>
      <c r="D211" s="301">
        <v>8.4500000000000006E-2</v>
      </c>
      <c r="E211" s="354">
        <v>0.7863</v>
      </c>
      <c r="F211" s="552" t="s">
        <v>481</v>
      </c>
    </row>
    <row r="212" spans="1:6" ht="16.5" customHeight="1" x14ac:dyDescent="0.2">
      <c r="A212" s="584" t="s">
        <v>171</v>
      </c>
      <c r="B212" s="354">
        <v>30.427900000000001</v>
      </c>
      <c r="C212" s="301">
        <v>30.328700000000001</v>
      </c>
      <c r="D212" s="301">
        <v>9.9199999999999997E-2</v>
      </c>
      <c r="E212" s="354">
        <v>0.85570000000000002</v>
      </c>
      <c r="F212" s="552" t="s">
        <v>481</v>
      </c>
    </row>
    <row r="213" spans="1:6" ht="16.5" customHeight="1" x14ac:dyDescent="0.2">
      <c r="A213" s="584" t="s">
        <v>172</v>
      </c>
      <c r="B213" s="354">
        <v>34.270000000000003</v>
      </c>
      <c r="C213" s="301">
        <v>33.758699999999997</v>
      </c>
      <c r="D213" s="301">
        <v>0.51129999999999998</v>
      </c>
      <c r="E213" s="354">
        <v>0.2631</v>
      </c>
      <c r="F213" s="552" t="s">
        <v>481</v>
      </c>
    </row>
    <row r="214" spans="1:6" ht="16.5" customHeight="1" x14ac:dyDescent="0.2">
      <c r="A214" s="584" t="s">
        <v>173</v>
      </c>
      <c r="B214" s="354">
        <v>31.268000000000001</v>
      </c>
      <c r="C214" s="301">
        <v>30.9496</v>
      </c>
      <c r="D214" s="301">
        <v>0.31850000000000001</v>
      </c>
      <c r="E214" s="354">
        <v>0.45490000000000003</v>
      </c>
      <c r="F214" s="552" t="s">
        <v>481</v>
      </c>
    </row>
    <row r="215" spans="1:6" ht="16.5" customHeight="1" x14ac:dyDescent="0.2">
      <c r="A215" s="584" t="s">
        <v>174</v>
      </c>
      <c r="B215" s="354">
        <v>24.3125</v>
      </c>
      <c r="C215" s="301">
        <v>24.090399999999999</v>
      </c>
      <c r="D215" s="301">
        <v>0.22209999999999999</v>
      </c>
      <c r="E215" s="354">
        <v>0.52470000000000006</v>
      </c>
      <c r="F215" s="552" t="s">
        <v>481</v>
      </c>
    </row>
    <row r="216" spans="1:6" ht="16.5" customHeight="1" x14ac:dyDescent="0.2">
      <c r="A216" s="584" t="s">
        <v>175</v>
      </c>
      <c r="B216" s="354">
        <v>18.677700000000002</v>
      </c>
      <c r="C216" s="301">
        <v>18.53</v>
      </c>
      <c r="D216" s="301">
        <v>0.14760000000000001</v>
      </c>
      <c r="E216" s="354">
        <v>0.5978</v>
      </c>
      <c r="F216" s="552" t="s">
        <v>481</v>
      </c>
    </row>
    <row r="217" spans="1:6" ht="16.5" customHeight="1" x14ac:dyDescent="0.2">
      <c r="A217" s="584" t="s">
        <v>176</v>
      </c>
      <c r="B217" s="354">
        <v>22.016400000000001</v>
      </c>
      <c r="C217" s="301">
        <v>22.110700000000001</v>
      </c>
      <c r="D217" s="301">
        <v>-9.4299999999999995E-2</v>
      </c>
      <c r="E217" s="354">
        <v>0.80410000000000004</v>
      </c>
      <c r="F217" s="552" t="s">
        <v>481</v>
      </c>
    </row>
    <row r="218" spans="1:6" ht="16.5" customHeight="1" x14ac:dyDescent="0.2">
      <c r="A218" s="584" t="s">
        <v>177</v>
      </c>
      <c r="B218" s="354">
        <v>25.303000000000001</v>
      </c>
      <c r="C218" s="301">
        <v>25.576799999999999</v>
      </c>
      <c r="D218" s="301">
        <v>-0.27379999999999999</v>
      </c>
      <c r="E218" s="354">
        <v>0.54369999999999996</v>
      </c>
      <c r="F218" s="552" t="s">
        <v>481</v>
      </c>
    </row>
    <row r="220" spans="1:6" s="240" customFormat="1" ht="16.5" customHeight="1" x14ac:dyDescent="0.2">
      <c r="C220" s="56"/>
      <c r="D220" s="56"/>
      <c r="F220" s="56"/>
    </row>
    <row r="221" spans="1:6" s="366" customFormat="1" ht="16.5" customHeight="1" x14ac:dyDescent="0.2">
      <c r="A221" s="365" t="s">
        <v>799</v>
      </c>
      <c r="B221" s="390"/>
      <c r="C221" s="390"/>
      <c r="D221" s="390"/>
      <c r="E221" s="390"/>
      <c r="F221" s="390"/>
    </row>
    <row r="222" spans="1:6" ht="38.25" x14ac:dyDescent="0.2">
      <c r="A222" s="220" t="s">
        <v>161</v>
      </c>
      <c r="B222" s="591" t="s">
        <v>162</v>
      </c>
      <c r="C222" s="591" t="s">
        <v>163</v>
      </c>
      <c r="D222" s="591" t="s">
        <v>164</v>
      </c>
      <c r="E222" s="591" t="s">
        <v>165</v>
      </c>
      <c r="F222" s="591" t="s">
        <v>480</v>
      </c>
    </row>
    <row r="223" spans="1:6" ht="16.5" customHeight="1" x14ac:dyDescent="0.2">
      <c r="A223" s="584" t="s">
        <v>166</v>
      </c>
      <c r="B223" s="354">
        <v>44.927199999999999</v>
      </c>
      <c r="C223" s="301">
        <v>44.870899999999999</v>
      </c>
      <c r="D223" s="301">
        <v>5.6300000000000003E-2</v>
      </c>
      <c r="E223" s="354">
        <v>0.84289999999999998</v>
      </c>
      <c r="F223" s="552" t="s">
        <v>481</v>
      </c>
    </row>
    <row r="224" spans="1:6" ht="16.5" customHeight="1" x14ac:dyDescent="0.2">
      <c r="A224" s="584" t="s">
        <v>167</v>
      </c>
      <c r="B224" s="354">
        <v>44.758299999999998</v>
      </c>
      <c r="C224" s="301">
        <v>44.691800000000001</v>
      </c>
      <c r="D224" s="301">
        <v>6.6500000000000004E-2</v>
      </c>
      <c r="E224" s="354">
        <v>0.83030000000000004</v>
      </c>
      <c r="F224" s="552" t="s">
        <v>481</v>
      </c>
    </row>
    <row r="225" spans="1:6" ht="16.5" customHeight="1" x14ac:dyDescent="0.2">
      <c r="A225" s="584" t="s">
        <v>168</v>
      </c>
      <c r="B225" s="354">
        <v>39.357599999999998</v>
      </c>
      <c r="C225" s="301">
        <v>39.305799999999998</v>
      </c>
      <c r="D225" s="301">
        <v>5.1799999999999999E-2</v>
      </c>
      <c r="E225" s="354">
        <v>0.85150000000000003</v>
      </c>
      <c r="F225" s="552" t="s">
        <v>481</v>
      </c>
    </row>
    <row r="226" spans="1:6" ht="16.5" customHeight="1" x14ac:dyDescent="0.2">
      <c r="A226" s="584" t="s">
        <v>169</v>
      </c>
      <c r="B226" s="354">
        <v>31.582999999999998</v>
      </c>
      <c r="C226" s="301">
        <v>31.651</v>
      </c>
      <c r="D226" s="301">
        <v>-6.8000000000000005E-2</v>
      </c>
      <c r="E226" s="354">
        <v>0.72240000000000004</v>
      </c>
      <c r="F226" s="552" t="s">
        <v>481</v>
      </c>
    </row>
    <row r="227" spans="1:6" ht="16.5" customHeight="1" x14ac:dyDescent="0.2">
      <c r="A227" s="584" t="s">
        <v>170</v>
      </c>
      <c r="B227" s="354">
        <v>34.401499999999999</v>
      </c>
      <c r="C227" s="301">
        <v>34.618099999999998</v>
      </c>
      <c r="D227" s="301">
        <v>-0.2167</v>
      </c>
      <c r="E227" s="354">
        <v>0.17180000000000001</v>
      </c>
      <c r="F227" s="552" t="s">
        <v>481</v>
      </c>
    </row>
    <row r="228" spans="1:6" ht="16.5" customHeight="1" x14ac:dyDescent="0.2">
      <c r="A228" s="584" t="s">
        <v>171</v>
      </c>
      <c r="B228" s="354">
        <v>49.233699999999999</v>
      </c>
      <c r="C228" s="301">
        <v>49.381100000000004</v>
      </c>
      <c r="D228" s="301">
        <v>-0.1474</v>
      </c>
      <c r="E228" s="354">
        <v>0.49220000000000003</v>
      </c>
      <c r="F228" s="552" t="s">
        <v>481</v>
      </c>
    </row>
    <row r="229" spans="1:6" ht="16.5" customHeight="1" x14ac:dyDescent="0.2">
      <c r="A229" s="584" t="s">
        <v>172</v>
      </c>
      <c r="B229" s="354">
        <v>55.316000000000003</v>
      </c>
      <c r="C229" s="301">
        <v>55.522100000000002</v>
      </c>
      <c r="D229" s="301">
        <v>-0.20610000000000001</v>
      </c>
      <c r="E229" s="354">
        <v>0.38779999999999998</v>
      </c>
      <c r="F229" s="552" t="s">
        <v>481</v>
      </c>
    </row>
    <row r="230" spans="1:6" ht="16.5" customHeight="1" x14ac:dyDescent="0.2">
      <c r="A230" s="584" t="s">
        <v>173</v>
      </c>
      <c r="B230" s="354">
        <v>50.6008</v>
      </c>
      <c r="C230" s="301">
        <v>50.830100000000002</v>
      </c>
      <c r="D230" s="301">
        <v>-0.22919999999999999</v>
      </c>
      <c r="E230" s="354">
        <v>0.29980000000000001</v>
      </c>
      <c r="F230" s="552" t="s">
        <v>481</v>
      </c>
    </row>
    <row r="231" spans="1:6" ht="16.5" customHeight="1" x14ac:dyDescent="0.2">
      <c r="A231" s="584" t="s">
        <v>174</v>
      </c>
      <c r="B231" s="354">
        <v>41.502899999999997</v>
      </c>
      <c r="C231" s="301">
        <v>41.739100000000001</v>
      </c>
      <c r="D231" s="301">
        <v>-0.23619999999999999</v>
      </c>
      <c r="E231" s="354">
        <v>0.23730000000000001</v>
      </c>
      <c r="F231" s="552" t="s">
        <v>481</v>
      </c>
    </row>
    <row r="232" spans="1:6" ht="16.5" customHeight="1" x14ac:dyDescent="0.2">
      <c r="A232" s="584" t="s">
        <v>175</v>
      </c>
      <c r="B232" s="354">
        <v>34.113</v>
      </c>
      <c r="C232" s="301">
        <v>34.290500000000002</v>
      </c>
      <c r="D232" s="301">
        <v>-0.17749999999999999</v>
      </c>
      <c r="E232" s="354">
        <v>0.25929999999999997</v>
      </c>
      <c r="F232" s="552" t="s">
        <v>481</v>
      </c>
    </row>
    <row r="233" spans="1:6" ht="16.5" customHeight="1" x14ac:dyDescent="0.2">
      <c r="A233" s="584" t="s">
        <v>176</v>
      </c>
      <c r="B233" s="354">
        <v>38.2333</v>
      </c>
      <c r="C233" s="301">
        <v>38.543799999999997</v>
      </c>
      <c r="D233" s="301">
        <v>-0.3105</v>
      </c>
      <c r="E233" s="354">
        <v>0.1898</v>
      </c>
      <c r="F233" s="552" t="s">
        <v>481</v>
      </c>
    </row>
    <row r="234" spans="1:6" ht="16.5" customHeight="1" x14ac:dyDescent="0.2">
      <c r="A234" s="584" t="s">
        <v>177</v>
      </c>
      <c r="B234" s="354">
        <v>42.703899999999997</v>
      </c>
      <c r="C234" s="301">
        <v>42.931100000000001</v>
      </c>
      <c r="D234" s="301">
        <v>-0.2271</v>
      </c>
      <c r="E234" s="354">
        <v>0.38579999999999998</v>
      </c>
      <c r="F234" s="552" t="s">
        <v>481</v>
      </c>
    </row>
    <row r="236" spans="1:6" s="240" customFormat="1" ht="16.5" customHeight="1" x14ac:dyDescent="0.2">
      <c r="C236" s="56"/>
      <c r="D236" s="56"/>
      <c r="F236" s="56"/>
    </row>
    <row r="237" spans="1:6" s="366" customFormat="1" ht="16.5" customHeight="1" x14ac:dyDescent="0.2">
      <c r="A237" s="395" t="s">
        <v>800</v>
      </c>
      <c r="B237" s="390"/>
      <c r="C237" s="390"/>
      <c r="D237" s="390"/>
      <c r="E237" s="390"/>
      <c r="F237" s="390"/>
    </row>
    <row r="238" spans="1:6" ht="38.25" x14ac:dyDescent="0.2">
      <c r="A238" s="220" t="s">
        <v>483</v>
      </c>
      <c r="B238" s="591" t="s">
        <v>162</v>
      </c>
      <c r="C238" s="591" t="s">
        <v>163</v>
      </c>
      <c r="D238" s="591" t="s">
        <v>164</v>
      </c>
      <c r="E238" s="591" t="s">
        <v>165</v>
      </c>
      <c r="F238" s="591" t="s">
        <v>480</v>
      </c>
    </row>
    <row r="239" spans="1:6" ht="16.5" customHeight="1" x14ac:dyDescent="0.2">
      <c r="A239" s="612" t="s">
        <v>166</v>
      </c>
      <c r="B239" s="354">
        <v>34.6113</v>
      </c>
      <c r="C239" s="301">
        <v>33.99</v>
      </c>
      <c r="D239" s="301">
        <v>0.61899999999999999</v>
      </c>
      <c r="E239" s="354">
        <v>9.7900000000000001E-2</v>
      </c>
      <c r="F239" s="552" t="s">
        <v>481</v>
      </c>
    </row>
    <row r="240" spans="1:6" ht="16.5" customHeight="1" x14ac:dyDescent="0.2">
      <c r="A240" s="612" t="s">
        <v>167</v>
      </c>
      <c r="B240" s="354">
        <v>33.331699999999998</v>
      </c>
      <c r="C240" s="301">
        <v>32.75</v>
      </c>
      <c r="D240" s="301">
        <v>0.57879999999999998</v>
      </c>
      <c r="E240" s="354">
        <v>0.1195</v>
      </c>
      <c r="F240" s="552" t="s">
        <v>481</v>
      </c>
    </row>
    <row r="241" spans="1:6" ht="16.5" customHeight="1" x14ac:dyDescent="0.2">
      <c r="A241" s="612" t="s">
        <v>168</v>
      </c>
      <c r="B241" s="354">
        <v>28.5855</v>
      </c>
      <c r="C241" s="301">
        <v>28.46</v>
      </c>
      <c r="D241" s="301">
        <v>0.12989999999999999</v>
      </c>
      <c r="E241" s="354">
        <v>0.68659999999999999</v>
      </c>
      <c r="F241" s="552" t="s">
        <v>481</v>
      </c>
    </row>
    <row r="242" spans="1:6" ht="16.5" customHeight="1" x14ac:dyDescent="0.2">
      <c r="A242" s="612" t="s">
        <v>169</v>
      </c>
      <c r="B242" s="354">
        <v>23.412700000000001</v>
      </c>
      <c r="C242" s="301">
        <v>23.3</v>
      </c>
      <c r="D242" s="301">
        <v>0.10979999999999999</v>
      </c>
      <c r="E242" s="354">
        <v>0.60829999999999995</v>
      </c>
      <c r="F242" s="552" t="s">
        <v>481</v>
      </c>
    </row>
    <row r="243" spans="1:6" ht="16.5" customHeight="1" x14ac:dyDescent="0.2">
      <c r="A243" s="612" t="s">
        <v>170</v>
      </c>
      <c r="B243" s="354">
        <v>27.162700000000001</v>
      </c>
      <c r="C243" s="301">
        <v>27.13</v>
      </c>
      <c r="D243" s="301">
        <v>3.4000000000000002E-2</v>
      </c>
      <c r="E243" s="354">
        <v>0.88129999999999997</v>
      </c>
      <c r="F243" s="552" t="s">
        <v>481</v>
      </c>
    </row>
    <row r="244" spans="1:6" ht="16.5" customHeight="1" x14ac:dyDescent="0.2">
      <c r="A244" s="612" t="s">
        <v>171</v>
      </c>
      <c r="B244" s="354">
        <v>32.770600000000002</v>
      </c>
      <c r="C244" s="301">
        <v>32.869999999999997</v>
      </c>
      <c r="D244" s="301">
        <v>-9.7199999999999995E-2</v>
      </c>
      <c r="E244" s="354">
        <v>0.80389999999999995</v>
      </c>
      <c r="F244" s="552" t="s">
        <v>481</v>
      </c>
    </row>
    <row r="245" spans="1:6" ht="16.5" customHeight="1" x14ac:dyDescent="0.2">
      <c r="A245" s="612" t="s">
        <v>172</v>
      </c>
      <c r="B245" s="354">
        <v>41.570099999999996</v>
      </c>
      <c r="C245" s="301">
        <v>41.41</v>
      </c>
      <c r="D245" s="301">
        <v>0.16009999999999999</v>
      </c>
      <c r="E245" s="354">
        <v>0.61460000000000004</v>
      </c>
      <c r="F245" s="552" t="s">
        <v>481</v>
      </c>
    </row>
    <row r="246" spans="1:6" ht="16.5" customHeight="1" x14ac:dyDescent="0.2">
      <c r="A246" s="612" t="s">
        <v>173</v>
      </c>
      <c r="B246" s="354">
        <v>40.041499999999999</v>
      </c>
      <c r="C246" s="301">
        <v>39.880000000000003</v>
      </c>
      <c r="D246" s="301">
        <v>0.1605</v>
      </c>
      <c r="E246" s="354">
        <v>0.60260000000000002</v>
      </c>
      <c r="F246" s="552" t="s">
        <v>481</v>
      </c>
    </row>
    <row r="247" spans="1:6" ht="16.5" customHeight="1" x14ac:dyDescent="0.2">
      <c r="A247" s="612" t="s">
        <v>174</v>
      </c>
      <c r="B247" s="354">
        <v>33.409300000000002</v>
      </c>
      <c r="C247" s="301">
        <v>33.39</v>
      </c>
      <c r="D247" s="301">
        <v>1.8700000000000001E-2</v>
      </c>
      <c r="E247" s="354">
        <v>0.94279999999999997</v>
      </c>
      <c r="F247" s="552" t="s">
        <v>481</v>
      </c>
    </row>
    <row r="248" spans="1:6" ht="16.5" customHeight="1" x14ac:dyDescent="0.2">
      <c r="A248" s="612" t="s">
        <v>175</v>
      </c>
      <c r="B248" s="354">
        <v>24.564900000000002</v>
      </c>
      <c r="C248" s="301">
        <v>24.65</v>
      </c>
      <c r="D248" s="301">
        <v>-7.0599999999999996E-2</v>
      </c>
      <c r="E248" s="354">
        <v>0.73380000000000001</v>
      </c>
      <c r="F248" s="552" t="s">
        <v>481</v>
      </c>
    </row>
    <row r="249" spans="1:6" ht="16.5" customHeight="1" x14ac:dyDescent="0.2">
      <c r="A249" s="612" t="s">
        <v>176</v>
      </c>
      <c r="B249" s="354">
        <v>30.088100000000001</v>
      </c>
      <c r="C249" s="301">
        <v>30.1</v>
      </c>
      <c r="D249" s="301">
        <v>-7.9000000000000008E-3</v>
      </c>
      <c r="E249" s="354">
        <v>0.98060000000000003</v>
      </c>
      <c r="F249" s="552" t="s">
        <v>481</v>
      </c>
    </row>
    <row r="250" spans="1:6" ht="16.5" customHeight="1" x14ac:dyDescent="0.2">
      <c r="A250" s="612" t="s">
        <v>177</v>
      </c>
      <c r="B250" s="354">
        <v>34.251100000000001</v>
      </c>
      <c r="C250" s="301">
        <v>34.01</v>
      </c>
      <c r="D250" s="301">
        <v>0.2429</v>
      </c>
      <c r="E250" s="354">
        <v>0.5091</v>
      </c>
      <c r="F250" s="552" t="s">
        <v>481</v>
      </c>
    </row>
    <row r="252" spans="1:6" s="240" customFormat="1" ht="16.5" customHeight="1" x14ac:dyDescent="0.2">
      <c r="C252" s="56"/>
      <c r="D252" s="56"/>
      <c r="F252" s="56"/>
    </row>
    <row r="253" spans="1:6" s="495" customFormat="1" ht="16.5" customHeight="1" x14ac:dyDescent="0.2">
      <c r="A253" s="395" t="s">
        <v>502</v>
      </c>
      <c r="B253"/>
      <c r="C253"/>
      <c r="D253"/>
      <c r="E253"/>
      <c r="F253"/>
    </row>
    <row r="254" spans="1:6" s="495" customFormat="1" ht="38.25" x14ac:dyDescent="0.2">
      <c r="A254" s="302" t="s">
        <v>135</v>
      </c>
      <c r="B254" s="591" t="s">
        <v>503</v>
      </c>
      <c r="C254" s="591" t="s">
        <v>504</v>
      </c>
      <c r="D254" s="591" t="s">
        <v>904</v>
      </c>
      <c r="E254" s="591" t="s">
        <v>190</v>
      </c>
      <c r="F254" s="591" t="s">
        <v>801</v>
      </c>
    </row>
    <row r="255" spans="1:6" s="495" customFormat="1" ht="16.5" customHeight="1" x14ac:dyDescent="0.2">
      <c r="A255" s="584" t="s">
        <v>476</v>
      </c>
      <c r="B255" s="301">
        <v>45.763300000000001</v>
      </c>
      <c r="C255" s="301">
        <v>48.390099999999997</v>
      </c>
      <c r="D255" s="301">
        <v>2.6267999999999998</v>
      </c>
      <c r="E255" s="352">
        <v>28724.31</v>
      </c>
      <c r="F255" s="345">
        <v>75453</v>
      </c>
    </row>
    <row r="256" spans="1:6" s="495" customFormat="1" ht="16.5" customHeight="1" x14ac:dyDescent="0.2">
      <c r="A256" s="584" t="s">
        <v>150</v>
      </c>
      <c r="B256" s="301">
        <v>35.891100000000002</v>
      </c>
      <c r="C256" s="301">
        <v>32.084800000000001</v>
      </c>
      <c r="D256" s="301">
        <v>-3.8062999999999998</v>
      </c>
      <c r="E256" s="352">
        <v>48181.54</v>
      </c>
      <c r="F256" s="345">
        <v>-183395</v>
      </c>
    </row>
    <row r="257" spans="1:6" s="495" customFormat="1" ht="16.5" customHeight="1" x14ac:dyDescent="0.2">
      <c r="A257" s="584" t="s">
        <v>153</v>
      </c>
      <c r="B257" s="301">
        <v>23.8367</v>
      </c>
      <c r="C257" s="301">
        <v>17.554099999999998</v>
      </c>
      <c r="D257" s="301">
        <v>-6.2826000000000004</v>
      </c>
      <c r="E257" s="352">
        <v>8106.55</v>
      </c>
      <c r="F257" s="345">
        <v>-50930</v>
      </c>
    </row>
    <row r="258" spans="1:6" s="495" customFormat="1" ht="16.5" customHeight="1" x14ac:dyDescent="0.2">
      <c r="A258" s="584" t="s">
        <v>146</v>
      </c>
      <c r="B258" s="301">
        <v>56.678899999999999</v>
      </c>
      <c r="C258" s="301">
        <v>77.002099999999999</v>
      </c>
      <c r="D258" s="301">
        <v>20.3231</v>
      </c>
      <c r="E258" s="352">
        <v>7901.4</v>
      </c>
      <c r="F258" s="345">
        <v>160581</v>
      </c>
    </row>
    <row r="259" spans="1:6" s="495" customFormat="1" ht="16.5" customHeight="1" x14ac:dyDescent="0.2">
      <c r="A259" s="584" t="s">
        <v>477</v>
      </c>
      <c r="B259" s="301">
        <v>34.637</v>
      </c>
      <c r="C259" s="301">
        <v>24.389800000000001</v>
      </c>
      <c r="D259" s="301">
        <v>-10.247199999999999</v>
      </c>
      <c r="E259" s="352">
        <v>42890.61</v>
      </c>
      <c r="F259" s="345">
        <v>-439510</v>
      </c>
    </row>
    <row r="260" spans="1:6" s="495" customFormat="1" ht="16.5" customHeight="1" x14ac:dyDescent="0.2">
      <c r="A260" s="584" t="s">
        <v>478</v>
      </c>
      <c r="B260" s="301">
        <v>31.301100000000002</v>
      </c>
      <c r="C260" s="301">
        <v>24.5855</v>
      </c>
      <c r="D260" s="301">
        <v>-6.7156000000000002</v>
      </c>
      <c r="E260" s="352">
        <v>6581.59</v>
      </c>
      <c r="F260" s="345">
        <v>-44199</v>
      </c>
    </row>
    <row r="261" spans="1:6" s="495" customFormat="1" ht="16.5" customHeight="1" x14ac:dyDescent="0.2">
      <c r="A261" s="584" t="s">
        <v>505</v>
      </c>
      <c r="B261" s="301">
        <v>28.619499999999999</v>
      </c>
      <c r="C261" s="301">
        <v>33.809899999999999</v>
      </c>
      <c r="D261" s="301">
        <v>5.1902999999999997</v>
      </c>
      <c r="E261" s="352">
        <v>13406.38</v>
      </c>
      <c r="F261" s="345">
        <v>69584</v>
      </c>
    </row>
    <row r="262" spans="1:6" s="495" customFormat="1" ht="16.5" customHeight="1" x14ac:dyDescent="0.2">
      <c r="A262" s="584" t="s">
        <v>506</v>
      </c>
      <c r="B262" s="301">
        <v>32.96</v>
      </c>
      <c r="C262" s="301">
        <v>29.97</v>
      </c>
      <c r="D262" s="301">
        <v>-2.99</v>
      </c>
      <c r="E262" s="352">
        <v>34939.17</v>
      </c>
      <c r="F262" s="345">
        <v>-104467</v>
      </c>
    </row>
    <row r="263" spans="1:6" s="495" customFormat="1" ht="16.5" customHeight="1" x14ac:dyDescent="0.2">
      <c r="A263" s="584" t="s">
        <v>507</v>
      </c>
      <c r="B263" s="301">
        <v>29.808299999999999</v>
      </c>
      <c r="C263" s="301">
        <v>40.518700000000003</v>
      </c>
      <c r="D263" s="301">
        <v>10.7103</v>
      </c>
      <c r="E263" s="352">
        <v>18747.3</v>
      </c>
      <c r="F263" s="345">
        <v>200790</v>
      </c>
    </row>
    <row r="264" spans="1:6" s="495" customFormat="1" ht="16.5" customHeight="1" x14ac:dyDescent="0.2">
      <c r="A264" s="584" t="s">
        <v>508</v>
      </c>
      <c r="B264" s="301">
        <v>33.591799999999999</v>
      </c>
      <c r="C264" s="301">
        <v>27.6432</v>
      </c>
      <c r="D264" s="301">
        <v>-5.9485999999999999</v>
      </c>
      <c r="E264" s="352">
        <v>26024.43</v>
      </c>
      <c r="F264" s="345">
        <v>-154809</v>
      </c>
    </row>
    <row r="265" spans="1:6" s="495" customFormat="1" ht="16.5" customHeight="1" x14ac:dyDescent="0.2">
      <c r="A265" s="613" t="s">
        <v>8</v>
      </c>
      <c r="B265" s="503" t="s">
        <v>448</v>
      </c>
      <c r="C265" s="503" t="s">
        <v>448</v>
      </c>
      <c r="D265" s="503" t="s">
        <v>448</v>
      </c>
      <c r="E265" s="225">
        <v>235503.28</v>
      </c>
      <c r="F265" s="224">
        <v>-470902</v>
      </c>
    </row>
    <row r="266" spans="1:6" s="95" customFormat="1" ht="16.5" customHeight="1" x14ac:dyDescent="0.2">
      <c r="A266" s="499"/>
      <c r="B266" s="500"/>
      <c r="C266" s="500"/>
      <c r="D266" s="500"/>
      <c r="E266" s="501"/>
      <c r="F266" s="502"/>
    </row>
    <row r="267" spans="1:6" s="95" customFormat="1" ht="16.5" customHeight="1" x14ac:dyDescent="0.2">
      <c r="A267" s="499"/>
      <c r="B267" s="500"/>
      <c r="C267" s="500"/>
      <c r="D267" s="500"/>
      <c r="E267" s="501"/>
      <c r="F267" s="502"/>
    </row>
    <row r="268" spans="1:6" s="95" customFormat="1" ht="16.5" customHeight="1" x14ac:dyDescent="0.2">
      <c r="A268" s="395" t="s">
        <v>905</v>
      </c>
      <c r="B268"/>
      <c r="C268"/>
      <c r="D268"/>
      <c r="E268"/>
      <c r="F268" s="502"/>
    </row>
    <row r="269" spans="1:6" s="95" customFormat="1" ht="16.5" customHeight="1" x14ac:dyDescent="0.2">
      <c r="A269" s="1035" t="s">
        <v>906</v>
      </c>
      <c r="B269" s="1074" t="s">
        <v>907</v>
      </c>
      <c r="C269" s="1074"/>
      <c r="D269" s="1074" t="s">
        <v>908</v>
      </c>
      <c r="E269" s="1074"/>
      <c r="F269" s="502"/>
    </row>
    <row r="270" spans="1:6" s="95" customFormat="1" ht="25.5" x14ac:dyDescent="0.2">
      <c r="A270" s="1035"/>
      <c r="B270" s="517" t="s">
        <v>909</v>
      </c>
      <c r="C270" s="517" t="s">
        <v>910</v>
      </c>
      <c r="D270" s="517" t="s">
        <v>909</v>
      </c>
      <c r="E270" s="517" t="s">
        <v>911</v>
      </c>
      <c r="F270" s="502"/>
    </row>
    <row r="271" spans="1:6" s="95" customFormat="1" ht="16.5" customHeight="1" x14ac:dyDescent="0.2">
      <c r="A271" s="518" t="s">
        <v>482</v>
      </c>
      <c r="B271" s="312">
        <v>66</v>
      </c>
      <c r="C271" s="410">
        <v>0.19</v>
      </c>
      <c r="D271" s="312">
        <v>61</v>
      </c>
      <c r="E271" s="410">
        <v>0.17</v>
      </c>
      <c r="F271" s="502"/>
    </row>
    <row r="272" spans="1:6" s="95" customFormat="1" ht="16.5" customHeight="1" x14ac:dyDescent="0.2">
      <c r="A272" s="518" t="s">
        <v>481</v>
      </c>
      <c r="B272" s="312">
        <v>244</v>
      </c>
      <c r="C272" s="410">
        <v>0.71</v>
      </c>
      <c r="D272" s="312">
        <v>250</v>
      </c>
      <c r="E272" s="410">
        <v>0.7</v>
      </c>
      <c r="F272" s="502"/>
    </row>
    <row r="273" spans="1:6" s="95" customFormat="1" ht="16.5" customHeight="1" x14ac:dyDescent="0.2">
      <c r="A273" s="236"/>
      <c r="B273" s="237"/>
      <c r="C273" s="523"/>
      <c r="D273" s="237"/>
      <c r="E273" s="523"/>
      <c r="F273" s="502"/>
    </row>
    <row r="274" spans="1:6" s="95" customFormat="1" ht="16.5" customHeight="1" x14ac:dyDescent="0.2">
      <c r="A274" s="499"/>
      <c r="B274" s="500"/>
      <c r="C274" s="500"/>
      <c r="D274" s="500"/>
      <c r="E274" s="501"/>
      <c r="F274" s="502"/>
    </row>
    <row r="275" spans="1:6" s="366" customFormat="1" ht="16.5" customHeight="1" x14ac:dyDescent="0.2">
      <c r="A275" s="395" t="s">
        <v>802</v>
      </c>
      <c r="B275" s="368"/>
      <c r="C275" s="399"/>
      <c r="D275" s="399"/>
      <c r="E275" s="368"/>
      <c r="F275" s="399"/>
    </row>
    <row r="276" spans="1:6" ht="16.5" customHeight="1" x14ac:dyDescent="0.2">
      <c r="A276" s="220" t="s">
        <v>182</v>
      </c>
      <c r="B276" s="617" t="s">
        <v>183</v>
      </c>
      <c r="C276" s="591" t="s">
        <v>184</v>
      </c>
      <c r="D276" s="591" t="s">
        <v>484</v>
      </c>
      <c r="E276" s="618">
        <v>0.05</v>
      </c>
      <c r="F276" s="619">
        <v>0.95</v>
      </c>
    </row>
    <row r="277" spans="1:6" ht="16.5" customHeight="1" x14ac:dyDescent="0.2">
      <c r="A277" s="584" t="s">
        <v>485</v>
      </c>
      <c r="B277" s="301">
        <v>24.672000000000001</v>
      </c>
      <c r="C277" s="301">
        <v>0.14199999999999999</v>
      </c>
      <c r="D277" s="301">
        <v>173.5</v>
      </c>
      <c r="E277" s="301">
        <v>24.43</v>
      </c>
      <c r="F277" s="301">
        <v>24.91</v>
      </c>
    </row>
    <row r="278" spans="1:6" ht="16.5" customHeight="1" x14ac:dyDescent="0.2">
      <c r="A278" s="584" t="s">
        <v>181</v>
      </c>
      <c r="B278" s="301">
        <v>-0.221</v>
      </c>
      <c r="C278" s="301">
        <v>0.16500000000000001</v>
      </c>
      <c r="D278" s="301">
        <v>-1.3</v>
      </c>
      <c r="E278" s="301">
        <v>-0.49</v>
      </c>
      <c r="F278" s="301">
        <v>0.05</v>
      </c>
    </row>
    <row r="279" spans="1:6" ht="16.5" customHeight="1" x14ac:dyDescent="0.2">
      <c r="A279" s="584" t="s">
        <v>179</v>
      </c>
      <c r="B279" s="301">
        <v>-3.5139999999999998</v>
      </c>
      <c r="C279" s="301">
        <v>5.0999999999999997E-2</v>
      </c>
      <c r="D279" s="301">
        <v>-68.5</v>
      </c>
      <c r="E279" s="301">
        <v>-3.59</v>
      </c>
      <c r="F279" s="301">
        <v>-3.43</v>
      </c>
    </row>
    <row r="280" spans="1:6" ht="16.5" customHeight="1" x14ac:dyDescent="0.2">
      <c r="A280" s="584" t="s">
        <v>486</v>
      </c>
      <c r="B280" s="301">
        <v>-0.55400000000000005</v>
      </c>
      <c r="C280" s="301">
        <v>6.3E-2</v>
      </c>
      <c r="D280" s="301">
        <v>-8.8000000000000007</v>
      </c>
      <c r="E280" s="301">
        <v>-0.66</v>
      </c>
      <c r="F280" s="301">
        <v>-0.45</v>
      </c>
    </row>
    <row r="281" spans="1:6" ht="16.5" customHeight="1" x14ac:dyDescent="0.2">
      <c r="A281" s="584" t="s">
        <v>229</v>
      </c>
      <c r="B281" s="301">
        <v>2.3119999999999998</v>
      </c>
      <c r="C281" s="301">
        <v>5.0000000000000001E-3</v>
      </c>
      <c r="D281" s="301">
        <v>483.4</v>
      </c>
      <c r="E281" s="301">
        <v>2.2999999999999998</v>
      </c>
      <c r="F281" s="301">
        <v>2.3199999999999998</v>
      </c>
    </row>
    <row r="282" spans="1:6" ht="16.5" customHeight="1" x14ac:dyDescent="0.2">
      <c r="A282" s="584" t="s">
        <v>228</v>
      </c>
      <c r="B282" s="301">
        <v>0.72799999999999998</v>
      </c>
      <c r="C282" s="301">
        <v>2E-3</v>
      </c>
      <c r="D282" s="301">
        <v>375.6</v>
      </c>
      <c r="E282" s="301">
        <v>0.72</v>
      </c>
      <c r="F282" s="301">
        <v>0.73</v>
      </c>
    </row>
    <row r="283" spans="1:6" ht="16.5" customHeight="1" x14ac:dyDescent="0.2">
      <c r="A283" s="1058" t="s">
        <v>487</v>
      </c>
      <c r="B283" s="1067"/>
      <c r="C283" s="1067"/>
      <c r="D283" s="1067"/>
      <c r="E283" s="1067"/>
      <c r="F283" s="1067"/>
    </row>
    <row r="285" spans="1:6" s="240" customFormat="1" ht="16.5" customHeight="1" x14ac:dyDescent="0.2">
      <c r="C285" s="56"/>
      <c r="D285" s="56"/>
      <c r="F285" s="56"/>
    </row>
    <row r="286" spans="1:6" s="366" customFormat="1" ht="16.5" customHeight="1" x14ac:dyDescent="0.2">
      <c r="A286" s="395" t="s">
        <v>803</v>
      </c>
      <c r="B286" s="368"/>
      <c r="C286" s="399"/>
      <c r="D286" s="399"/>
      <c r="E286" s="368"/>
      <c r="F286" s="399"/>
    </row>
    <row r="287" spans="1:6" ht="38.25" x14ac:dyDescent="0.2">
      <c r="A287" s="302" t="s">
        <v>135</v>
      </c>
      <c r="B287" s="591" t="s">
        <v>185</v>
      </c>
      <c r="C287" s="591" t="s">
        <v>488</v>
      </c>
      <c r="D287" s="591" t="s">
        <v>187</v>
      </c>
      <c r="E287" s="591" t="s">
        <v>188</v>
      </c>
      <c r="F287" s="591" t="s">
        <v>189</v>
      </c>
    </row>
    <row r="288" spans="1:6" ht="16.5" customHeight="1" x14ac:dyDescent="0.2">
      <c r="A288" s="584" t="s">
        <v>489</v>
      </c>
      <c r="B288" s="557">
        <v>202.21</v>
      </c>
      <c r="C288" s="557">
        <v>2.63</v>
      </c>
      <c r="D288" s="557">
        <v>204.84</v>
      </c>
      <c r="E288" s="332">
        <v>14846.24</v>
      </c>
      <c r="F288" s="347">
        <v>1.38E-2</v>
      </c>
    </row>
    <row r="290" spans="1:6" s="240" customFormat="1" ht="16.5" customHeight="1" x14ac:dyDescent="0.2">
      <c r="C290" s="56"/>
      <c r="D290" s="56"/>
      <c r="F290" s="56"/>
    </row>
    <row r="291" spans="1:6" s="366" customFormat="1" ht="16.5" customHeight="1" x14ac:dyDescent="0.2">
      <c r="A291" s="395" t="s">
        <v>804</v>
      </c>
      <c r="B291" s="368"/>
      <c r="C291" s="399"/>
      <c r="D291" s="399"/>
      <c r="E291" s="368"/>
      <c r="F291" s="399"/>
    </row>
    <row r="292" spans="1:6" ht="16.5" customHeight="1" x14ac:dyDescent="0.2">
      <c r="A292" s="220" t="s">
        <v>182</v>
      </c>
      <c r="B292" s="617" t="s">
        <v>183</v>
      </c>
      <c r="C292" s="591" t="s">
        <v>184</v>
      </c>
      <c r="D292" s="591" t="s">
        <v>484</v>
      </c>
      <c r="E292" s="618">
        <v>0.05</v>
      </c>
      <c r="F292" s="619">
        <v>0.95</v>
      </c>
    </row>
    <row r="293" spans="1:6" ht="16.5" customHeight="1" x14ac:dyDescent="0.2">
      <c r="A293" s="584" t="s">
        <v>485</v>
      </c>
      <c r="B293" s="301">
        <v>27.888999999999999</v>
      </c>
      <c r="C293" s="301">
        <v>0.24</v>
      </c>
      <c r="D293" s="301">
        <v>116.014</v>
      </c>
      <c r="E293" s="301">
        <v>27.49</v>
      </c>
      <c r="F293" s="301">
        <v>28.28</v>
      </c>
    </row>
    <row r="294" spans="1:6" ht="16.5" customHeight="1" x14ac:dyDescent="0.2">
      <c r="A294" s="584" t="s">
        <v>181</v>
      </c>
      <c r="B294" s="301">
        <v>-0.38</v>
      </c>
      <c r="C294" s="301">
        <v>0.28299999999999997</v>
      </c>
      <c r="D294" s="301">
        <v>-1.343</v>
      </c>
      <c r="E294" s="301">
        <v>-0.85</v>
      </c>
      <c r="F294" s="301">
        <v>0.09</v>
      </c>
    </row>
    <row r="295" spans="1:6" ht="16.5" customHeight="1" x14ac:dyDescent="0.2">
      <c r="A295" s="584" t="s">
        <v>179</v>
      </c>
      <c r="B295" s="301">
        <v>-4.8499999999999996</v>
      </c>
      <c r="C295" s="301">
        <v>0.114</v>
      </c>
      <c r="D295" s="301">
        <v>-42.573</v>
      </c>
      <c r="E295" s="301">
        <v>-5.04</v>
      </c>
      <c r="F295" s="301">
        <v>-4.66</v>
      </c>
    </row>
    <row r="296" spans="1:6" ht="16.5" customHeight="1" x14ac:dyDescent="0.2">
      <c r="A296" s="584" t="s">
        <v>486</v>
      </c>
      <c r="B296" s="301">
        <v>-0.76800000000000002</v>
      </c>
      <c r="C296" s="301">
        <v>0.15</v>
      </c>
      <c r="D296" s="301">
        <v>-5.1340000000000003</v>
      </c>
      <c r="E296" s="301">
        <v>-1.01</v>
      </c>
      <c r="F296" s="301">
        <v>-0.52</v>
      </c>
    </row>
    <row r="297" spans="1:6" ht="16.5" customHeight="1" x14ac:dyDescent="0.2">
      <c r="A297" s="584" t="s">
        <v>229</v>
      </c>
      <c r="B297" s="301">
        <v>3.2029999999999998</v>
      </c>
      <c r="C297" s="301">
        <v>1.2E-2</v>
      </c>
      <c r="D297" s="301">
        <v>263.43099999999998</v>
      </c>
      <c r="E297" s="301">
        <v>3.18</v>
      </c>
      <c r="F297" s="301">
        <v>3.22</v>
      </c>
    </row>
    <row r="298" spans="1:6" ht="16.5" customHeight="1" x14ac:dyDescent="0.2">
      <c r="A298" s="584" t="s">
        <v>228</v>
      </c>
      <c r="B298" s="301">
        <v>1.585</v>
      </c>
      <c r="C298" s="301">
        <v>5.0000000000000001E-3</v>
      </c>
      <c r="D298" s="301">
        <v>338.68599999999998</v>
      </c>
      <c r="E298" s="301">
        <v>1.58</v>
      </c>
      <c r="F298" s="301">
        <v>1.59</v>
      </c>
    </row>
    <row r="299" spans="1:6" ht="16.5" customHeight="1" x14ac:dyDescent="0.2">
      <c r="A299" s="1058" t="s">
        <v>490</v>
      </c>
      <c r="B299" s="1067"/>
      <c r="C299" s="1067"/>
      <c r="D299" s="1067"/>
      <c r="E299" s="1067"/>
      <c r="F299" s="1067"/>
    </row>
    <row r="301" spans="1:6" s="240" customFormat="1" ht="16.5" customHeight="1" x14ac:dyDescent="0.2">
      <c r="C301" s="56"/>
      <c r="D301" s="56"/>
      <c r="F301" s="56"/>
    </row>
    <row r="302" spans="1:6" s="366" customFormat="1" ht="16.5" customHeight="1" x14ac:dyDescent="0.2">
      <c r="A302" s="395" t="s">
        <v>805</v>
      </c>
      <c r="B302" s="368"/>
      <c r="C302" s="399"/>
      <c r="D302" s="399"/>
      <c r="E302" s="368"/>
      <c r="F302" s="399"/>
    </row>
    <row r="303" spans="1:6" ht="38.25" x14ac:dyDescent="0.2">
      <c r="A303" s="302" t="s">
        <v>135</v>
      </c>
      <c r="B303" s="591" t="s">
        <v>185</v>
      </c>
      <c r="C303" s="591" t="s">
        <v>488</v>
      </c>
      <c r="D303" s="591" t="s">
        <v>187</v>
      </c>
      <c r="E303" s="591" t="s">
        <v>188</v>
      </c>
      <c r="F303" s="591" t="s">
        <v>189</v>
      </c>
    </row>
    <row r="304" spans="1:6" ht="16.5" customHeight="1" x14ac:dyDescent="0.2">
      <c r="A304" s="584" t="s">
        <v>466</v>
      </c>
      <c r="B304" s="557">
        <v>280.32</v>
      </c>
      <c r="C304" s="557">
        <v>20.32</v>
      </c>
      <c r="D304" s="557">
        <v>300.64</v>
      </c>
      <c r="E304" s="332">
        <v>20996.74</v>
      </c>
      <c r="F304" s="347">
        <v>1.43E-2</v>
      </c>
    </row>
    <row r="306" spans="1:6" s="240" customFormat="1" ht="16.5" customHeight="1" x14ac:dyDescent="0.2">
      <c r="C306" s="56"/>
      <c r="D306" s="56"/>
      <c r="F306" s="56"/>
    </row>
    <row r="307" spans="1:6" s="366" customFormat="1" ht="16.5" customHeight="1" x14ac:dyDescent="0.2">
      <c r="A307" s="395" t="s">
        <v>806</v>
      </c>
      <c r="B307" s="368"/>
      <c r="C307" s="399"/>
      <c r="D307" s="399"/>
      <c r="E307" s="368"/>
      <c r="F307" s="399"/>
    </row>
    <row r="308" spans="1:6" ht="16.5" customHeight="1" x14ac:dyDescent="0.2">
      <c r="A308" s="220" t="s">
        <v>182</v>
      </c>
      <c r="B308" s="617" t="s">
        <v>183</v>
      </c>
      <c r="C308" s="591" t="s">
        <v>184</v>
      </c>
      <c r="D308" s="591" t="s">
        <v>484</v>
      </c>
      <c r="E308" s="618">
        <v>0.05</v>
      </c>
      <c r="F308" s="619">
        <v>0.95</v>
      </c>
    </row>
    <row r="309" spans="1:6" ht="16.5" customHeight="1" x14ac:dyDescent="0.2">
      <c r="A309" s="584" t="s">
        <v>485</v>
      </c>
      <c r="B309" s="301">
        <v>16.477</v>
      </c>
      <c r="C309" s="301">
        <v>0.14699999999999999</v>
      </c>
      <c r="D309" s="301">
        <v>112.343</v>
      </c>
      <c r="E309" s="301">
        <v>16.239999999999998</v>
      </c>
      <c r="F309" s="301">
        <v>16.72</v>
      </c>
    </row>
    <row r="310" spans="1:6" ht="16.5" customHeight="1" x14ac:dyDescent="0.2">
      <c r="A310" s="584" t="s">
        <v>181</v>
      </c>
      <c r="B310" s="301">
        <v>-0.14499999999999999</v>
      </c>
      <c r="C310" s="301">
        <v>0.154</v>
      </c>
      <c r="D310" s="301">
        <v>-0.94499999999999995</v>
      </c>
      <c r="E310" s="301">
        <v>-0.4</v>
      </c>
      <c r="F310" s="301">
        <v>0.11</v>
      </c>
    </row>
    <row r="311" spans="1:6" ht="16.5" customHeight="1" x14ac:dyDescent="0.2">
      <c r="A311" s="584" t="s">
        <v>179</v>
      </c>
      <c r="B311" s="301">
        <v>-0.44900000000000001</v>
      </c>
      <c r="C311" s="301">
        <v>5.7000000000000002E-2</v>
      </c>
      <c r="D311" s="301">
        <v>-7.94</v>
      </c>
      <c r="E311" s="301">
        <v>-0.54</v>
      </c>
      <c r="F311" s="301">
        <v>-0.36</v>
      </c>
    </row>
    <row r="312" spans="1:6" ht="16.5" customHeight="1" x14ac:dyDescent="0.2">
      <c r="A312" s="584" t="s">
        <v>486</v>
      </c>
      <c r="B312" s="301">
        <v>-0.44800000000000001</v>
      </c>
      <c r="C312" s="301">
        <v>0.06</v>
      </c>
      <c r="D312" s="301">
        <v>-7.4740000000000002</v>
      </c>
      <c r="E312" s="301">
        <v>-0.55000000000000004</v>
      </c>
      <c r="F312" s="301">
        <v>-0.35</v>
      </c>
    </row>
    <row r="313" spans="1:6" ht="16.5" customHeight="1" x14ac:dyDescent="0.2">
      <c r="A313" s="584" t="s">
        <v>229</v>
      </c>
      <c r="B313" s="301">
        <v>2.008</v>
      </c>
      <c r="C313" s="301">
        <v>3.0000000000000001E-3</v>
      </c>
      <c r="D313" s="301">
        <v>707.44100000000003</v>
      </c>
      <c r="E313" s="301">
        <v>2</v>
      </c>
      <c r="F313" s="301">
        <v>2.0099999999999998</v>
      </c>
    </row>
    <row r="314" spans="1:6" ht="16.5" customHeight="1" x14ac:dyDescent="0.2">
      <c r="A314" s="584" t="s">
        <v>228</v>
      </c>
      <c r="B314" s="301">
        <v>0.41199999999999998</v>
      </c>
      <c r="C314" s="301">
        <v>1E-3</v>
      </c>
      <c r="D314" s="301">
        <v>336.78199999999998</v>
      </c>
      <c r="E314" s="301">
        <v>0.41</v>
      </c>
      <c r="F314" s="301">
        <v>0.41</v>
      </c>
    </row>
    <row r="315" spans="1:6" ht="16.5" customHeight="1" x14ac:dyDescent="0.2">
      <c r="A315" s="1058" t="s">
        <v>491</v>
      </c>
      <c r="B315" s="1067"/>
      <c r="C315" s="1067"/>
      <c r="D315" s="1067"/>
      <c r="E315" s="1067"/>
      <c r="F315" s="1067"/>
    </row>
    <row r="317" spans="1:6" s="240" customFormat="1" ht="16.5" customHeight="1" x14ac:dyDescent="0.2">
      <c r="C317" s="56"/>
      <c r="D317" s="56"/>
      <c r="F317" s="56"/>
    </row>
    <row r="318" spans="1:6" s="366" customFormat="1" ht="16.5" customHeight="1" x14ac:dyDescent="0.2">
      <c r="A318" s="395" t="s">
        <v>807</v>
      </c>
      <c r="B318" s="368"/>
      <c r="C318" s="399"/>
      <c r="D318" s="399"/>
      <c r="E318" s="368"/>
      <c r="F318" s="399"/>
    </row>
    <row r="319" spans="1:6" ht="38.25" x14ac:dyDescent="0.2">
      <c r="A319" s="302" t="s">
        <v>135</v>
      </c>
      <c r="B319" s="591" t="s">
        <v>185</v>
      </c>
      <c r="C319" s="591" t="s">
        <v>488</v>
      </c>
      <c r="D319" s="591" t="s">
        <v>187</v>
      </c>
      <c r="E319" s="591" t="s">
        <v>188</v>
      </c>
      <c r="F319" s="591" t="s">
        <v>189</v>
      </c>
    </row>
    <row r="320" spans="1:6" ht="16.5" customHeight="1" x14ac:dyDescent="0.2">
      <c r="A320" s="584" t="s">
        <v>467</v>
      </c>
      <c r="B320" s="557">
        <v>163.52000000000001</v>
      </c>
      <c r="C320" s="557">
        <v>-10.25</v>
      </c>
      <c r="D320" s="557">
        <v>153.27000000000001</v>
      </c>
      <c r="E320" s="332">
        <v>11029.43</v>
      </c>
      <c r="F320" s="347">
        <v>1.3899999999999999E-2</v>
      </c>
    </row>
    <row r="322" spans="1:6" s="240" customFormat="1" ht="16.5" customHeight="1" x14ac:dyDescent="0.2">
      <c r="C322" s="56"/>
      <c r="D322" s="56"/>
      <c r="F322" s="56"/>
    </row>
    <row r="323" spans="1:6" s="366" customFormat="1" ht="16.5" customHeight="1" x14ac:dyDescent="0.2">
      <c r="A323" s="395" t="s">
        <v>808</v>
      </c>
      <c r="B323" s="368"/>
      <c r="C323" s="399"/>
      <c r="D323" s="399"/>
      <c r="E323" s="368"/>
      <c r="F323" s="399"/>
    </row>
    <row r="324" spans="1:6" ht="16.5" customHeight="1" x14ac:dyDescent="0.2">
      <c r="A324" s="220" t="s">
        <v>182</v>
      </c>
      <c r="B324" s="617" t="s">
        <v>183</v>
      </c>
      <c r="C324" s="591" t="s">
        <v>184</v>
      </c>
      <c r="D324" s="591" t="s">
        <v>484</v>
      </c>
      <c r="E324" s="618">
        <v>0.05</v>
      </c>
      <c r="F324" s="619">
        <v>0.95</v>
      </c>
    </row>
    <row r="325" spans="1:6" ht="16.5" customHeight="1" x14ac:dyDescent="0.2">
      <c r="A325" s="584" t="s">
        <v>485</v>
      </c>
      <c r="B325" s="301">
        <v>12.11</v>
      </c>
      <c r="C325" s="301">
        <v>0.20699999999999999</v>
      </c>
      <c r="D325" s="301">
        <v>58.558999999999997</v>
      </c>
      <c r="E325" s="301">
        <v>11.77</v>
      </c>
      <c r="F325" s="301">
        <v>12.45</v>
      </c>
    </row>
    <row r="326" spans="1:6" ht="16.5" customHeight="1" x14ac:dyDescent="0.2">
      <c r="A326" s="584" t="s">
        <v>181</v>
      </c>
      <c r="B326" s="301">
        <v>9.8000000000000004E-2</v>
      </c>
      <c r="C326" s="301">
        <v>0.246</v>
      </c>
      <c r="D326" s="301">
        <v>0.39900000000000002</v>
      </c>
      <c r="E326" s="301">
        <v>-0.31</v>
      </c>
      <c r="F326" s="301">
        <v>0.5</v>
      </c>
    </row>
    <row r="327" spans="1:6" ht="16.5" customHeight="1" x14ac:dyDescent="0.2">
      <c r="A327" s="584" t="s">
        <v>179</v>
      </c>
      <c r="B327" s="301">
        <v>1.508</v>
      </c>
      <c r="C327" s="301">
        <v>5.1999999999999998E-2</v>
      </c>
      <c r="D327" s="301">
        <v>29.265000000000001</v>
      </c>
      <c r="E327" s="301">
        <v>1.42</v>
      </c>
      <c r="F327" s="301">
        <v>1.59</v>
      </c>
    </row>
    <row r="328" spans="1:6" ht="16.5" customHeight="1" x14ac:dyDescent="0.2">
      <c r="A328" s="584" t="s">
        <v>486</v>
      </c>
      <c r="B328" s="301">
        <v>-0.36</v>
      </c>
      <c r="C328" s="301">
        <v>6.2E-2</v>
      </c>
      <c r="D328" s="301">
        <v>-5.7809999999999997</v>
      </c>
      <c r="E328" s="301">
        <v>-0.46</v>
      </c>
      <c r="F328" s="301">
        <v>-0.26</v>
      </c>
    </row>
    <row r="329" spans="1:6" ht="16.5" customHeight="1" x14ac:dyDescent="0.2">
      <c r="A329" s="584" t="s">
        <v>229</v>
      </c>
      <c r="B329" s="301">
        <v>1.5469999999999999</v>
      </c>
      <c r="C329" s="301">
        <v>4.0000000000000001E-3</v>
      </c>
      <c r="D329" s="301">
        <v>358.17200000000003</v>
      </c>
      <c r="E329" s="301">
        <v>1.54</v>
      </c>
      <c r="F329" s="301">
        <v>1.55</v>
      </c>
    </row>
    <row r="330" spans="1:6" ht="16.5" customHeight="1" x14ac:dyDescent="0.2">
      <c r="A330" s="584" t="s">
        <v>228</v>
      </c>
      <c r="B330" s="301">
        <v>0.36899999999999999</v>
      </c>
      <c r="C330" s="301">
        <v>2E-3</v>
      </c>
      <c r="D330" s="301">
        <v>202.52500000000001</v>
      </c>
      <c r="E330" s="301">
        <v>0.37</v>
      </c>
      <c r="F330" s="301">
        <v>0.37</v>
      </c>
    </row>
    <row r="331" spans="1:6" ht="16.5" customHeight="1" x14ac:dyDescent="0.2">
      <c r="A331" s="1058" t="s">
        <v>492</v>
      </c>
      <c r="B331" s="1067"/>
      <c r="C331" s="1067"/>
      <c r="D331" s="1067"/>
      <c r="E331" s="1067"/>
      <c r="F331" s="1067"/>
    </row>
    <row r="333" spans="1:6" s="240" customFormat="1" ht="16.5" customHeight="1" x14ac:dyDescent="0.2">
      <c r="C333" s="56"/>
      <c r="D333" s="56"/>
      <c r="F333" s="56"/>
    </row>
    <row r="334" spans="1:6" s="366" customFormat="1" ht="16.5" customHeight="1" x14ac:dyDescent="0.2">
      <c r="A334" s="395" t="s">
        <v>809</v>
      </c>
      <c r="B334" s="368"/>
      <c r="C334" s="399"/>
      <c r="D334" s="399"/>
      <c r="E334" s="368"/>
      <c r="F334" s="399"/>
    </row>
    <row r="335" spans="1:6" ht="38.25" x14ac:dyDescent="0.2">
      <c r="A335" s="302" t="s">
        <v>135</v>
      </c>
      <c r="B335" s="591" t="s">
        <v>185</v>
      </c>
      <c r="C335" s="591" t="s">
        <v>488</v>
      </c>
      <c r="D335" s="591" t="s">
        <v>187</v>
      </c>
      <c r="E335" s="591" t="s">
        <v>188</v>
      </c>
      <c r="F335" s="591" t="s">
        <v>189</v>
      </c>
    </row>
    <row r="336" spans="1:6" ht="16.5" customHeight="1" x14ac:dyDescent="0.2">
      <c r="A336" s="584" t="s">
        <v>468</v>
      </c>
      <c r="B336" s="301">
        <v>131.4</v>
      </c>
      <c r="C336" s="301">
        <v>5.19</v>
      </c>
      <c r="D336" s="301">
        <v>136.59</v>
      </c>
      <c r="E336" s="352">
        <v>9104.76</v>
      </c>
      <c r="F336" s="347">
        <v>1.4999999999999999E-2</v>
      </c>
    </row>
    <row r="338" spans="1:6" s="240" customFormat="1" ht="16.5" customHeight="1" x14ac:dyDescent="0.2">
      <c r="C338" s="56"/>
      <c r="D338" s="56"/>
      <c r="F338" s="56"/>
    </row>
    <row r="339" spans="1:6" s="366" customFormat="1" ht="16.5" customHeight="1" x14ac:dyDescent="0.2">
      <c r="A339" s="395" t="s">
        <v>810</v>
      </c>
      <c r="B339" s="368"/>
      <c r="C339" s="399"/>
      <c r="D339" s="399"/>
      <c r="E339" s="368"/>
      <c r="F339" s="399"/>
    </row>
    <row r="340" spans="1:6" ht="16.5" customHeight="1" x14ac:dyDescent="0.2">
      <c r="A340" s="220" t="s">
        <v>182</v>
      </c>
      <c r="B340" s="617" t="s">
        <v>183</v>
      </c>
      <c r="C340" s="591" t="s">
        <v>184</v>
      </c>
      <c r="D340" s="591" t="s">
        <v>484</v>
      </c>
      <c r="E340" s="618">
        <v>0.05</v>
      </c>
      <c r="F340" s="619">
        <v>0.95</v>
      </c>
    </row>
    <row r="341" spans="1:6" ht="16.5" customHeight="1" x14ac:dyDescent="0.2">
      <c r="A341" s="584" t="s">
        <v>485</v>
      </c>
      <c r="B341" s="301">
        <v>16.984999999999999</v>
      </c>
      <c r="C341" s="301">
        <v>0.16500000000000001</v>
      </c>
      <c r="D341" s="301">
        <v>102.697</v>
      </c>
      <c r="E341" s="301">
        <v>16.71</v>
      </c>
      <c r="F341" s="301">
        <v>17.260000000000002</v>
      </c>
    </row>
    <row r="342" spans="1:6" ht="16.5" customHeight="1" x14ac:dyDescent="0.2">
      <c r="A342" s="584" t="s">
        <v>181</v>
      </c>
      <c r="B342" s="301">
        <v>-8.4000000000000005E-2</v>
      </c>
      <c r="C342" s="301">
        <v>0.186</v>
      </c>
      <c r="D342" s="301">
        <v>-0.45300000000000001</v>
      </c>
      <c r="E342" s="301">
        <v>-0.39</v>
      </c>
      <c r="F342" s="301">
        <v>0.22</v>
      </c>
    </row>
    <row r="343" spans="1:6" ht="16.5" customHeight="1" x14ac:dyDescent="0.2">
      <c r="A343" s="584" t="s">
        <v>179</v>
      </c>
      <c r="B343" s="301">
        <v>1.1819999999999999</v>
      </c>
      <c r="C343" s="301">
        <v>5.3999999999999999E-2</v>
      </c>
      <c r="D343" s="301">
        <v>22.004000000000001</v>
      </c>
      <c r="E343" s="301">
        <v>1.0900000000000001</v>
      </c>
      <c r="F343" s="301">
        <v>1.27</v>
      </c>
    </row>
    <row r="344" spans="1:6" ht="16.5" customHeight="1" x14ac:dyDescent="0.2">
      <c r="A344" s="584" t="s">
        <v>486</v>
      </c>
      <c r="B344" s="301">
        <v>-0.33500000000000002</v>
      </c>
      <c r="C344" s="301">
        <v>6.3E-2</v>
      </c>
      <c r="D344" s="301">
        <v>-5.3380000000000001</v>
      </c>
      <c r="E344" s="301">
        <v>-0.44</v>
      </c>
      <c r="F344" s="301">
        <v>-0.23</v>
      </c>
    </row>
    <row r="345" spans="1:6" ht="16.5" customHeight="1" x14ac:dyDescent="0.2">
      <c r="A345" s="584" t="s">
        <v>229</v>
      </c>
      <c r="B345" s="301">
        <v>2.069</v>
      </c>
      <c r="C345" s="301">
        <v>5.0000000000000001E-3</v>
      </c>
      <c r="D345" s="301">
        <v>451.35700000000003</v>
      </c>
      <c r="E345" s="301">
        <v>2.06</v>
      </c>
      <c r="F345" s="301">
        <v>2.08</v>
      </c>
    </row>
    <row r="346" spans="1:6" ht="16.5" customHeight="1" x14ac:dyDescent="0.2">
      <c r="A346" s="584" t="s">
        <v>228</v>
      </c>
      <c r="B346" s="301">
        <v>0.57599999999999996</v>
      </c>
      <c r="C346" s="301">
        <v>2E-3</v>
      </c>
      <c r="D346" s="301">
        <v>311.57600000000002</v>
      </c>
      <c r="E346" s="301">
        <v>0.56999999999999995</v>
      </c>
      <c r="F346" s="301">
        <v>0.57999999999999996</v>
      </c>
    </row>
    <row r="347" spans="1:6" ht="16.5" customHeight="1" x14ac:dyDescent="0.2">
      <c r="A347" s="1058" t="s">
        <v>493</v>
      </c>
      <c r="B347" s="1067"/>
      <c r="C347" s="1067"/>
      <c r="D347" s="1067"/>
      <c r="E347" s="1067"/>
      <c r="F347" s="1067"/>
    </row>
    <row r="349" spans="1:6" s="240" customFormat="1" ht="16.5" customHeight="1" x14ac:dyDescent="0.2">
      <c r="C349" s="56"/>
      <c r="D349" s="56"/>
      <c r="F349" s="56"/>
    </row>
    <row r="350" spans="1:6" s="366" customFormat="1" ht="16.5" customHeight="1" x14ac:dyDescent="0.2">
      <c r="A350" s="395" t="s">
        <v>811</v>
      </c>
      <c r="B350" s="368"/>
      <c r="C350" s="399"/>
      <c r="D350" s="399"/>
      <c r="E350" s="368"/>
      <c r="F350" s="399"/>
    </row>
    <row r="351" spans="1:6" ht="38.25" x14ac:dyDescent="0.2">
      <c r="A351" s="302" t="s">
        <v>135</v>
      </c>
      <c r="B351" s="591" t="s">
        <v>185</v>
      </c>
      <c r="C351" s="591" t="s">
        <v>488</v>
      </c>
      <c r="D351" s="591" t="s">
        <v>187</v>
      </c>
      <c r="E351" s="591" t="s">
        <v>188</v>
      </c>
      <c r="F351" s="591" t="s">
        <v>189</v>
      </c>
    </row>
    <row r="352" spans="1:6" ht="16.5" customHeight="1" x14ac:dyDescent="0.2">
      <c r="A352" s="584" t="s">
        <v>469</v>
      </c>
      <c r="B352" s="301">
        <v>122.28</v>
      </c>
      <c r="C352" s="301">
        <v>-2.99</v>
      </c>
      <c r="D352" s="301">
        <v>119.29</v>
      </c>
      <c r="E352" s="352">
        <v>12622.48</v>
      </c>
      <c r="F352" s="347">
        <v>9.4999999999999998E-3</v>
      </c>
    </row>
    <row r="354" spans="1:6" s="240" customFormat="1" ht="16.5" customHeight="1" x14ac:dyDescent="0.2">
      <c r="C354" s="56"/>
      <c r="D354" s="56"/>
      <c r="F354" s="56"/>
    </row>
    <row r="355" spans="1:6" s="366" customFormat="1" ht="16.5" customHeight="1" x14ac:dyDescent="0.2">
      <c r="A355" s="395" t="s">
        <v>812</v>
      </c>
      <c r="B355" s="368"/>
      <c r="C355" s="399"/>
      <c r="D355" s="399"/>
      <c r="E355" s="368"/>
      <c r="F355" s="399"/>
    </row>
    <row r="356" spans="1:6" ht="16.5" customHeight="1" x14ac:dyDescent="0.2">
      <c r="A356" s="220" t="s">
        <v>182</v>
      </c>
      <c r="B356" s="617" t="s">
        <v>183</v>
      </c>
      <c r="C356" s="591" t="s">
        <v>184</v>
      </c>
      <c r="D356" s="591" t="s">
        <v>484</v>
      </c>
      <c r="E356" s="618">
        <v>0.05</v>
      </c>
      <c r="F356" s="619">
        <v>0.95</v>
      </c>
    </row>
    <row r="357" spans="1:6" ht="16.5" customHeight="1" x14ac:dyDescent="0.2">
      <c r="A357" s="584" t="s">
        <v>485</v>
      </c>
      <c r="B357" s="301">
        <v>21.959</v>
      </c>
      <c r="C357" s="301">
        <v>0.217</v>
      </c>
      <c r="D357" s="301">
        <v>101.345</v>
      </c>
      <c r="E357" s="301">
        <v>21.6</v>
      </c>
      <c r="F357" s="301">
        <v>22.32</v>
      </c>
    </row>
    <row r="358" spans="1:6" ht="16.5" customHeight="1" x14ac:dyDescent="0.2">
      <c r="A358" s="584" t="s">
        <v>181</v>
      </c>
      <c r="B358" s="301">
        <v>-0.04</v>
      </c>
      <c r="C358" s="301">
        <v>0.23799999999999999</v>
      </c>
      <c r="D358" s="301">
        <v>-0.16900000000000001</v>
      </c>
      <c r="E358" s="301">
        <v>-0.43</v>
      </c>
      <c r="F358" s="301">
        <v>0.35</v>
      </c>
    </row>
    <row r="359" spans="1:6" ht="16.5" customHeight="1" x14ac:dyDescent="0.2">
      <c r="A359" s="584" t="s">
        <v>179</v>
      </c>
      <c r="B359" s="301">
        <v>1.3919999999999999</v>
      </c>
      <c r="C359" s="301">
        <v>9.9000000000000005E-2</v>
      </c>
      <c r="D359" s="301">
        <v>14.028</v>
      </c>
      <c r="E359" s="301">
        <v>1.23</v>
      </c>
      <c r="F359" s="301">
        <v>1.55</v>
      </c>
    </row>
    <row r="360" spans="1:6" ht="16.5" customHeight="1" x14ac:dyDescent="0.2">
      <c r="A360" s="584" t="s">
        <v>486</v>
      </c>
      <c r="B360" s="301">
        <v>-0.23699999999999999</v>
      </c>
      <c r="C360" s="301">
        <v>0.11600000000000001</v>
      </c>
      <c r="D360" s="301">
        <v>-2.0369999999999999</v>
      </c>
      <c r="E360" s="301">
        <v>-0.43</v>
      </c>
      <c r="F360" s="301">
        <v>-0.05</v>
      </c>
    </row>
    <row r="361" spans="1:6" ht="16.5" customHeight="1" x14ac:dyDescent="0.2">
      <c r="A361" s="584" t="s">
        <v>229</v>
      </c>
      <c r="B361" s="301">
        <v>2.2440000000000002</v>
      </c>
      <c r="C361" s="301">
        <v>8.0000000000000002E-3</v>
      </c>
      <c r="D361" s="301">
        <v>294.79399999999998</v>
      </c>
      <c r="E361" s="301">
        <v>2.23</v>
      </c>
      <c r="F361" s="301">
        <v>2.2599999999999998</v>
      </c>
    </row>
    <row r="362" spans="1:6" ht="16.5" customHeight="1" x14ac:dyDescent="0.2">
      <c r="A362" s="584" t="s">
        <v>228</v>
      </c>
      <c r="B362" s="301">
        <v>0.80200000000000005</v>
      </c>
      <c r="C362" s="301">
        <v>3.0000000000000001E-3</v>
      </c>
      <c r="D362" s="301">
        <v>233.42099999999999</v>
      </c>
      <c r="E362" s="301">
        <v>0.8</v>
      </c>
      <c r="F362" s="301">
        <v>0.81</v>
      </c>
    </row>
    <row r="363" spans="1:6" ht="16.5" customHeight="1" x14ac:dyDescent="0.2">
      <c r="A363" s="1058" t="s">
        <v>494</v>
      </c>
      <c r="B363" s="1067"/>
      <c r="C363" s="1067"/>
      <c r="D363" s="1067"/>
      <c r="E363" s="1067"/>
      <c r="F363" s="1067"/>
    </row>
    <row r="365" spans="1:6" s="240" customFormat="1" ht="16.5" customHeight="1" x14ac:dyDescent="0.2">
      <c r="C365" s="56"/>
      <c r="D365" s="56"/>
      <c r="F365" s="56"/>
    </row>
    <row r="366" spans="1:6" s="366" customFormat="1" ht="16.5" customHeight="1" x14ac:dyDescent="0.2">
      <c r="A366" s="395" t="s">
        <v>813</v>
      </c>
      <c r="B366" s="368"/>
      <c r="C366" s="399"/>
      <c r="D366" s="399"/>
      <c r="E366" s="368"/>
      <c r="F366" s="399"/>
    </row>
    <row r="367" spans="1:6" ht="38.25" x14ac:dyDescent="0.2">
      <c r="A367" s="302" t="s">
        <v>135</v>
      </c>
      <c r="B367" s="591" t="s">
        <v>185</v>
      </c>
      <c r="C367" s="591" t="s">
        <v>186</v>
      </c>
      <c r="D367" s="591" t="s">
        <v>187</v>
      </c>
      <c r="E367" s="591" t="s">
        <v>188</v>
      </c>
      <c r="F367" s="591" t="s">
        <v>189</v>
      </c>
    </row>
    <row r="368" spans="1:6" ht="16.5" customHeight="1" x14ac:dyDescent="0.2">
      <c r="A368" s="584" t="s">
        <v>470</v>
      </c>
      <c r="B368" s="301">
        <v>86.51</v>
      </c>
      <c r="C368" s="301">
        <v>10.71</v>
      </c>
      <c r="D368" s="301">
        <v>97.22</v>
      </c>
      <c r="E368" s="352">
        <v>15912.24</v>
      </c>
      <c r="F368" s="347">
        <v>6.1000000000000004E-3</v>
      </c>
    </row>
    <row r="370" spans="1:6" s="240" customFormat="1" ht="16.5" customHeight="1" x14ac:dyDescent="0.2">
      <c r="C370" s="56"/>
      <c r="D370" s="56"/>
      <c r="F370" s="56"/>
    </row>
    <row r="371" spans="1:6" s="366" customFormat="1" ht="16.5" customHeight="1" x14ac:dyDescent="0.2">
      <c r="A371" s="395" t="s">
        <v>814</v>
      </c>
      <c r="B371" s="368"/>
      <c r="C371" s="399"/>
      <c r="D371" s="399"/>
      <c r="E371" s="368"/>
      <c r="F371" s="399"/>
    </row>
    <row r="372" spans="1:6" ht="16.5" customHeight="1" x14ac:dyDescent="0.2">
      <c r="A372" s="220" t="s">
        <v>182</v>
      </c>
      <c r="B372" s="617" t="s">
        <v>183</v>
      </c>
      <c r="C372" s="591" t="s">
        <v>184</v>
      </c>
      <c r="D372" s="591" t="s">
        <v>484</v>
      </c>
      <c r="E372" s="618">
        <v>0.05</v>
      </c>
      <c r="F372" s="619">
        <v>0.95</v>
      </c>
    </row>
    <row r="373" spans="1:6" ht="16.5" customHeight="1" x14ac:dyDescent="0.2">
      <c r="A373" s="584" t="s">
        <v>485</v>
      </c>
      <c r="B373" s="301">
        <v>18.547000000000001</v>
      </c>
      <c r="C373" s="301">
        <v>0.186</v>
      </c>
      <c r="D373" s="301">
        <v>99.489000000000004</v>
      </c>
      <c r="E373" s="301">
        <v>18.239999999999998</v>
      </c>
      <c r="F373" s="301">
        <v>18.850000000000001</v>
      </c>
    </row>
    <row r="374" spans="1:6" ht="16.5" customHeight="1" x14ac:dyDescent="0.2">
      <c r="A374" s="584" t="s">
        <v>181</v>
      </c>
      <c r="B374" s="301">
        <v>0.29299999999999998</v>
      </c>
      <c r="C374" s="301">
        <v>0.19600000000000001</v>
      </c>
      <c r="D374" s="301">
        <v>1.4930000000000001</v>
      </c>
      <c r="E374" s="301">
        <v>-0.03</v>
      </c>
      <c r="F374" s="301">
        <v>0.62</v>
      </c>
    </row>
    <row r="375" spans="1:6" ht="16.5" customHeight="1" x14ac:dyDescent="0.2">
      <c r="A375" s="584" t="s">
        <v>179</v>
      </c>
      <c r="B375" s="301">
        <v>-2.1259999999999999</v>
      </c>
      <c r="C375" s="301">
        <v>5.7000000000000002E-2</v>
      </c>
      <c r="D375" s="301">
        <v>-37.427999999999997</v>
      </c>
      <c r="E375" s="301">
        <v>-2.2200000000000002</v>
      </c>
      <c r="F375" s="301">
        <v>-2.0299999999999998</v>
      </c>
    </row>
    <row r="376" spans="1:6" ht="16.5" customHeight="1" x14ac:dyDescent="0.2">
      <c r="A376" s="584" t="s">
        <v>486</v>
      </c>
      <c r="B376" s="301">
        <v>-0.71</v>
      </c>
      <c r="C376" s="301">
        <v>0.06</v>
      </c>
      <c r="D376" s="301">
        <v>-11.757999999999999</v>
      </c>
      <c r="E376" s="301">
        <v>-0.81</v>
      </c>
      <c r="F376" s="301">
        <v>-0.61</v>
      </c>
    </row>
    <row r="377" spans="1:6" ht="16.5" customHeight="1" x14ac:dyDescent="0.2">
      <c r="A377" s="584" t="s">
        <v>229</v>
      </c>
      <c r="B377" s="301">
        <v>1.8260000000000001</v>
      </c>
      <c r="C377" s="301">
        <v>3.0000000000000001E-3</v>
      </c>
      <c r="D377" s="301">
        <v>660.75199999999995</v>
      </c>
      <c r="E377" s="301">
        <v>1.82</v>
      </c>
      <c r="F377" s="301">
        <v>1.83</v>
      </c>
    </row>
    <row r="378" spans="1:6" ht="16.5" customHeight="1" x14ac:dyDescent="0.2">
      <c r="A378" s="584" t="s">
        <v>228</v>
      </c>
      <c r="B378" s="301">
        <v>0.378</v>
      </c>
      <c r="C378" s="301">
        <v>1E-3</v>
      </c>
      <c r="D378" s="301">
        <v>336.69099999999997</v>
      </c>
      <c r="E378" s="301">
        <v>0.38</v>
      </c>
      <c r="F378" s="301">
        <v>0.38</v>
      </c>
    </row>
    <row r="379" spans="1:6" ht="16.5" customHeight="1" x14ac:dyDescent="0.2">
      <c r="A379" s="1058" t="s">
        <v>495</v>
      </c>
      <c r="B379" s="1067"/>
      <c r="C379" s="1067"/>
      <c r="D379" s="1067"/>
      <c r="E379" s="1067"/>
      <c r="F379" s="1067"/>
    </row>
    <row r="381" spans="1:6" s="240" customFormat="1" ht="16.5" customHeight="1" x14ac:dyDescent="0.2">
      <c r="C381" s="56"/>
      <c r="D381" s="56"/>
      <c r="F381" s="56"/>
    </row>
    <row r="382" spans="1:6" s="366" customFormat="1" ht="16.5" customHeight="1" x14ac:dyDescent="0.2">
      <c r="A382" s="395" t="s">
        <v>815</v>
      </c>
      <c r="B382" s="368"/>
      <c r="C382" s="399"/>
      <c r="D382" s="399"/>
      <c r="E382" s="368"/>
      <c r="F382" s="399"/>
    </row>
    <row r="383" spans="1:6" ht="38.25" x14ac:dyDescent="0.2">
      <c r="A383" s="302" t="s">
        <v>135</v>
      </c>
      <c r="B383" s="591" t="s">
        <v>185</v>
      </c>
      <c r="C383" s="591" t="s">
        <v>488</v>
      </c>
      <c r="D383" s="591" t="s">
        <v>187</v>
      </c>
      <c r="E383" s="591" t="s">
        <v>188</v>
      </c>
      <c r="F383" s="591" t="s">
        <v>189</v>
      </c>
    </row>
    <row r="384" spans="1:6" ht="16.5" customHeight="1" x14ac:dyDescent="0.2">
      <c r="A384" s="584" t="s">
        <v>471</v>
      </c>
      <c r="B384" s="301">
        <v>259.14999999999998</v>
      </c>
      <c r="C384" s="301">
        <v>-3.81</v>
      </c>
      <c r="D384" s="301">
        <v>255.34</v>
      </c>
      <c r="E384" s="352">
        <v>11046.79</v>
      </c>
      <c r="F384" s="347">
        <v>2.3099999999999999E-2</v>
      </c>
    </row>
    <row r="386" spans="1:6" s="240" customFormat="1" ht="16.5" customHeight="1" x14ac:dyDescent="0.2">
      <c r="C386" s="56"/>
      <c r="D386" s="56"/>
      <c r="F386" s="56"/>
    </row>
    <row r="387" spans="1:6" s="366" customFormat="1" ht="16.5" customHeight="1" x14ac:dyDescent="0.2">
      <c r="A387" s="395" t="s">
        <v>816</v>
      </c>
      <c r="B387" s="368"/>
      <c r="C387" s="399"/>
      <c r="D387" s="399"/>
      <c r="E387" s="368"/>
      <c r="F387" s="399"/>
    </row>
    <row r="388" spans="1:6" ht="16.5" customHeight="1" x14ac:dyDescent="0.2">
      <c r="A388" s="220" t="s">
        <v>182</v>
      </c>
      <c r="B388" s="617" t="s">
        <v>183</v>
      </c>
      <c r="C388" s="591" t="s">
        <v>184</v>
      </c>
      <c r="D388" s="591" t="s">
        <v>484</v>
      </c>
      <c r="E388" s="618">
        <v>0.05</v>
      </c>
      <c r="F388" s="619">
        <v>0.95</v>
      </c>
    </row>
    <row r="389" spans="1:6" ht="16.5" customHeight="1" x14ac:dyDescent="0.2">
      <c r="A389" s="584" t="s">
        <v>485</v>
      </c>
      <c r="B389" s="301">
        <v>16.72</v>
      </c>
      <c r="C389" s="301">
        <v>0.32100000000000001</v>
      </c>
      <c r="D389" s="301">
        <v>52.018000000000001</v>
      </c>
      <c r="E389" s="301">
        <v>16.190000000000001</v>
      </c>
      <c r="F389" s="301">
        <v>17.25</v>
      </c>
    </row>
    <row r="390" spans="1:6" ht="16.5" customHeight="1" x14ac:dyDescent="0.2">
      <c r="A390" s="584" t="s">
        <v>181</v>
      </c>
      <c r="B390" s="301">
        <v>-0.36699999999999999</v>
      </c>
      <c r="C390" s="301">
        <v>0.40899999999999997</v>
      </c>
      <c r="D390" s="301">
        <v>-0.89700000000000002</v>
      </c>
      <c r="E390" s="301">
        <v>-1.04</v>
      </c>
      <c r="F390" s="301">
        <v>0.31</v>
      </c>
    </row>
    <row r="391" spans="1:6" ht="16.5" customHeight="1" x14ac:dyDescent="0.2">
      <c r="A391" s="584" t="s">
        <v>179</v>
      </c>
      <c r="B391" s="301">
        <v>0.96499999999999997</v>
      </c>
      <c r="C391" s="301">
        <v>0.104</v>
      </c>
      <c r="D391" s="301">
        <v>9.2840000000000007</v>
      </c>
      <c r="E391" s="301">
        <v>0.79</v>
      </c>
      <c r="F391" s="301">
        <v>1.1399999999999999</v>
      </c>
    </row>
    <row r="392" spans="1:6" ht="16.5" customHeight="1" x14ac:dyDescent="0.2">
      <c r="A392" s="584" t="s">
        <v>486</v>
      </c>
      <c r="B392" s="301">
        <v>0.11899999999999999</v>
      </c>
      <c r="C392" s="301">
        <v>0.13800000000000001</v>
      </c>
      <c r="D392" s="301">
        <v>0.86</v>
      </c>
      <c r="E392" s="301">
        <v>-0.11</v>
      </c>
      <c r="F392" s="301">
        <v>0.35</v>
      </c>
    </row>
    <row r="393" spans="1:6" ht="16.5" customHeight="1" x14ac:dyDescent="0.2">
      <c r="A393" s="584" t="s">
        <v>229</v>
      </c>
      <c r="B393" s="301">
        <v>1.6839999999999999</v>
      </c>
      <c r="C393" s="301">
        <v>0.01</v>
      </c>
      <c r="D393" s="301">
        <v>170.428</v>
      </c>
      <c r="E393" s="301">
        <v>1.67</v>
      </c>
      <c r="F393" s="301">
        <v>1.7</v>
      </c>
    </row>
    <row r="394" spans="1:6" ht="16.5" customHeight="1" x14ac:dyDescent="0.2">
      <c r="A394" s="584" t="s">
        <v>228</v>
      </c>
      <c r="B394" s="301">
        <v>0.432</v>
      </c>
      <c r="C394" s="301">
        <v>4.0000000000000001E-3</v>
      </c>
      <c r="D394" s="301">
        <v>100.10899999999999</v>
      </c>
      <c r="E394" s="301">
        <v>0.42</v>
      </c>
      <c r="F394" s="301">
        <v>0.44</v>
      </c>
    </row>
    <row r="395" spans="1:6" ht="16.5" customHeight="1" x14ac:dyDescent="0.2">
      <c r="A395" s="1058" t="s">
        <v>496</v>
      </c>
      <c r="B395" s="1067"/>
      <c r="C395" s="1067"/>
      <c r="D395" s="1067"/>
      <c r="E395" s="1067"/>
      <c r="F395" s="1067"/>
    </row>
    <row r="397" spans="1:6" s="240" customFormat="1" ht="16.5" customHeight="1" x14ac:dyDescent="0.2">
      <c r="C397" s="56"/>
      <c r="D397" s="56"/>
      <c r="F397" s="56"/>
    </row>
    <row r="398" spans="1:6" s="366" customFormat="1" ht="16.5" customHeight="1" x14ac:dyDescent="0.2">
      <c r="A398" s="395" t="s">
        <v>817</v>
      </c>
      <c r="B398" s="368"/>
      <c r="C398" s="399"/>
      <c r="D398" s="399"/>
      <c r="E398" s="368"/>
      <c r="F398" s="399"/>
    </row>
    <row r="399" spans="1:6" ht="16.5" customHeight="1" x14ac:dyDescent="0.2">
      <c r="A399" s="220" t="s">
        <v>182</v>
      </c>
      <c r="B399" s="617" t="s">
        <v>183</v>
      </c>
      <c r="C399" s="591" t="s">
        <v>184</v>
      </c>
      <c r="D399" s="591" t="s">
        <v>484</v>
      </c>
      <c r="E399" s="618">
        <v>0.05</v>
      </c>
      <c r="F399" s="619">
        <v>0.95</v>
      </c>
    </row>
    <row r="400" spans="1:6" ht="16.5" customHeight="1" x14ac:dyDescent="0.2">
      <c r="A400" s="584" t="s">
        <v>485</v>
      </c>
      <c r="B400" s="301">
        <v>13.696999999999999</v>
      </c>
      <c r="C400" s="301">
        <v>0.28199999999999997</v>
      </c>
      <c r="D400" s="301">
        <v>48.62</v>
      </c>
      <c r="E400" s="301">
        <v>13.23</v>
      </c>
      <c r="F400" s="301">
        <v>14.16</v>
      </c>
    </row>
    <row r="401" spans="1:6" ht="16.5" customHeight="1" x14ac:dyDescent="0.2">
      <c r="A401" s="584" t="s">
        <v>181</v>
      </c>
      <c r="B401" s="301">
        <v>0.154</v>
      </c>
      <c r="C401" s="301">
        <v>0.35299999999999998</v>
      </c>
      <c r="D401" s="301">
        <v>0.434</v>
      </c>
      <c r="E401" s="301">
        <v>-0.43</v>
      </c>
      <c r="F401" s="301">
        <v>0.73</v>
      </c>
    </row>
    <row r="402" spans="1:6" ht="16.5" customHeight="1" x14ac:dyDescent="0.2">
      <c r="A402" s="584" t="s">
        <v>179</v>
      </c>
      <c r="B402" s="301">
        <v>1.6830000000000001</v>
      </c>
      <c r="C402" s="301">
        <v>7.2999999999999995E-2</v>
      </c>
      <c r="D402" s="301">
        <v>23.064</v>
      </c>
      <c r="E402" s="301">
        <v>1.56</v>
      </c>
      <c r="F402" s="301">
        <v>1.8</v>
      </c>
    </row>
    <row r="403" spans="1:6" ht="16.5" customHeight="1" x14ac:dyDescent="0.2">
      <c r="A403" s="584" t="s">
        <v>486</v>
      </c>
      <c r="B403" s="301">
        <v>-0.73199999999999998</v>
      </c>
      <c r="C403" s="301">
        <v>9.2999999999999999E-2</v>
      </c>
      <c r="D403" s="301">
        <v>-7.8490000000000002</v>
      </c>
      <c r="E403" s="301">
        <v>-0.88</v>
      </c>
      <c r="F403" s="301">
        <v>-0.57999999999999996</v>
      </c>
    </row>
    <row r="404" spans="1:6" ht="16.5" customHeight="1" x14ac:dyDescent="0.2">
      <c r="A404" s="584" t="s">
        <v>229</v>
      </c>
      <c r="B404" s="301">
        <v>1.2949999999999999</v>
      </c>
      <c r="C404" s="301">
        <v>6.0000000000000001E-3</v>
      </c>
      <c r="D404" s="301">
        <v>212.75700000000001</v>
      </c>
      <c r="E404" s="301">
        <v>1.28</v>
      </c>
      <c r="F404" s="301">
        <v>1.3</v>
      </c>
    </row>
    <row r="405" spans="1:6" ht="16.5" customHeight="1" x14ac:dyDescent="0.2">
      <c r="A405" s="584" t="s">
        <v>228</v>
      </c>
      <c r="B405" s="301">
        <v>0.39100000000000001</v>
      </c>
      <c r="C405" s="301">
        <v>3.0000000000000001E-3</v>
      </c>
      <c r="D405" s="301">
        <v>133.76400000000001</v>
      </c>
      <c r="E405" s="301">
        <v>0.39</v>
      </c>
      <c r="F405" s="301">
        <v>0.4</v>
      </c>
    </row>
    <row r="406" spans="1:6" ht="16.5" customHeight="1" x14ac:dyDescent="0.2">
      <c r="A406" s="1058" t="s">
        <v>497</v>
      </c>
      <c r="B406" s="1067"/>
      <c r="C406" s="1067"/>
      <c r="D406" s="1067"/>
      <c r="E406" s="1067"/>
      <c r="F406" s="1067"/>
    </row>
    <row r="408" spans="1:6" s="240" customFormat="1" ht="16.5" customHeight="1" x14ac:dyDescent="0.2">
      <c r="C408" s="56"/>
      <c r="D408" s="56"/>
      <c r="F408" s="56"/>
    </row>
    <row r="409" spans="1:6" s="366" customFormat="1" ht="16.5" customHeight="1" x14ac:dyDescent="0.2">
      <c r="A409" s="395" t="s">
        <v>818</v>
      </c>
      <c r="B409" s="368"/>
      <c r="C409" s="399"/>
      <c r="D409" s="399"/>
      <c r="E409" s="368"/>
      <c r="F409" s="399"/>
    </row>
    <row r="410" spans="1:6" ht="38.25" x14ac:dyDescent="0.2">
      <c r="A410" s="302" t="s">
        <v>135</v>
      </c>
      <c r="B410" s="591" t="s">
        <v>185</v>
      </c>
      <c r="C410" s="591" t="s">
        <v>488</v>
      </c>
      <c r="D410" s="591" t="s">
        <v>187</v>
      </c>
      <c r="E410" s="591" t="s">
        <v>188</v>
      </c>
      <c r="F410" s="591" t="s">
        <v>189</v>
      </c>
    </row>
    <row r="411" spans="1:6" ht="16.5" customHeight="1" x14ac:dyDescent="0.2">
      <c r="A411" s="584" t="s">
        <v>498</v>
      </c>
      <c r="B411" s="301">
        <v>267.18</v>
      </c>
      <c r="C411" s="301">
        <v>-6.72</v>
      </c>
      <c r="D411" s="301">
        <v>260.45999999999998</v>
      </c>
      <c r="E411" s="352">
        <v>9796.61</v>
      </c>
      <c r="F411" s="347">
        <v>2.6599999999999999E-2</v>
      </c>
    </row>
    <row r="413" spans="1:6" s="240" customFormat="1" ht="16.5" customHeight="1" x14ac:dyDescent="0.2">
      <c r="C413" s="56"/>
      <c r="D413" s="56"/>
      <c r="F413" s="56"/>
    </row>
    <row r="414" spans="1:6" s="366" customFormat="1" ht="16.5" customHeight="1" x14ac:dyDescent="0.2">
      <c r="A414" s="395" t="s">
        <v>819</v>
      </c>
      <c r="B414" s="368"/>
      <c r="C414" s="399"/>
      <c r="D414" s="399"/>
      <c r="E414" s="368"/>
      <c r="F414" s="399"/>
    </row>
    <row r="415" spans="1:6" ht="16.5" customHeight="1" x14ac:dyDescent="0.2">
      <c r="A415" s="220" t="s">
        <v>182</v>
      </c>
      <c r="B415" s="617" t="s">
        <v>183</v>
      </c>
      <c r="C415" s="591" t="s">
        <v>184</v>
      </c>
      <c r="D415" s="591" t="s">
        <v>484</v>
      </c>
      <c r="E415" s="618">
        <v>0.05</v>
      </c>
      <c r="F415" s="619">
        <v>0.95</v>
      </c>
    </row>
    <row r="416" spans="1:6" ht="16.5" customHeight="1" x14ac:dyDescent="0.2">
      <c r="A416" s="584" t="s">
        <v>485</v>
      </c>
      <c r="B416" s="301">
        <v>23.881</v>
      </c>
      <c r="C416" s="301">
        <v>0.13400000000000001</v>
      </c>
      <c r="D416" s="301">
        <v>178.42599999999999</v>
      </c>
      <c r="E416" s="301">
        <v>23.66</v>
      </c>
      <c r="F416" s="301">
        <v>24.1</v>
      </c>
    </row>
    <row r="417" spans="1:6" ht="16.5" customHeight="1" x14ac:dyDescent="0.2">
      <c r="A417" s="584" t="s">
        <v>181</v>
      </c>
      <c r="B417" s="301">
        <v>-0.156</v>
      </c>
      <c r="C417" s="301">
        <v>0.151</v>
      </c>
      <c r="D417" s="301">
        <v>-1.0349999999999999</v>
      </c>
      <c r="E417" s="301">
        <v>-0.4</v>
      </c>
      <c r="F417" s="301">
        <v>0.09</v>
      </c>
    </row>
    <row r="418" spans="1:6" ht="16.5" customHeight="1" x14ac:dyDescent="0.2">
      <c r="A418" s="584" t="s">
        <v>179</v>
      </c>
      <c r="B418" s="301">
        <v>-0.245</v>
      </c>
      <c r="C418" s="301">
        <v>6.3E-2</v>
      </c>
      <c r="D418" s="301">
        <v>-3.9129999999999998</v>
      </c>
      <c r="E418" s="301">
        <v>-0.35</v>
      </c>
      <c r="F418" s="301">
        <v>-0.14000000000000001</v>
      </c>
    </row>
    <row r="419" spans="1:6" ht="16.5" customHeight="1" x14ac:dyDescent="0.2">
      <c r="A419" s="584" t="s">
        <v>486</v>
      </c>
      <c r="B419" s="301">
        <v>-0.13800000000000001</v>
      </c>
      <c r="C419" s="301">
        <v>7.6999999999999999E-2</v>
      </c>
      <c r="D419" s="301">
        <v>-1.796</v>
      </c>
      <c r="E419" s="301">
        <v>-0.26</v>
      </c>
      <c r="F419" s="301">
        <v>-0.01</v>
      </c>
    </row>
    <row r="420" spans="1:6" ht="16.5" customHeight="1" x14ac:dyDescent="0.2">
      <c r="A420" s="584" t="s">
        <v>229</v>
      </c>
      <c r="B420" s="301">
        <v>2.0139999999999998</v>
      </c>
      <c r="C420" s="301">
        <v>5.0000000000000001E-3</v>
      </c>
      <c r="D420" s="301">
        <v>415.21499999999997</v>
      </c>
      <c r="E420" s="301">
        <v>2.0099999999999998</v>
      </c>
      <c r="F420" s="301">
        <v>2.02</v>
      </c>
    </row>
    <row r="421" spans="1:6" ht="16.5" customHeight="1" x14ac:dyDescent="0.2">
      <c r="A421" s="584" t="s">
        <v>228</v>
      </c>
      <c r="B421" s="301">
        <v>0.65100000000000002</v>
      </c>
      <c r="C421" s="301">
        <v>2E-3</v>
      </c>
      <c r="D421" s="301">
        <v>271.00700000000001</v>
      </c>
      <c r="E421" s="301">
        <v>0.65</v>
      </c>
      <c r="F421" s="301">
        <v>0.65</v>
      </c>
    </row>
    <row r="422" spans="1:6" ht="16.5" customHeight="1" x14ac:dyDescent="0.2">
      <c r="A422" s="1058" t="s">
        <v>499</v>
      </c>
      <c r="B422" s="1067"/>
      <c r="C422" s="1067"/>
      <c r="D422" s="1067"/>
      <c r="E422" s="1067"/>
      <c r="F422" s="1067"/>
    </row>
    <row r="424" spans="1:6" s="240" customFormat="1" ht="16.5" customHeight="1" x14ac:dyDescent="0.2">
      <c r="C424" s="56"/>
      <c r="D424" s="56"/>
      <c r="F424" s="56"/>
    </row>
    <row r="425" spans="1:6" s="366" customFormat="1" ht="16.5" customHeight="1" x14ac:dyDescent="0.2">
      <c r="A425" s="395" t="s">
        <v>820</v>
      </c>
      <c r="B425" s="368"/>
      <c r="C425" s="399"/>
      <c r="D425" s="399"/>
      <c r="E425" s="368"/>
      <c r="F425" s="399"/>
    </row>
    <row r="426" spans="1:6" ht="38.25" x14ac:dyDescent="0.2">
      <c r="A426" s="302" t="s">
        <v>135</v>
      </c>
      <c r="B426" s="591" t="s">
        <v>185</v>
      </c>
      <c r="C426" s="591" t="s">
        <v>186</v>
      </c>
      <c r="D426" s="591" t="s">
        <v>187</v>
      </c>
      <c r="E426" s="591" t="s">
        <v>188</v>
      </c>
      <c r="F426" s="591" t="s">
        <v>189</v>
      </c>
    </row>
    <row r="427" spans="1:6" ht="16.5" customHeight="1" x14ac:dyDescent="0.2">
      <c r="A427" s="584" t="s">
        <v>474</v>
      </c>
      <c r="B427" s="301">
        <v>50.37</v>
      </c>
      <c r="C427" s="301">
        <v>-5.95</v>
      </c>
      <c r="D427" s="301">
        <v>44.42</v>
      </c>
      <c r="E427" s="352">
        <v>15420.52</v>
      </c>
      <c r="F427" s="347">
        <v>2.8999999999999998E-3</v>
      </c>
    </row>
    <row r="429" spans="1:6" s="240" customFormat="1" ht="16.5" customHeight="1" x14ac:dyDescent="0.2">
      <c r="C429" s="56"/>
      <c r="D429" s="56"/>
      <c r="F429" s="56"/>
    </row>
    <row r="430" spans="1:6" s="366" customFormat="1" ht="16.5" customHeight="1" x14ac:dyDescent="0.2">
      <c r="A430" s="395" t="s">
        <v>821</v>
      </c>
      <c r="B430" s="368"/>
      <c r="C430" s="399"/>
      <c r="D430" s="399"/>
      <c r="E430" s="368"/>
      <c r="F430" s="399"/>
    </row>
    <row r="431" spans="1:6" ht="16.5" customHeight="1" x14ac:dyDescent="0.2">
      <c r="A431" s="220" t="s">
        <v>182</v>
      </c>
      <c r="B431" s="617" t="s">
        <v>183</v>
      </c>
      <c r="C431" s="591" t="s">
        <v>184</v>
      </c>
      <c r="D431" s="591" t="s">
        <v>484</v>
      </c>
      <c r="E431" s="618">
        <v>0.05</v>
      </c>
      <c r="F431" s="619">
        <v>0.95</v>
      </c>
    </row>
    <row r="432" spans="1:6" ht="16.5" customHeight="1" x14ac:dyDescent="0.2">
      <c r="A432" s="584" t="s">
        <v>485</v>
      </c>
      <c r="B432" s="301">
        <v>16.978000000000002</v>
      </c>
      <c r="C432" s="301">
        <v>0.191</v>
      </c>
      <c r="D432" s="301">
        <v>89.09</v>
      </c>
      <c r="E432" s="301">
        <v>16.66</v>
      </c>
      <c r="F432" s="301">
        <v>17.29</v>
      </c>
    </row>
    <row r="433" spans="1:6" ht="16.5" customHeight="1" x14ac:dyDescent="0.2">
      <c r="A433" s="584" t="s">
        <v>181</v>
      </c>
      <c r="B433" s="301">
        <v>0.16600000000000001</v>
      </c>
      <c r="C433" s="301">
        <v>0.22700000000000001</v>
      </c>
      <c r="D433" s="301">
        <v>0.72899999999999998</v>
      </c>
      <c r="E433" s="301">
        <v>-0.21</v>
      </c>
      <c r="F433" s="301">
        <v>0.54</v>
      </c>
    </row>
    <row r="434" spans="1:6" ht="16.5" customHeight="1" x14ac:dyDescent="0.2">
      <c r="A434" s="584" t="s">
        <v>179</v>
      </c>
      <c r="B434" s="301">
        <v>-1.4179999999999999</v>
      </c>
      <c r="C434" s="301">
        <v>7.2999999999999995E-2</v>
      </c>
      <c r="D434" s="301">
        <v>-19.533000000000001</v>
      </c>
      <c r="E434" s="301">
        <v>-1.54</v>
      </c>
      <c r="F434" s="301">
        <v>-1.29</v>
      </c>
    </row>
    <row r="435" spans="1:6" ht="16.5" customHeight="1" x14ac:dyDescent="0.2">
      <c r="A435" s="584" t="s">
        <v>486</v>
      </c>
      <c r="B435" s="301">
        <v>-0.51800000000000002</v>
      </c>
      <c r="C435" s="301">
        <v>9.1999999999999998E-2</v>
      </c>
      <c r="D435" s="301">
        <v>-5.6360000000000001</v>
      </c>
      <c r="E435" s="301">
        <v>-0.67</v>
      </c>
      <c r="F435" s="301">
        <v>-0.37</v>
      </c>
    </row>
    <row r="436" spans="1:6" ht="16.5" customHeight="1" x14ac:dyDescent="0.2">
      <c r="A436" s="584" t="s">
        <v>229</v>
      </c>
      <c r="B436" s="301">
        <v>1.623</v>
      </c>
      <c r="C436" s="301">
        <v>6.0000000000000001E-3</v>
      </c>
      <c r="D436" s="301">
        <v>259.62400000000002</v>
      </c>
      <c r="E436" s="301">
        <v>1.61</v>
      </c>
      <c r="F436" s="301">
        <v>1.63</v>
      </c>
    </row>
    <row r="437" spans="1:6" ht="16.5" customHeight="1" x14ac:dyDescent="0.2">
      <c r="A437" s="584" t="s">
        <v>228</v>
      </c>
      <c r="B437" s="301">
        <v>0.46200000000000002</v>
      </c>
      <c r="C437" s="301">
        <v>3.0000000000000001E-3</v>
      </c>
      <c r="D437" s="301">
        <v>178.21899999999999</v>
      </c>
      <c r="E437" s="301">
        <v>0.46</v>
      </c>
      <c r="F437" s="301">
        <v>0.47</v>
      </c>
    </row>
    <row r="438" spans="1:6" ht="16.5" customHeight="1" x14ac:dyDescent="0.2">
      <c r="A438" s="1058" t="s">
        <v>500</v>
      </c>
      <c r="B438" s="1067"/>
      <c r="C438" s="1067"/>
      <c r="D438" s="1067"/>
      <c r="E438" s="1067"/>
      <c r="F438" s="1067"/>
    </row>
    <row r="440" spans="1:6" s="240" customFormat="1" ht="16.5" customHeight="1" x14ac:dyDescent="0.2">
      <c r="C440" s="56"/>
      <c r="D440" s="56"/>
      <c r="F440" s="56"/>
    </row>
    <row r="441" spans="1:6" s="366" customFormat="1" ht="16.5" customHeight="1" x14ac:dyDescent="0.2">
      <c r="A441" s="395" t="s">
        <v>822</v>
      </c>
      <c r="B441" s="368"/>
      <c r="C441" s="399"/>
      <c r="D441" s="399"/>
      <c r="E441" s="368"/>
      <c r="F441" s="399"/>
    </row>
    <row r="442" spans="1:6" ht="38.25" x14ac:dyDescent="0.2">
      <c r="A442" s="302" t="s">
        <v>501</v>
      </c>
      <c r="B442" s="591" t="s">
        <v>185</v>
      </c>
      <c r="C442" s="591" t="s">
        <v>488</v>
      </c>
      <c r="D442" s="591" t="s">
        <v>187</v>
      </c>
      <c r="E442" s="591" t="s">
        <v>188</v>
      </c>
      <c r="F442" s="591" t="s">
        <v>189</v>
      </c>
    </row>
    <row r="443" spans="1:6" ht="16.5" customHeight="1" x14ac:dyDescent="0.2">
      <c r="A443" s="584" t="s">
        <v>475</v>
      </c>
      <c r="B443" s="301">
        <v>189.07</v>
      </c>
      <c r="C443" s="301">
        <v>-6.28</v>
      </c>
      <c r="D443" s="301">
        <v>182.79</v>
      </c>
      <c r="E443" s="352">
        <v>10796.96</v>
      </c>
      <c r="F443" s="347">
        <v>1.6899999999999998E-2</v>
      </c>
    </row>
    <row r="445" spans="1:6" s="240" customFormat="1" ht="16.5" customHeight="1" x14ac:dyDescent="0.2">
      <c r="C445" s="56"/>
      <c r="D445" s="56"/>
      <c r="F445" s="56"/>
    </row>
    <row r="446" spans="1:6" s="366" customFormat="1" ht="16.5" customHeight="1" x14ac:dyDescent="0.2">
      <c r="A446" s="395" t="s">
        <v>823</v>
      </c>
      <c r="B446" s="368"/>
      <c r="C446" s="399"/>
      <c r="D446" s="399"/>
      <c r="F446" s="390"/>
    </row>
    <row r="447" spans="1:6" ht="25.5" x14ac:dyDescent="0.2">
      <c r="A447" s="302" t="s">
        <v>135</v>
      </c>
      <c r="B447" s="591" t="s">
        <v>191</v>
      </c>
      <c r="C447" s="591" t="s">
        <v>192</v>
      </c>
      <c r="D447" s="591" t="s">
        <v>193</v>
      </c>
    </row>
    <row r="448" spans="1:6" ht="16.5" customHeight="1" x14ac:dyDescent="0.2">
      <c r="A448" s="612" t="s">
        <v>465</v>
      </c>
      <c r="B448" s="352">
        <v>28724.31</v>
      </c>
      <c r="C448" s="301">
        <v>204.84</v>
      </c>
      <c r="D448" s="345">
        <v>5883888</v>
      </c>
    </row>
    <row r="449" spans="1:6" ht="16.5" customHeight="1" x14ac:dyDescent="0.2">
      <c r="A449" s="612" t="s">
        <v>466</v>
      </c>
      <c r="B449" s="352">
        <v>7901.4</v>
      </c>
      <c r="C449" s="301">
        <v>300.64</v>
      </c>
      <c r="D449" s="345">
        <v>2375501</v>
      </c>
    </row>
    <row r="450" spans="1:6" ht="16.5" customHeight="1" x14ac:dyDescent="0.2">
      <c r="A450" s="612" t="s">
        <v>467</v>
      </c>
      <c r="B450" s="352">
        <v>42890.61</v>
      </c>
      <c r="C450" s="301">
        <v>153.27000000000001</v>
      </c>
      <c r="D450" s="345">
        <v>6573844</v>
      </c>
    </row>
    <row r="451" spans="1:6" ht="16.5" customHeight="1" x14ac:dyDescent="0.2">
      <c r="A451" s="612" t="s">
        <v>468</v>
      </c>
      <c r="B451" s="352">
        <v>13406.38</v>
      </c>
      <c r="C451" s="301">
        <v>136.59</v>
      </c>
      <c r="D451" s="345">
        <v>1831177</v>
      </c>
    </row>
    <row r="452" spans="1:6" ht="16.5" customHeight="1" x14ac:dyDescent="0.2">
      <c r="A452" s="612" t="s">
        <v>469</v>
      </c>
      <c r="B452" s="352">
        <v>34939.17</v>
      </c>
      <c r="C452" s="301">
        <v>119.29</v>
      </c>
      <c r="D452" s="345">
        <v>4167894</v>
      </c>
    </row>
    <row r="453" spans="1:6" ht="16.5" customHeight="1" x14ac:dyDescent="0.2">
      <c r="A453" s="612" t="s">
        <v>470</v>
      </c>
      <c r="B453" s="352">
        <v>18747.3</v>
      </c>
      <c r="C453" s="301">
        <v>97.22</v>
      </c>
      <c r="D453" s="345">
        <v>1822613</v>
      </c>
    </row>
    <row r="454" spans="1:6" ht="16.5" customHeight="1" x14ac:dyDescent="0.2">
      <c r="A454" s="242" t="s">
        <v>8</v>
      </c>
      <c r="B454" s="620">
        <v>146609</v>
      </c>
      <c r="C454" s="621" t="s">
        <v>448</v>
      </c>
      <c r="D454" s="609">
        <v>22654916</v>
      </c>
    </row>
    <row r="456" spans="1:6" s="240" customFormat="1" ht="16.5" customHeight="1" x14ac:dyDescent="0.2">
      <c r="C456" s="56"/>
      <c r="D456" s="56"/>
      <c r="F456" s="56"/>
    </row>
    <row r="457" spans="1:6" s="366" customFormat="1" ht="16.5" customHeight="1" x14ac:dyDescent="0.2">
      <c r="A457" s="395" t="s">
        <v>824</v>
      </c>
      <c r="B457" s="368"/>
      <c r="C457" s="399"/>
      <c r="D457" s="399"/>
      <c r="F457" s="390"/>
    </row>
    <row r="458" spans="1:6" ht="25.5" x14ac:dyDescent="0.2">
      <c r="A458" s="302" t="s">
        <v>135</v>
      </c>
      <c r="B458" s="591" t="s">
        <v>191</v>
      </c>
      <c r="C458" s="591" t="s">
        <v>192</v>
      </c>
      <c r="D458" s="591" t="s">
        <v>193</v>
      </c>
    </row>
    <row r="459" spans="1:6" ht="16.5" customHeight="1" x14ac:dyDescent="0.2">
      <c r="A459" s="612" t="s">
        <v>471</v>
      </c>
      <c r="B459" s="352">
        <v>48181.54</v>
      </c>
      <c r="C459" s="301">
        <v>255.34</v>
      </c>
      <c r="D459" s="345">
        <v>12302853</v>
      </c>
    </row>
    <row r="460" spans="1:6" ht="16.5" customHeight="1" x14ac:dyDescent="0.2">
      <c r="A460" s="612" t="s">
        <v>472</v>
      </c>
      <c r="B460" s="352">
        <v>3043.9</v>
      </c>
      <c r="C460" s="301">
        <v>0</v>
      </c>
      <c r="D460" s="301">
        <v>0</v>
      </c>
    </row>
    <row r="461" spans="1:6" ht="16.5" customHeight="1" x14ac:dyDescent="0.2">
      <c r="A461" s="612" t="s">
        <v>473</v>
      </c>
      <c r="B461" s="352">
        <v>6581.59</v>
      </c>
      <c r="C461" s="301">
        <v>260.45999999999998</v>
      </c>
      <c r="D461" s="345">
        <v>1714241</v>
      </c>
    </row>
    <row r="462" spans="1:6" ht="16.5" customHeight="1" x14ac:dyDescent="0.2">
      <c r="A462" s="612" t="s">
        <v>474</v>
      </c>
      <c r="B462" s="352">
        <v>26024.43</v>
      </c>
      <c r="C462" s="301">
        <v>44.42</v>
      </c>
      <c r="D462" s="345">
        <v>1156005</v>
      </c>
    </row>
    <row r="463" spans="1:6" ht="16.5" customHeight="1" x14ac:dyDescent="0.2">
      <c r="A463" s="242" t="s">
        <v>8</v>
      </c>
      <c r="B463" s="620">
        <v>80788</v>
      </c>
      <c r="C463" s="621" t="s">
        <v>448</v>
      </c>
      <c r="D463" s="609">
        <v>15173099</v>
      </c>
    </row>
    <row r="465" spans="1:8" s="240" customFormat="1" ht="16.5" customHeight="1" x14ac:dyDescent="0.2">
      <c r="C465" s="56"/>
      <c r="D465" s="56"/>
      <c r="F465" s="56"/>
    </row>
    <row r="466" spans="1:8" s="366" customFormat="1" ht="16.5" customHeight="1" x14ac:dyDescent="0.2">
      <c r="A466" s="395" t="s">
        <v>825</v>
      </c>
      <c r="B466" s="368"/>
      <c r="C466" s="399"/>
      <c r="D466" s="399"/>
      <c r="F466" s="390"/>
    </row>
    <row r="467" spans="1:8" ht="25.5" x14ac:dyDescent="0.2">
      <c r="A467" s="302" t="s">
        <v>135</v>
      </c>
      <c r="B467" s="591" t="s">
        <v>191</v>
      </c>
      <c r="C467" s="591" t="s">
        <v>192</v>
      </c>
      <c r="D467" s="591" t="s">
        <v>193</v>
      </c>
    </row>
    <row r="468" spans="1:8" ht="16.5" customHeight="1" x14ac:dyDescent="0.2">
      <c r="A468" s="584" t="s">
        <v>475</v>
      </c>
      <c r="B468" s="352">
        <v>8106.55</v>
      </c>
      <c r="C468" s="301">
        <v>182.79</v>
      </c>
      <c r="D468" s="345">
        <v>1481796</v>
      </c>
    </row>
    <row r="471" spans="1:8" s="366" customFormat="1" ht="16.5" customHeight="1" x14ac:dyDescent="0.2">
      <c r="A471" s="395" t="s">
        <v>509</v>
      </c>
      <c r="B471" s="368"/>
      <c r="C471" s="399"/>
      <c r="D471" s="399"/>
      <c r="E471" s="368"/>
      <c r="F471" s="399"/>
      <c r="G471" s="368"/>
      <c r="H471" s="368"/>
    </row>
    <row r="472" spans="1:8" ht="25.5" x14ac:dyDescent="0.2">
      <c r="A472" s="302" t="s">
        <v>135</v>
      </c>
      <c r="B472" s="591" t="s">
        <v>194</v>
      </c>
      <c r="C472" s="591" t="s">
        <v>195</v>
      </c>
      <c r="D472" s="591" t="s">
        <v>196</v>
      </c>
      <c r="E472" s="591" t="s">
        <v>510</v>
      </c>
      <c r="F472" s="591" t="s">
        <v>190</v>
      </c>
      <c r="G472" s="591" t="s">
        <v>694</v>
      </c>
    </row>
    <row r="473" spans="1:8" ht="16.5" customHeight="1" x14ac:dyDescent="0.2">
      <c r="A473" s="355" t="s">
        <v>476</v>
      </c>
      <c r="B473" s="312">
        <v>17.07</v>
      </c>
      <c r="C473" s="312">
        <v>744</v>
      </c>
      <c r="D473" s="312">
        <v>1.5</v>
      </c>
      <c r="E473" s="312">
        <v>0.03</v>
      </c>
      <c r="F473" s="219">
        <v>28724.31</v>
      </c>
      <c r="G473" s="312">
        <v>988.56</v>
      </c>
    </row>
    <row r="474" spans="1:8" ht="16.5" customHeight="1" x14ac:dyDescent="0.2">
      <c r="A474" s="355" t="s">
        <v>146</v>
      </c>
      <c r="B474" s="312">
        <v>25.05</v>
      </c>
      <c r="C474" s="312">
        <v>744</v>
      </c>
      <c r="D474" s="312">
        <v>1.5</v>
      </c>
      <c r="E474" s="312">
        <v>0.05</v>
      </c>
      <c r="F474" s="219">
        <v>7901.4</v>
      </c>
      <c r="G474" s="312">
        <v>399.11</v>
      </c>
    </row>
    <row r="475" spans="1:8" ht="16.5" customHeight="1" x14ac:dyDescent="0.2">
      <c r="A475" s="355" t="s">
        <v>477</v>
      </c>
      <c r="B475" s="312">
        <v>12.77</v>
      </c>
      <c r="C475" s="312">
        <v>744</v>
      </c>
      <c r="D475" s="312">
        <v>1.5</v>
      </c>
      <c r="E475" s="312">
        <v>0.03</v>
      </c>
      <c r="F475" s="219">
        <v>42890.61</v>
      </c>
      <c r="G475" s="312">
        <v>1104.48</v>
      </c>
    </row>
    <row r="476" spans="1:8" ht="16.5" customHeight="1" x14ac:dyDescent="0.2">
      <c r="A476" s="355" t="s">
        <v>147</v>
      </c>
      <c r="B476" s="312">
        <v>11.38</v>
      </c>
      <c r="C476" s="312">
        <v>744</v>
      </c>
      <c r="D476" s="312">
        <v>1.5</v>
      </c>
      <c r="E476" s="312">
        <v>0.02</v>
      </c>
      <c r="F476" s="219">
        <v>13406.38</v>
      </c>
      <c r="G476" s="312">
        <v>307.66000000000003</v>
      </c>
    </row>
    <row r="477" spans="1:8" ht="16.5" customHeight="1" x14ac:dyDescent="0.2">
      <c r="A477" s="355" t="s">
        <v>148</v>
      </c>
      <c r="B477" s="312">
        <v>9.94</v>
      </c>
      <c r="C477" s="312">
        <v>744</v>
      </c>
      <c r="D477" s="312">
        <v>1.5</v>
      </c>
      <c r="E477" s="312">
        <v>0.02</v>
      </c>
      <c r="F477" s="219">
        <v>34939.17</v>
      </c>
      <c r="G477" s="312">
        <v>700.25</v>
      </c>
    </row>
    <row r="478" spans="1:8" ht="16.5" customHeight="1" x14ac:dyDescent="0.2">
      <c r="A478" s="355" t="s">
        <v>149</v>
      </c>
      <c r="B478" s="312">
        <v>8.1</v>
      </c>
      <c r="C478" s="312">
        <v>744</v>
      </c>
      <c r="D478" s="312">
        <v>1.5</v>
      </c>
      <c r="E478" s="312">
        <v>0.03</v>
      </c>
      <c r="F478" s="219">
        <v>18747.3</v>
      </c>
      <c r="G478" s="312">
        <v>306.22000000000003</v>
      </c>
    </row>
    <row r="479" spans="1:8" ht="16.5" customHeight="1" x14ac:dyDescent="0.2">
      <c r="A479" s="355" t="s">
        <v>150</v>
      </c>
      <c r="B479" s="312">
        <v>21.28</v>
      </c>
      <c r="C479" s="312">
        <v>744</v>
      </c>
      <c r="D479" s="312">
        <v>1.5</v>
      </c>
      <c r="E479" s="312">
        <v>0.04</v>
      </c>
      <c r="F479" s="219">
        <v>48181.54</v>
      </c>
      <c r="G479" s="312">
        <v>2067.0100000000002</v>
      </c>
    </row>
    <row r="480" spans="1:8" ht="16.5" customHeight="1" x14ac:dyDescent="0.2">
      <c r="A480" s="355" t="s">
        <v>478</v>
      </c>
      <c r="B480" s="312">
        <v>21.71</v>
      </c>
      <c r="C480" s="312">
        <v>744</v>
      </c>
      <c r="D480" s="312">
        <v>1.5</v>
      </c>
      <c r="E480" s="312">
        <v>0.04</v>
      </c>
      <c r="F480" s="219">
        <v>6581.59</v>
      </c>
      <c r="G480" s="312">
        <v>288.01</v>
      </c>
    </row>
    <row r="481" spans="1:7" ht="16.5" customHeight="1" x14ac:dyDescent="0.2">
      <c r="A481" s="355" t="s">
        <v>152</v>
      </c>
      <c r="B481" s="312">
        <v>3.7</v>
      </c>
      <c r="C481" s="312">
        <v>744</v>
      </c>
      <c r="D481" s="312">
        <v>1.5</v>
      </c>
      <c r="E481" s="312">
        <v>0.01</v>
      </c>
      <c r="F481" s="219">
        <v>26024.43</v>
      </c>
      <c r="G481" s="312">
        <v>194.22</v>
      </c>
    </row>
    <row r="482" spans="1:7" ht="16.5" customHeight="1" x14ac:dyDescent="0.2">
      <c r="A482" s="355" t="s">
        <v>153</v>
      </c>
      <c r="B482" s="312">
        <v>15.23</v>
      </c>
      <c r="C482" s="312">
        <v>744</v>
      </c>
      <c r="D482" s="312">
        <v>1.5</v>
      </c>
      <c r="E482" s="312">
        <v>0.03</v>
      </c>
      <c r="F482" s="219">
        <v>8106.55</v>
      </c>
      <c r="G482" s="312">
        <v>248.96</v>
      </c>
    </row>
    <row r="483" spans="1:7" ht="16.5" customHeight="1" x14ac:dyDescent="0.2">
      <c r="A483" s="356" t="s">
        <v>8</v>
      </c>
      <c r="B483" s="503" t="s">
        <v>448</v>
      </c>
      <c r="C483" s="503" t="s">
        <v>448</v>
      </c>
      <c r="D483" s="503" t="s">
        <v>448</v>
      </c>
      <c r="E483" s="503" t="s">
        <v>448</v>
      </c>
      <c r="F483" s="225">
        <v>238546.18</v>
      </c>
      <c r="G483" s="225">
        <v>6604.47</v>
      </c>
    </row>
    <row r="485" spans="1:7" s="240" customFormat="1" ht="16.5" customHeight="1" x14ac:dyDescent="0.2">
      <c r="C485" s="56"/>
      <c r="D485" s="56"/>
      <c r="F485" s="56"/>
    </row>
    <row r="486" spans="1:7" s="366" customFormat="1" ht="16.5" customHeight="1" x14ac:dyDescent="0.2">
      <c r="A486" s="395" t="s">
        <v>695</v>
      </c>
      <c r="B486" s="368"/>
      <c r="C486" s="399"/>
      <c r="D486" s="399"/>
      <c r="F486" s="390"/>
    </row>
    <row r="487" spans="1:7" ht="25.5" x14ac:dyDescent="0.2">
      <c r="A487" s="302" t="s">
        <v>135</v>
      </c>
      <c r="B487" s="591" t="s">
        <v>694</v>
      </c>
      <c r="C487" s="591" t="s">
        <v>143</v>
      </c>
      <c r="D487" s="591" t="s">
        <v>145</v>
      </c>
    </row>
    <row r="488" spans="1:7" ht="16.5" customHeight="1" x14ac:dyDescent="0.2">
      <c r="A488" s="584" t="s">
        <v>476</v>
      </c>
      <c r="B488" s="301">
        <v>318.29000000000002</v>
      </c>
      <c r="C488" s="301">
        <v>988.56</v>
      </c>
      <c r="D488" s="347">
        <v>3.1057999999999999</v>
      </c>
    </row>
    <row r="489" spans="1:7" ht="16.5" customHeight="1" x14ac:dyDescent="0.2">
      <c r="A489" s="584" t="s">
        <v>146</v>
      </c>
      <c r="B489" s="301">
        <v>624.15</v>
      </c>
      <c r="C489" s="301">
        <v>399.11</v>
      </c>
      <c r="D489" s="347">
        <v>0.63939999999999997</v>
      </c>
    </row>
    <row r="490" spans="1:7" ht="16.5" customHeight="1" x14ac:dyDescent="0.2">
      <c r="A490" s="584" t="s">
        <v>477</v>
      </c>
      <c r="B490" s="352">
        <v>1411.53</v>
      </c>
      <c r="C490" s="352">
        <v>1104.48</v>
      </c>
      <c r="D490" s="347">
        <v>0.78249999999999997</v>
      </c>
    </row>
    <row r="491" spans="1:7" ht="16.5" customHeight="1" x14ac:dyDescent="0.2">
      <c r="A491" s="584" t="s">
        <v>147</v>
      </c>
      <c r="B491" s="301">
        <v>391.61</v>
      </c>
      <c r="C491" s="301">
        <v>307.66000000000003</v>
      </c>
      <c r="D491" s="347">
        <v>0.78559999999999997</v>
      </c>
    </row>
    <row r="492" spans="1:7" ht="16.5" customHeight="1" x14ac:dyDescent="0.2">
      <c r="A492" s="584" t="s">
        <v>148</v>
      </c>
      <c r="B492" s="352">
        <v>1546.56</v>
      </c>
      <c r="C492" s="301">
        <v>700.25</v>
      </c>
      <c r="D492" s="347">
        <v>0.45279999999999998</v>
      </c>
    </row>
    <row r="493" spans="1:7" ht="16.5" customHeight="1" x14ac:dyDescent="0.2">
      <c r="A493" s="584" t="s">
        <v>149</v>
      </c>
      <c r="B493" s="301">
        <v>10.51</v>
      </c>
      <c r="C493" s="301">
        <v>306.22000000000003</v>
      </c>
      <c r="D493" s="347">
        <v>29.136099999999999</v>
      </c>
    </row>
    <row r="494" spans="1:7" ht="16.5" customHeight="1" x14ac:dyDescent="0.2">
      <c r="A494" s="584" t="s">
        <v>150</v>
      </c>
      <c r="B494" s="352">
        <v>3412.53</v>
      </c>
      <c r="C494" s="352">
        <v>2067.0100000000002</v>
      </c>
      <c r="D494" s="347">
        <v>0.60570000000000002</v>
      </c>
    </row>
    <row r="495" spans="1:7" ht="16.5" customHeight="1" x14ac:dyDescent="0.2">
      <c r="A495" s="584" t="s">
        <v>151</v>
      </c>
      <c r="B495" s="301">
        <v>56.75</v>
      </c>
      <c r="C495" s="301">
        <v>0</v>
      </c>
      <c r="D495" s="347">
        <v>0</v>
      </c>
    </row>
    <row r="496" spans="1:7" ht="16.5" customHeight="1" x14ac:dyDescent="0.2">
      <c r="A496" s="584" t="s">
        <v>478</v>
      </c>
      <c r="B496" s="301">
        <v>252.87</v>
      </c>
      <c r="C496" s="301">
        <v>288.01</v>
      </c>
      <c r="D496" s="347">
        <v>1.139</v>
      </c>
    </row>
    <row r="497" spans="1:7" ht="16.5" customHeight="1" x14ac:dyDescent="0.2">
      <c r="A497" s="584" t="s">
        <v>152</v>
      </c>
      <c r="B497" s="301">
        <v>200.25</v>
      </c>
      <c r="C497" s="301">
        <v>194.22</v>
      </c>
      <c r="D497" s="347">
        <v>0.96989999999999998</v>
      </c>
    </row>
    <row r="498" spans="1:7" ht="16.5" customHeight="1" x14ac:dyDescent="0.2">
      <c r="A498" s="584" t="s">
        <v>153</v>
      </c>
      <c r="B498" s="301">
        <v>172.13</v>
      </c>
      <c r="C498" s="301">
        <v>248.96</v>
      </c>
      <c r="D498" s="347">
        <v>1.4462999999999999</v>
      </c>
    </row>
    <row r="499" spans="1:7" ht="16.5" customHeight="1" x14ac:dyDescent="0.2">
      <c r="A499" s="613" t="s">
        <v>8</v>
      </c>
      <c r="B499" s="225">
        <v>8397.18</v>
      </c>
      <c r="C499" s="225">
        <v>6604.47</v>
      </c>
      <c r="D499" s="614">
        <v>0.78649999999999998</v>
      </c>
    </row>
    <row r="501" spans="1:7" s="240" customFormat="1" ht="16.5" customHeight="1" x14ac:dyDescent="0.2">
      <c r="C501" s="56"/>
      <c r="D501" s="56"/>
      <c r="F501" s="56"/>
    </row>
    <row r="502" spans="1:7" s="366" customFormat="1" ht="16.5" customHeight="1" x14ac:dyDescent="0.2">
      <c r="A502" s="371" t="s">
        <v>313</v>
      </c>
      <c r="B502" s="368"/>
      <c r="C502" s="399"/>
      <c r="D502" s="399"/>
      <c r="E502" s="368"/>
      <c r="F502" s="390"/>
    </row>
    <row r="503" spans="1:7" ht="25.5" x14ac:dyDescent="0.2">
      <c r="A503" s="302" t="s">
        <v>197</v>
      </c>
      <c r="B503" s="591" t="s">
        <v>198</v>
      </c>
      <c r="C503" s="591" t="s">
        <v>199</v>
      </c>
      <c r="D503" s="591" t="s">
        <v>200</v>
      </c>
      <c r="E503" s="591" t="s">
        <v>201</v>
      </c>
    </row>
    <row r="504" spans="1:7" ht="16.5" customHeight="1" x14ac:dyDescent="0.2">
      <c r="A504" s="584">
        <v>2021</v>
      </c>
      <c r="B504" s="345">
        <v>30880</v>
      </c>
      <c r="C504" s="345">
        <v>12199</v>
      </c>
      <c r="D504" s="347">
        <v>7.0900000000000005E-2</v>
      </c>
      <c r="E504" s="347">
        <v>7.8E-2</v>
      </c>
    </row>
    <row r="505" spans="1:7" ht="16.5" customHeight="1" x14ac:dyDescent="0.2">
      <c r="A505" s="584" t="s">
        <v>202</v>
      </c>
      <c r="B505" s="345">
        <v>211377</v>
      </c>
      <c r="C505" s="345">
        <v>78120</v>
      </c>
      <c r="D505" s="347">
        <v>0.4854</v>
      </c>
      <c r="E505" s="347">
        <v>0.49930000000000002</v>
      </c>
    </row>
    <row r="507" spans="1:7" s="240" customFormat="1" ht="16.5" customHeight="1" x14ac:dyDescent="0.2">
      <c r="C507" s="56"/>
      <c r="D507" s="56"/>
      <c r="F507" s="56"/>
    </row>
    <row r="508" spans="1:7" s="366" customFormat="1" ht="16.5" customHeight="1" x14ac:dyDescent="0.2">
      <c r="A508" s="371" t="s">
        <v>511</v>
      </c>
      <c r="B508" s="368"/>
      <c r="C508" s="399"/>
      <c r="D508" s="399"/>
      <c r="E508" s="368"/>
      <c r="F508" s="399"/>
      <c r="G508" s="368"/>
    </row>
    <row r="509" spans="1:7" ht="25.5" x14ac:dyDescent="0.2">
      <c r="A509" s="504" t="s">
        <v>135</v>
      </c>
      <c r="B509" s="505" t="s">
        <v>198</v>
      </c>
      <c r="C509" s="505" t="s">
        <v>199</v>
      </c>
      <c r="D509" s="505" t="s">
        <v>203</v>
      </c>
      <c r="E509" s="505" t="s">
        <v>204</v>
      </c>
      <c r="F509" s="505" t="s">
        <v>200</v>
      </c>
      <c r="G509" s="505" t="s">
        <v>201</v>
      </c>
    </row>
    <row r="510" spans="1:7" ht="16.5" customHeight="1" x14ac:dyDescent="0.2">
      <c r="A510" s="612" t="s">
        <v>465</v>
      </c>
      <c r="B510" s="345">
        <v>59281</v>
      </c>
      <c r="C510" s="345">
        <v>29758</v>
      </c>
      <c r="D510" s="345">
        <v>1933</v>
      </c>
      <c r="E510" s="345">
        <v>1019</v>
      </c>
      <c r="F510" s="347">
        <v>3.2599999999999997E-2</v>
      </c>
      <c r="G510" s="347">
        <v>3.4200000000000001E-2</v>
      </c>
    </row>
    <row r="511" spans="1:7" ht="16.5" customHeight="1" x14ac:dyDescent="0.2">
      <c r="A511" s="612" t="s">
        <v>471</v>
      </c>
      <c r="B511" s="345">
        <v>91328</v>
      </c>
      <c r="C511" s="345">
        <v>12199</v>
      </c>
      <c r="D511" s="345">
        <v>3441</v>
      </c>
      <c r="E511" s="301">
        <v>471</v>
      </c>
      <c r="F511" s="347">
        <v>3.7699999999999997E-2</v>
      </c>
      <c r="G511" s="347">
        <v>3.8600000000000002E-2</v>
      </c>
    </row>
    <row r="512" spans="1:7" ht="16.5" customHeight="1" x14ac:dyDescent="0.2">
      <c r="A512" s="612" t="s">
        <v>475</v>
      </c>
      <c r="B512" s="345">
        <v>20366</v>
      </c>
      <c r="C512" s="345">
        <v>12213</v>
      </c>
      <c r="D512" s="301">
        <v>780</v>
      </c>
      <c r="E512" s="301">
        <v>456</v>
      </c>
      <c r="F512" s="347">
        <v>3.8300000000000001E-2</v>
      </c>
      <c r="G512" s="347">
        <v>3.73E-2</v>
      </c>
    </row>
    <row r="513" spans="1:7" ht="16.5" customHeight="1" x14ac:dyDescent="0.2">
      <c r="A513" s="612" t="s">
        <v>466</v>
      </c>
      <c r="B513" s="345">
        <v>13238</v>
      </c>
      <c r="C513" s="345">
        <v>9655</v>
      </c>
      <c r="D513" s="301">
        <v>528</v>
      </c>
      <c r="E513" s="301">
        <v>396</v>
      </c>
      <c r="F513" s="347">
        <v>3.9899999999999998E-2</v>
      </c>
      <c r="G513" s="347">
        <v>4.1000000000000002E-2</v>
      </c>
    </row>
    <row r="514" spans="1:7" ht="16.5" customHeight="1" x14ac:dyDescent="0.2">
      <c r="A514" s="612" t="s">
        <v>472</v>
      </c>
      <c r="B514" s="345">
        <v>12216</v>
      </c>
      <c r="C514" s="345">
        <v>9675</v>
      </c>
      <c r="D514" s="301">
        <v>380</v>
      </c>
      <c r="E514" s="301">
        <v>296</v>
      </c>
      <c r="F514" s="347">
        <v>3.1099999999999999E-2</v>
      </c>
      <c r="G514" s="347">
        <v>3.0599999999999999E-2</v>
      </c>
    </row>
    <row r="515" spans="1:7" ht="16.5" customHeight="1" x14ac:dyDescent="0.2">
      <c r="A515" s="612" t="s">
        <v>467</v>
      </c>
      <c r="B515" s="345">
        <v>77395</v>
      </c>
      <c r="C515" s="345">
        <v>9702</v>
      </c>
      <c r="D515" s="345">
        <v>3596</v>
      </c>
      <c r="E515" s="301">
        <v>478</v>
      </c>
      <c r="F515" s="347">
        <v>4.65E-2</v>
      </c>
      <c r="G515" s="347">
        <v>4.9299999999999997E-2</v>
      </c>
    </row>
    <row r="516" spans="1:7" ht="16.5" customHeight="1" x14ac:dyDescent="0.2">
      <c r="A516" s="612" t="s">
        <v>473</v>
      </c>
      <c r="B516" s="345">
        <v>17317</v>
      </c>
      <c r="C516" s="345">
        <v>11097</v>
      </c>
      <c r="D516" s="301">
        <v>863</v>
      </c>
      <c r="E516" s="301">
        <v>546</v>
      </c>
      <c r="F516" s="347">
        <v>4.9799999999999997E-2</v>
      </c>
      <c r="G516" s="347">
        <v>4.9200000000000001E-2</v>
      </c>
    </row>
    <row r="517" spans="1:7" ht="16.5" customHeight="1" x14ac:dyDescent="0.2">
      <c r="A517" s="612" t="s">
        <v>468</v>
      </c>
      <c r="B517" s="345">
        <v>25001</v>
      </c>
      <c r="C517" s="345">
        <v>11595</v>
      </c>
      <c r="D517" s="345">
        <v>1610</v>
      </c>
      <c r="E517" s="301">
        <v>751</v>
      </c>
      <c r="F517" s="347">
        <v>6.4399999999999999E-2</v>
      </c>
      <c r="G517" s="347">
        <v>6.4799999999999996E-2</v>
      </c>
    </row>
    <row r="518" spans="1:7" ht="16.5" customHeight="1" x14ac:dyDescent="0.2">
      <c r="A518" s="612" t="s">
        <v>469</v>
      </c>
      <c r="B518" s="345">
        <v>59704</v>
      </c>
      <c r="C518" s="345">
        <v>23451</v>
      </c>
      <c r="D518" s="345">
        <v>5984</v>
      </c>
      <c r="E518" s="345">
        <v>2323</v>
      </c>
      <c r="F518" s="347">
        <v>0.1002</v>
      </c>
      <c r="G518" s="347">
        <v>9.9099999999999994E-2</v>
      </c>
    </row>
    <row r="519" spans="1:7" ht="16.5" customHeight="1" x14ac:dyDescent="0.2">
      <c r="A519" s="612" t="s">
        <v>470</v>
      </c>
      <c r="B519" s="345">
        <v>24842</v>
      </c>
      <c r="C519" s="345">
        <v>9738</v>
      </c>
      <c r="D519" s="345">
        <v>4959</v>
      </c>
      <c r="E519" s="345">
        <v>2010</v>
      </c>
      <c r="F519" s="347">
        <v>0.1996</v>
      </c>
      <c r="G519" s="347">
        <v>0.2064</v>
      </c>
    </row>
    <row r="520" spans="1:7" ht="16.5" customHeight="1" x14ac:dyDescent="0.2">
      <c r="A520" s="612" t="s">
        <v>474</v>
      </c>
      <c r="B520" s="345">
        <v>34770</v>
      </c>
      <c r="C520" s="345">
        <v>17390</v>
      </c>
      <c r="D520" s="345">
        <v>6806</v>
      </c>
      <c r="E520" s="345">
        <v>3453</v>
      </c>
      <c r="F520" s="347">
        <v>0.19570000000000001</v>
      </c>
      <c r="G520" s="347">
        <v>0.1986</v>
      </c>
    </row>
    <row r="522" spans="1:7" s="240" customFormat="1" ht="16.5" customHeight="1" x14ac:dyDescent="0.2">
      <c r="C522" s="56"/>
      <c r="D522" s="56"/>
      <c r="F522" s="56"/>
    </row>
    <row r="523" spans="1:7" s="366" customFormat="1" ht="16.5" customHeight="1" x14ac:dyDescent="0.2">
      <c r="A523" s="371" t="s">
        <v>826</v>
      </c>
      <c r="B523" s="368"/>
      <c r="C523" s="399"/>
      <c r="D523" s="399"/>
      <c r="E523" s="368"/>
      <c r="F523" s="399"/>
      <c r="G523" s="368"/>
    </row>
    <row r="524" spans="1:7" ht="25.5" x14ac:dyDescent="0.2">
      <c r="A524" s="617" t="s">
        <v>691</v>
      </c>
      <c r="B524" s="591" t="s">
        <v>282</v>
      </c>
      <c r="C524" s="591" t="s">
        <v>283</v>
      </c>
      <c r="D524" s="591" t="s">
        <v>512</v>
      </c>
      <c r="E524" s="591" t="s">
        <v>513</v>
      </c>
      <c r="F524" s="591" t="s">
        <v>144</v>
      </c>
      <c r="G524" s="591" t="s">
        <v>145</v>
      </c>
    </row>
    <row r="525" spans="1:7" ht="16.5" customHeight="1" x14ac:dyDescent="0.2">
      <c r="A525" s="303" t="s">
        <v>121</v>
      </c>
      <c r="B525" s="345">
        <v>23194337</v>
      </c>
      <c r="C525" s="352">
        <v>4302.6499999999996</v>
      </c>
      <c r="D525" s="345">
        <v>22654916</v>
      </c>
      <c r="E525" s="352">
        <v>3806.27</v>
      </c>
      <c r="F525" s="209">
        <v>0.97670000000000001</v>
      </c>
      <c r="G525" s="209">
        <v>0.88460000000000005</v>
      </c>
    </row>
    <row r="526" spans="1:7" ht="16.5" customHeight="1" x14ac:dyDescent="0.2">
      <c r="A526" s="303" t="s">
        <v>120</v>
      </c>
      <c r="B526" s="223">
        <v>17764315</v>
      </c>
      <c r="C526" s="624">
        <v>3922.4</v>
      </c>
      <c r="D526" s="217">
        <v>15173099</v>
      </c>
      <c r="E526" s="219">
        <v>2549.2399999999998</v>
      </c>
      <c r="F526" s="227">
        <v>0.85409999999999997</v>
      </c>
      <c r="G526" s="227">
        <v>0.64990000000000003</v>
      </c>
    </row>
    <row r="527" spans="1:7" s="550" customFormat="1" ht="16.5" customHeight="1" x14ac:dyDescent="0.2">
      <c r="A527" s="303" t="s">
        <v>921</v>
      </c>
      <c r="B527" s="223">
        <v>496111</v>
      </c>
      <c r="C527" s="625">
        <v>172.13</v>
      </c>
      <c r="D527" s="217">
        <v>1481796</v>
      </c>
      <c r="E527" s="312">
        <v>248.96</v>
      </c>
      <c r="F527" s="227">
        <v>2.9868000000000001</v>
      </c>
      <c r="G527" s="227">
        <v>1.4462999999999999</v>
      </c>
    </row>
    <row r="528" spans="1:7" ht="16.5" customHeight="1" x14ac:dyDescent="0.2">
      <c r="A528" s="563" t="s">
        <v>8</v>
      </c>
      <c r="B528" s="224">
        <v>41454763</v>
      </c>
      <c r="C528" s="225">
        <v>8397.18</v>
      </c>
      <c r="D528" s="224">
        <v>39309811</v>
      </c>
      <c r="E528" s="225">
        <v>6604.47</v>
      </c>
      <c r="F528" s="626">
        <v>0.94830000000000003</v>
      </c>
      <c r="G528" s="626">
        <v>0.78649999999999998</v>
      </c>
    </row>
  </sheetData>
  <customSheetViews>
    <customSheetView guid="{8E212A9A-7614-47AE-9E08-B60E07D37147}" scale="75">
      <selection activeCell="A4" sqref="A4"/>
      <pageMargins left="0.7" right="0.7" top="0.75" bottom="0.75" header="0.3" footer="0.3"/>
      <pageSetup orientation="portrait" r:id="rId1"/>
    </customSheetView>
  </customSheetViews>
  <mergeCells count="21">
    <mergeCell ref="A331:F331"/>
    <mergeCell ref="A37:C37"/>
    <mergeCell ref="A283:F283"/>
    <mergeCell ref="A19:E19"/>
    <mergeCell ref="A299:F299"/>
    <mergeCell ref="A315:F315"/>
    <mergeCell ref="A269:A270"/>
    <mergeCell ref="B269:C269"/>
    <mergeCell ref="D269:E269"/>
    <mergeCell ref="A6:D6"/>
    <mergeCell ref="A14:E14"/>
    <mergeCell ref="A9:E9"/>
    <mergeCell ref="A26:A31"/>
    <mergeCell ref="A32:A35"/>
    <mergeCell ref="A422:F422"/>
    <mergeCell ref="A438:F438"/>
    <mergeCell ref="A347:F347"/>
    <mergeCell ref="A363:F363"/>
    <mergeCell ref="A379:F379"/>
    <mergeCell ref="A395:F395"/>
    <mergeCell ref="A406:F406"/>
  </mergeCells>
  <pageMargins left="0.7" right="0.7" top="0.75" bottom="0.75" header="0.3" footer="0.3"/>
  <pageSetup orientation="portrait" r:id="rId2"/>
  <headerFooter>
    <oddFooter>&amp;R&amp;1#&amp;"Calibri"&amp;10&amp;KA80000Internal Use Only</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41973D-11DE-439C-8325-6FE9F72061B9}">
  <sheetPr>
    <tabColor rgb="FF0070C0"/>
  </sheetPr>
  <dimension ref="A1:N232"/>
  <sheetViews>
    <sheetView workbookViewId="0">
      <selection activeCell="A5" sqref="A5"/>
    </sheetView>
  </sheetViews>
  <sheetFormatPr defaultColWidth="9" defaultRowHeight="16.5" customHeight="1" x14ac:dyDescent="0.2"/>
  <cols>
    <col min="1" max="1" width="30.875" style="27" customWidth="1"/>
    <col min="2" max="9" width="17.625" style="27" customWidth="1"/>
    <col min="10" max="13" width="16.625" style="27" customWidth="1"/>
    <col min="14" max="16384" width="9" style="27"/>
  </cols>
  <sheetData>
    <row r="1" spans="1:14" s="366" customFormat="1" ht="16.5" customHeight="1" x14ac:dyDescent="0.2">
      <c r="A1" s="360" t="str">
        <f>' PY2 Res &amp; DR'!A1</f>
        <v>Evergy Evaluation, Measurement, and Verification Report  – Appendix O: Databook</v>
      </c>
      <c r="B1" s="360"/>
      <c r="C1" s="360"/>
      <c r="D1" s="360"/>
      <c r="E1" s="360"/>
      <c r="F1" s="360"/>
      <c r="G1" s="360"/>
      <c r="H1" s="360"/>
      <c r="I1" s="360"/>
      <c r="J1" s="360"/>
      <c r="K1" s="360"/>
      <c r="L1" s="360"/>
      <c r="M1" s="360"/>
      <c r="N1" s="360"/>
    </row>
    <row r="2" spans="1:14" s="366" customFormat="1" ht="16.5" customHeight="1" x14ac:dyDescent="0.2">
      <c r="A2" s="361"/>
      <c r="B2" s="361"/>
      <c r="C2" s="361"/>
      <c r="D2" s="361"/>
      <c r="E2" s="361"/>
      <c r="F2" s="361"/>
      <c r="G2" s="361"/>
      <c r="H2" s="361"/>
    </row>
    <row r="3" spans="1:14" s="366" customFormat="1" ht="16.5" customHeight="1" x14ac:dyDescent="0.2">
      <c r="A3" s="362" t="s">
        <v>23</v>
      </c>
      <c r="B3" s="362"/>
      <c r="C3" s="362"/>
      <c r="D3" s="362"/>
      <c r="E3" s="362"/>
      <c r="F3" s="362"/>
      <c r="G3" s="362"/>
      <c r="H3" s="362"/>
      <c r="I3" s="367"/>
      <c r="J3" s="367"/>
      <c r="K3" s="367"/>
      <c r="L3" s="367"/>
      <c r="M3" s="367"/>
      <c r="N3" s="367"/>
    </row>
    <row r="4" spans="1:14" s="389" customFormat="1" ht="16.5" customHeight="1" x14ac:dyDescent="0.2">
      <c r="A4" s="401"/>
      <c r="B4" s="401"/>
      <c r="C4" s="401"/>
      <c r="D4" s="401"/>
      <c r="E4" s="401"/>
      <c r="F4" s="401"/>
      <c r="G4" s="401"/>
      <c r="H4" s="401"/>
      <c r="I4" s="401"/>
      <c r="J4" s="401"/>
      <c r="K4" s="401"/>
      <c r="L4" s="401"/>
      <c r="M4" s="401"/>
      <c r="N4" s="401"/>
    </row>
    <row r="5" spans="1:14" s="366" customFormat="1" ht="16.5" customHeight="1" x14ac:dyDescent="0.2">
      <c r="A5" s="358" t="s">
        <v>220</v>
      </c>
      <c r="B5" s="358"/>
      <c r="C5" s="358"/>
      <c r="D5" s="358"/>
    </row>
    <row r="6" spans="1:14" ht="16.5" customHeight="1" x14ac:dyDescent="0.2">
      <c r="A6" s="638" t="s">
        <v>40</v>
      </c>
      <c r="B6" s="639" t="s">
        <v>890</v>
      </c>
      <c r="C6" s="553" t="s">
        <v>121</v>
      </c>
      <c r="D6" s="553" t="s">
        <v>120</v>
      </c>
    </row>
    <row r="7" spans="1:14" ht="16.5" customHeight="1" x14ac:dyDescent="0.2">
      <c r="A7" s="637" t="str">
        <f>'Program Level Tables'!V5</f>
        <v>Number of Participants*</v>
      </c>
      <c r="B7" s="637">
        <f>'Program Level Tables'!W5</f>
        <v>160</v>
      </c>
      <c r="C7" s="637">
        <f>'Program Level Tables'!X5</f>
        <v>142</v>
      </c>
      <c r="D7" s="637">
        <f>'Program Level Tables'!Y5</f>
        <v>18</v>
      </c>
    </row>
    <row r="8" spans="1:14" s="542" customFormat="1" ht="16.5" customHeight="1" x14ac:dyDescent="0.2">
      <c r="A8" s="1079" t="str">
        <f>'Program Level Tables'!V6</f>
        <v>Energy Savings (kWh)</v>
      </c>
      <c r="B8" s="1080"/>
      <c r="C8" s="1080"/>
      <c r="D8" s="1081"/>
    </row>
    <row r="9" spans="1:14" ht="16.5" customHeight="1" x14ac:dyDescent="0.2">
      <c r="A9" s="235" t="str">
        <f>'Program Level Tables'!V7</f>
        <v>Targeted Energy Savings</v>
      </c>
      <c r="B9" s="235">
        <f>'Program Level Tables'!W7</f>
        <v>0</v>
      </c>
      <c r="C9" s="235">
        <f>'Program Level Tables'!X7</f>
        <v>0</v>
      </c>
      <c r="D9" s="235">
        <f>'Program Level Tables'!Y7</f>
        <v>0</v>
      </c>
    </row>
    <row r="10" spans="1:14" s="542" customFormat="1" ht="16.5" customHeight="1" x14ac:dyDescent="0.2">
      <c r="A10" s="235" t="str">
        <f>'Program Level Tables'!V8</f>
        <v>Reported Energy Savings</v>
      </c>
      <c r="B10" s="235">
        <f>'Program Level Tables'!W8</f>
        <v>0</v>
      </c>
      <c r="C10" s="235">
        <f>'Program Level Tables'!X8</f>
        <v>0</v>
      </c>
      <c r="D10" s="235">
        <f>'Program Level Tables'!Y8</f>
        <v>0</v>
      </c>
    </row>
    <row r="11" spans="1:14" ht="16.5" customHeight="1" x14ac:dyDescent="0.2">
      <c r="A11" s="235" t="str">
        <f>'Program Level Tables'!V9</f>
        <v>Gross Verified Energy Savings</v>
      </c>
      <c r="B11" s="235">
        <f>'Program Level Tables'!W9</f>
        <v>0</v>
      </c>
      <c r="C11" s="235">
        <f>'Program Level Tables'!X9</f>
        <v>0</v>
      </c>
      <c r="D11" s="235">
        <f>'Program Level Tables'!Y9</f>
        <v>0</v>
      </c>
      <c r="G11" s="50"/>
    </row>
    <row r="12" spans="1:14" s="50" customFormat="1" ht="16.5" customHeight="1" x14ac:dyDescent="0.2">
      <c r="A12" s="235" t="str">
        <f>'Program Level Tables'!V10</f>
        <v>Net Verified Energy Savings</v>
      </c>
      <c r="B12" s="235">
        <f>'Program Level Tables'!W10</f>
        <v>0</v>
      </c>
      <c r="C12" s="235">
        <f>'Program Level Tables'!X10</f>
        <v>0</v>
      </c>
      <c r="D12" s="235">
        <f>'Program Level Tables'!Y10</f>
        <v>0</v>
      </c>
    </row>
    <row r="13" spans="1:14" ht="16.5" customHeight="1" x14ac:dyDescent="0.2">
      <c r="A13" s="1079" t="str">
        <f>'Program Level Tables'!V11</f>
        <v>Peak Demand Reduction (kW)</v>
      </c>
      <c r="B13" s="1080"/>
      <c r="C13" s="1080"/>
      <c r="D13" s="1081"/>
    </row>
    <row r="14" spans="1:14" ht="16.5" customHeight="1" x14ac:dyDescent="0.2">
      <c r="A14" s="235" t="str">
        <f>'Program Level Tables'!V12</f>
        <v>Targeted Peak Demand Reduction</v>
      </c>
      <c r="B14" s="235">
        <f>'Program Level Tables'!W12</f>
        <v>67092</v>
      </c>
      <c r="C14" s="235">
        <f>'Program Level Tables'!X12</f>
        <v>52092</v>
      </c>
      <c r="D14" s="235">
        <f>'Program Level Tables'!Y12</f>
        <v>15000</v>
      </c>
      <c r="E14" s="51"/>
      <c r="F14" s="51"/>
      <c r="G14" s="51"/>
      <c r="H14" s="51"/>
    </row>
    <row r="15" spans="1:14" ht="16.5" customHeight="1" x14ac:dyDescent="0.2">
      <c r="A15" s="235" t="str">
        <f>'Program Level Tables'!V13</f>
        <v>Reported Peak Demand Reduction</v>
      </c>
      <c r="B15" s="235">
        <f>'Program Level Tables'!W13</f>
        <v>73600.600000000006</v>
      </c>
      <c r="C15" s="235">
        <f>'Program Level Tables'!X13</f>
        <v>50387.5</v>
      </c>
      <c r="D15" s="235">
        <f>'Program Level Tables'!Y13</f>
        <v>23213.1</v>
      </c>
      <c r="E15" s="51"/>
      <c r="F15" s="51"/>
      <c r="G15" s="51"/>
      <c r="H15" s="51"/>
    </row>
    <row r="16" spans="1:14" ht="16.5" customHeight="1" x14ac:dyDescent="0.2">
      <c r="A16" s="235" t="str">
        <f>'Program Level Tables'!V14</f>
        <v>Gross Verified Peak Demand Reduction</v>
      </c>
      <c r="B16" s="235">
        <f>'Program Level Tables'!W14</f>
        <v>73618.759999999995</v>
      </c>
      <c r="C16" s="235">
        <f>'Program Level Tables'!X14</f>
        <v>51094.86</v>
      </c>
      <c r="D16" s="235">
        <f>'Program Level Tables'!Y14</f>
        <v>22523.9</v>
      </c>
      <c r="E16" s="51"/>
      <c r="F16" s="51"/>
      <c r="G16" s="51"/>
      <c r="H16" s="51"/>
    </row>
    <row r="17" spans="1:8" ht="16.5" customHeight="1" x14ac:dyDescent="0.2">
      <c r="A17" s="235" t="str">
        <f>'Program Level Tables'!V15</f>
        <v>Net Verified Peak Demand Reduction</v>
      </c>
      <c r="B17" s="235">
        <f>'Program Level Tables'!W15</f>
        <v>73618.759999999995</v>
      </c>
      <c r="C17" s="235">
        <f>'Program Level Tables'!X15</f>
        <v>51094.86</v>
      </c>
      <c r="D17" s="235">
        <f>'Program Level Tables'!Y15</f>
        <v>22523.9</v>
      </c>
      <c r="E17" s="51"/>
      <c r="F17" s="51"/>
      <c r="G17" s="51"/>
      <c r="H17" s="51"/>
    </row>
    <row r="18" spans="1:8" s="542" customFormat="1" ht="16.5" customHeight="1" x14ac:dyDescent="0.2">
      <c r="A18" s="1079" t="s">
        <v>55</v>
      </c>
      <c r="B18" s="1080"/>
      <c r="C18" s="1080"/>
      <c r="D18" s="1081"/>
      <c r="E18" s="51"/>
      <c r="F18" s="51"/>
      <c r="G18" s="51"/>
      <c r="H18" s="51"/>
    </row>
    <row r="19" spans="1:8" s="542" customFormat="1" ht="16.5" customHeight="1" x14ac:dyDescent="0.2">
      <c r="A19" s="26" t="str">
        <f>'Program Level Tables'!V17</f>
        <v>Total Resource Cost Test Ratio</v>
      </c>
      <c r="B19" s="26">
        <f>'Program Level Tables'!W17</f>
        <v>2.2799999999999998</v>
      </c>
      <c r="C19" s="136">
        <f>'Program Level Tables'!X17</f>
        <v>2.4500000000000002</v>
      </c>
      <c r="D19" s="136">
        <f>'Program Level Tables'!Y17</f>
        <v>1.97</v>
      </c>
      <c r="E19" s="51"/>
      <c r="F19" s="51"/>
      <c r="G19" s="51"/>
      <c r="H19" s="51"/>
    </row>
    <row r="20" spans="1:8" s="542" customFormat="1" ht="16.5" customHeight="1" x14ac:dyDescent="0.2">
      <c r="A20" s="192"/>
      <c r="B20" s="192"/>
      <c r="C20" s="193"/>
      <c r="D20" s="132"/>
      <c r="E20" s="51"/>
      <c r="F20" s="51"/>
      <c r="G20" s="51"/>
      <c r="H20" s="51"/>
    </row>
    <row r="21" spans="1:8" s="240" customFormat="1" ht="16.5" customHeight="1" x14ac:dyDescent="0.2">
      <c r="A21" s="192"/>
      <c r="B21" s="192"/>
      <c r="C21" s="193"/>
      <c r="D21" s="132"/>
      <c r="E21" s="51"/>
      <c r="F21" s="51"/>
      <c r="G21" s="51"/>
      <c r="H21" s="51"/>
    </row>
    <row r="22" spans="1:8" s="366" customFormat="1" ht="16.5" customHeight="1" x14ac:dyDescent="0.2">
      <c r="A22" s="402" t="s">
        <v>516</v>
      </c>
      <c r="B22" s="402"/>
      <c r="C22" s="402"/>
      <c r="D22" s="392"/>
      <c r="E22" s="392"/>
      <c r="F22" s="392"/>
      <c r="G22" s="392"/>
      <c r="H22" s="392"/>
    </row>
    <row r="23" spans="1:8" ht="38.25" x14ac:dyDescent="0.2">
      <c r="A23" s="348" t="s">
        <v>116</v>
      </c>
      <c r="B23" s="329" t="s">
        <v>205</v>
      </c>
      <c r="C23" s="329" t="s">
        <v>206</v>
      </c>
      <c r="D23" s="51"/>
      <c r="E23" s="51"/>
      <c r="F23" s="51"/>
      <c r="G23" s="51"/>
      <c r="H23" s="51"/>
    </row>
    <row r="24" spans="1:8" ht="16.5" customHeight="1" x14ac:dyDescent="0.2">
      <c r="A24" s="559">
        <v>2020</v>
      </c>
      <c r="B24" s="354">
        <v>0</v>
      </c>
      <c r="C24" s="353">
        <v>15000</v>
      </c>
      <c r="D24" s="51"/>
      <c r="E24" s="51"/>
      <c r="F24" s="51"/>
      <c r="G24" s="51"/>
      <c r="H24" s="51"/>
    </row>
    <row r="25" spans="1:8" ht="16.5" customHeight="1" x14ac:dyDescent="0.2">
      <c r="A25" s="559">
        <v>2021</v>
      </c>
      <c r="B25" s="354">
        <v>0</v>
      </c>
      <c r="C25" s="353">
        <v>15000</v>
      </c>
      <c r="D25" s="51"/>
      <c r="E25" s="51"/>
      <c r="F25" s="51"/>
      <c r="G25" s="51"/>
      <c r="H25" s="51"/>
    </row>
    <row r="26" spans="1:8" ht="16.5" customHeight="1" x14ac:dyDescent="0.2">
      <c r="A26" s="559">
        <v>2022</v>
      </c>
      <c r="B26" s="354">
        <v>0</v>
      </c>
      <c r="C26" s="353">
        <v>15000</v>
      </c>
      <c r="D26" s="51"/>
      <c r="E26" s="51"/>
      <c r="F26" s="51"/>
      <c r="G26" s="51"/>
      <c r="H26" s="51"/>
    </row>
    <row r="27" spans="1:8" ht="16.5" customHeight="1" x14ac:dyDescent="0.2">
      <c r="A27" s="563" t="s">
        <v>8</v>
      </c>
      <c r="B27" s="627">
        <v>0</v>
      </c>
      <c r="C27" s="309">
        <v>45000</v>
      </c>
      <c r="D27" s="51"/>
      <c r="E27" s="51"/>
      <c r="F27" s="51"/>
      <c r="G27" s="51"/>
      <c r="H27" s="51"/>
    </row>
    <row r="28" spans="1:8" ht="16.5" customHeight="1" x14ac:dyDescent="0.2">
      <c r="A28" s="21"/>
      <c r="B28" s="22"/>
      <c r="C28" s="133"/>
      <c r="D28" s="51"/>
      <c r="E28" s="51"/>
      <c r="F28" s="51"/>
      <c r="G28" s="51"/>
      <c r="H28" s="51"/>
    </row>
    <row r="29" spans="1:8" s="240" customFormat="1" ht="16.5" customHeight="1" x14ac:dyDescent="0.2">
      <c r="A29" s="241"/>
      <c r="B29" s="22"/>
      <c r="C29" s="133"/>
      <c r="D29" s="51"/>
      <c r="E29" s="51"/>
      <c r="F29" s="51"/>
      <c r="G29" s="51"/>
      <c r="H29" s="51"/>
    </row>
    <row r="30" spans="1:8" s="366" customFormat="1" ht="16.5" customHeight="1" x14ac:dyDescent="0.2">
      <c r="A30" s="358" t="s">
        <v>515</v>
      </c>
      <c r="B30"/>
      <c r="C30"/>
      <c r="D30" s="392"/>
      <c r="E30" s="392"/>
      <c r="F30" s="392"/>
      <c r="G30" s="392"/>
      <c r="H30" s="392"/>
    </row>
    <row r="31" spans="1:8" ht="38.25" x14ac:dyDescent="0.2">
      <c r="A31" s="591" t="s">
        <v>116</v>
      </c>
      <c r="B31" s="591" t="s">
        <v>205</v>
      </c>
      <c r="C31" s="591" t="s">
        <v>206</v>
      </c>
      <c r="D31" s="51"/>
      <c r="E31" s="51"/>
      <c r="F31" s="51"/>
      <c r="G31" s="51"/>
      <c r="H31" s="51"/>
    </row>
    <row r="32" spans="1:8" ht="16.5" customHeight="1" x14ac:dyDescent="0.2">
      <c r="A32" s="559">
        <v>2020</v>
      </c>
      <c r="B32" s="354">
        <v>0</v>
      </c>
      <c r="C32" s="353">
        <v>49488</v>
      </c>
    </row>
    <row r="33" spans="1:8" ht="16.5" customHeight="1" x14ac:dyDescent="0.2">
      <c r="A33" s="559">
        <v>2021</v>
      </c>
      <c r="B33" s="354">
        <v>0</v>
      </c>
      <c r="C33" s="353">
        <v>52092</v>
      </c>
    </row>
    <row r="34" spans="1:8" ht="16.5" customHeight="1" x14ac:dyDescent="0.2">
      <c r="A34" s="559">
        <v>2022</v>
      </c>
      <c r="B34" s="354">
        <v>0</v>
      </c>
      <c r="C34" s="353">
        <v>54834</v>
      </c>
    </row>
    <row r="35" spans="1:8" s="248" customFormat="1" ht="16.5" customHeight="1" x14ac:dyDescent="0.2">
      <c r="A35" s="563" t="s">
        <v>8</v>
      </c>
      <c r="B35" s="627">
        <v>0</v>
      </c>
      <c r="C35" s="309">
        <v>156414</v>
      </c>
    </row>
    <row r="36" spans="1:8" s="46" customFormat="1" ht="16.5" customHeight="1" x14ac:dyDescent="0.2">
      <c r="C36" s="1075"/>
      <c r="D36" s="1075"/>
      <c r="E36" s="1075"/>
      <c r="F36" s="1075"/>
      <c r="G36" s="1075"/>
      <c r="H36" s="1075"/>
    </row>
    <row r="37" spans="1:8" s="46" customFormat="1" ht="16.5" customHeight="1" x14ac:dyDescent="0.2">
      <c r="C37" s="246"/>
      <c r="D37" s="246"/>
      <c r="E37" s="246"/>
      <c r="F37" s="246"/>
      <c r="G37" s="246"/>
      <c r="H37" s="246"/>
    </row>
    <row r="38" spans="1:8" ht="16.5" customHeight="1" x14ac:dyDescent="0.2">
      <c r="A38" s="1068" t="s">
        <v>291</v>
      </c>
      <c r="B38" s="1068"/>
      <c r="C38" s="1068"/>
      <c r="D38" s="51"/>
      <c r="E38" s="51"/>
      <c r="F38" s="161"/>
      <c r="G38" s="51"/>
      <c r="H38" s="51"/>
    </row>
    <row r="39" spans="1:8" ht="25.5" x14ac:dyDescent="0.2">
      <c r="A39" s="617" t="s">
        <v>69</v>
      </c>
      <c r="B39" s="591" t="s">
        <v>208</v>
      </c>
      <c r="C39" s="591" t="s">
        <v>209</v>
      </c>
      <c r="D39" s="51"/>
      <c r="E39" s="51"/>
      <c r="F39" s="161"/>
      <c r="G39" s="51"/>
      <c r="H39" s="51"/>
    </row>
    <row r="40" spans="1:8" ht="16.5" customHeight="1" x14ac:dyDescent="0.2">
      <c r="A40" s="212" t="s">
        <v>121</v>
      </c>
      <c r="B40" s="301">
        <v>404</v>
      </c>
      <c r="C40" s="301">
        <v>142</v>
      </c>
      <c r="D40" s="51"/>
      <c r="E40" s="51"/>
      <c r="F40" s="161"/>
      <c r="G40" s="51"/>
      <c r="H40" s="51"/>
    </row>
    <row r="41" spans="1:8" ht="16.5" customHeight="1" x14ac:dyDescent="0.2">
      <c r="A41" s="212" t="s">
        <v>120</v>
      </c>
      <c r="B41" s="301">
        <v>105</v>
      </c>
      <c r="C41" s="301">
        <v>18</v>
      </c>
    </row>
    <row r="42" spans="1:8" ht="16.5" customHeight="1" x14ac:dyDescent="0.2">
      <c r="A42" s="554" t="s">
        <v>8</v>
      </c>
      <c r="B42" s="503">
        <v>509</v>
      </c>
      <c r="C42" s="503">
        <v>160</v>
      </c>
    </row>
    <row r="43" spans="1:8" s="248" customFormat="1" ht="16.5" customHeight="1" x14ac:dyDescent="0.2">
      <c r="A43" s="404"/>
      <c r="B43" s="405"/>
      <c r="C43" s="405"/>
    </row>
    <row r="44" spans="1:8" ht="16.5" customHeight="1" x14ac:dyDescent="0.2">
      <c r="A44" s="248"/>
      <c r="B44" s="248"/>
    </row>
    <row r="45" spans="1:8" ht="16.5" customHeight="1" x14ac:dyDescent="0.2">
      <c r="A45" s="358" t="s">
        <v>316</v>
      </c>
      <c r="B45" s="358"/>
      <c r="C45" s="358"/>
      <c r="D45" s="1076"/>
      <c r="E45" s="1076"/>
      <c r="F45" s="1076"/>
      <c r="G45" s="406"/>
    </row>
    <row r="46" spans="1:8" ht="38.25" x14ac:dyDescent="0.2">
      <c r="A46" s="591" t="s">
        <v>210</v>
      </c>
      <c r="B46" s="591" t="s">
        <v>211</v>
      </c>
      <c r="C46" s="591" t="s">
        <v>212</v>
      </c>
      <c r="D46" s="591" t="s">
        <v>213</v>
      </c>
      <c r="E46" s="591" t="s">
        <v>214</v>
      </c>
      <c r="F46" s="591" t="s">
        <v>215</v>
      </c>
      <c r="G46" s="591" t="s">
        <v>216</v>
      </c>
    </row>
    <row r="47" spans="1:8" ht="16.5" customHeight="1" x14ac:dyDescent="0.2">
      <c r="A47" s="552">
        <v>4</v>
      </c>
      <c r="B47" s="552">
        <v>3</v>
      </c>
      <c r="C47" s="552" t="s">
        <v>517</v>
      </c>
      <c r="D47" s="552" t="s">
        <v>518</v>
      </c>
      <c r="E47" s="552" t="s">
        <v>519</v>
      </c>
      <c r="F47" s="552" t="s">
        <v>448</v>
      </c>
      <c r="G47" s="552" t="s">
        <v>448</v>
      </c>
    </row>
    <row r="48" spans="1:8" ht="16.5" customHeight="1" x14ac:dyDescent="0.2">
      <c r="A48" s="552">
        <v>9</v>
      </c>
      <c r="B48" s="552">
        <v>2</v>
      </c>
      <c r="C48" s="552" t="s">
        <v>517</v>
      </c>
      <c r="D48" s="552" t="s">
        <v>518</v>
      </c>
      <c r="E48" s="552" t="s">
        <v>521</v>
      </c>
      <c r="F48" s="552">
        <v>0.8</v>
      </c>
      <c r="G48" s="552">
        <v>1.2</v>
      </c>
    </row>
    <row r="49" spans="1:7" ht="16.5" customHeight="1" x14ac:dyDescent="0.2">
      <c r="A49" s="552">
        <v>3</v>
      </c>
      <c r="B49" s="552">
        <v>3</v>
      </c>
      <c r="C49" s="552" t="s">
        <v>522</v>
      </c>
      <c r="D49" s="552" t="s">
        <v>518</v>
      </c>
      <c r="E49" s="552" t="s">
        <v>521</v>
      </c>
      <c r="F49" s="552" t="s">
        <v>448</v>
      </c>
      <c r="G49" s="552" t="s">
        <v>448</v>
      </c>
    </row>
    <row r="50" spans="1:7" ht="16.5" customHeight="1" x14ac:dyDescent="0.2">
      <c r="A50" s="552">
        <v>10</v>
      </c>
      <c r="B50" s="552">
        <v>3</v>
      </c>
      <c r="C50" s="552" t="s">
        <v>517</v>
      </c>
      <c r="D50" s="552" t="s">
        <v>518</v>
      </c>
      <c r="E50" s="552" t="s">
        <v>521</v>
      </c>
      <c r="F50" s="552" t="s">
        <v>448</v>
      </c>
      <c r="G50" s="552" t="s">
        <v>448</v>
      </c>
    </row>
    <row r="51" spans="1:7" ht="16.5" customHeight="1" x14ac:dyDescent="0.2">
      <c r="A51" s="552">
        <v>3</v>
      </c>
      <c r="B51" s="552">
        <v>2</v>
      </c>
      <c r="C51" s="552" t="s">
        <v>523</v>
      </c>
      <c r="D51" s="552" t="s">
        <v>524</v>
      </c>
      <c r="E51" s="552" t="s">
        <v>519</v>
      </c>
      <c r="F51" s="552" t="s">
        <v>448</v>
      </c>
      <c r="G51" s="552" t="s">
        <v>448</v>
      </c>
    </row>
    <row r="52" spans="1:7" ht="16.5" customHeight="1" x14ac:dyDescent="0.2">
      <c r="A52" s="407">
        <v>2</v>
      </c>
      <c r="B52" s="407">
        <v>2</v>
      </c>
      <c r="C52" s="407" t="s">
        <v>517</v>
      </c>
      <c r="D52" s="407" t="s">
        <v>518</v>
      </c>
      <c r="E52" s="407" t="s">
        <v>521</v>
      </c>
      <c r="F52" s="407">
        <v>0.8</v>
      </c>
      <c r="G52" s="407">
        <v>1.2</v>
      </c>
    </row>
    <row r="53" spans="1:7" s="95" customFormat="1" ht="16.5" customHeight="1" x14ac:dyDescent="0.2">
      <c r="A53" s="552">
        <v>4</v>
      </c>
      <c r="B53" s="552">
        <v>3</v>
      </c>
      <c r="C53" s="552" t="s">
        <v>523</v>
      </c>
      <c r="D53" s="552" t="s">
        <v>518</v>
      </c>
      <c r="E53" s="552" t="s">
        <v>521</v>
      </c>
      <c r="F53" s="552">
        <v>0.7</v>
      </c>
      <c r="G53" s="552">
        <v>1.3</v>
      </c>
    </row>
    <row r="54" spans="1:7" s="95" customFormat="1" ht="16.5" customHeight="1" x14ac:dyDescent="0.2">
      <c r="A54" s="552">
        <v>8</v>
      </c>
      <c r="B54" s="552">
        <v>2</v>
      </c>
      <c r="C54" s="552" t="s">
        <v>522</v>
      </c>
      <c r="D54" s="552" t="s">
        <v>525</v>
      </c>
      <c r="E54" s="552" t="s">
        <v>521</v>
      </c>
      <c r="F54" s="552">
        <v>0.8</v>
      </c>
      <c r="G54" s="552">
        <v>1.2</v>
      </c>
    </row>
    <row r="55" spans="1:7" s="95" customFormat="1" ht="16.5" customHeight="1" x14ac:dyDescent="0.2">
      <c r="A55" s="407">
        <v>4</v>
      </c>
      <c r="B55" s="407">
        <v>2</v>
      </c>
      <c r="C55" s="407" t="s">
        <v>523</v>
      </c>
      <c r="D55" s="407" t="s">
        <v>518</v>
      </c>
      <c r="E55" s="407" t="s">
        <v>521</v>
      </c>
      <c r="F55" s="407">
        <v>0.8</v>
      </c>
      <c r="G55" s="407">
        <v>1.2</v>
      </c>
    </row>
    <row r="56" spans="1:7" ht="16.5" customHeight="1" x14ac:dyDescent="0.2">
      <c r="A56" s="552">
        <v>9</v>
      </c>
      <c r="B56" s="552">
        <v>2</v>
      </c>
      <c r="C56" s="552" t="s">
        <v>517</v>
      </c>
      <c r="D56" s="552" t="s">
        <v>518</v>
      </c>
      <c r="E56" s="552" t="s">
        <v>521</v>
      </c>
      <c r="F56" s="552">
        <v>0.7</v>
      </c>
      <c r="G56" s="552">
        <v>1.3</v>
      </c>
    </row>
    <row r="57" spans="1:7" s="550" customFormat="1" ht="16.5" customHeight="1" x14ac:dyDescent="0.2">
      <c r="A57" s="632"/>
      <c r="B57" s="632"/>
      <c r="C57" s="632"/>
      <c r="D57" s="632"/>
      <c r="E57" s="632"/>
      <c r="F57" s="632"/>
      <c r="G57" s="632"/>
    </row>
    <row r="58" spans="1:7" s="550" customFormat="1" ht="16.5" customHeight="1" x14ac:dyDescent="0.2">
      <c r="A58" s="632"/>
      <c r="B58" s="632"/>
      <c r="C58" s="632"/>
      <c r="D58" s="632"/>
      <c r="E58" s="632"/>
      <c r="F58" s="632"/>
      <c r="G58" s="632"/>
    </row>
    <row r="59" spans="1:7" s="550" customFormat="1" ht="16.5" customHeight="1" x14ac:dyDescent="0.2">
      <c r="A59" s="358" t="s">
        <v>315</v>
      </c>
      <c r="B59" s="358"/>
      <c r="C59" s="358"/>
      <c r="D59" s="632"/>
      <c r="E59" s="632"/>
      <c r="F59" s="632"/>
      <c r="G59" s="632"/>
    </row>
    <row r="60" spans="1:7" s="550" customFormat="1" ht="16.5" customHeight="1" x14ac:dyDescent="0.2">
      <c r="A60" s="633" t="s">
        <v>210</v>
      </c>
      <c r="B60" s="633" t="s">
        <v>211</v>
      </c>
      <c r="C60" s="633" t="s">
        <v>212</v>
      </c>
      <c r="D60" s="633" t="s">
        <v>219</v>
      </c>
      <c r="E60" s="633" t="s">
        <v>214</v>
      </c>
      <c r="F60" s="633" t="s">
        <v>527</v>
      </c>
      <c r="G60" s="633" t="s">
        <v>528</v>
      </c>
    </row>
    <row r="61" spans="1:7" s="550" customFormat="1" ht="16.5" customHeight="1" x14ac:dyDescent="0.2">
      <c r="A61" s="634">
        <v>4</v>
      </c>
      <c r="B61" s="634">
        <v>3</v>
      </c>
      <c r="C61" s="634" t="s">
        <v>517</v>
      </c>
      <c r="D61" s="634" t="s">
        <v>518</v>
      </c>
      <c r="E61" s="634" t="s">
        <v>519</v>
      </c>
      <c r="F61" s="634" t="s">
        <v>520</v>
      </c>
      <c r="G61" s="634" t="s">
        <v>520</v>
      </c>
    </row>
    <row r="62" spans="1:7" s="550" customFormat="1" ht="16.5" customHeight="1" x14ac:dyDescent="0.2">
      <c r="A62" s="634">
        <v>4</v>
      </c>
      <c r="B62" s="634">
        <v>3</v>
      </c>
      <c r="C62" s="634" t="s">
        <v>517</v>
      </c>
      <c r="D62" s="634" t="s">
        <v>518</v>
      </c>
      <c r="E62" s="634" t="s">
        <v>529</v>
      </c>
      <c r="F62" s="634">
        <v>0.8</v>
      </c>
      <c r="G62" s="634">
        <v>1.2</v>
      </c>
    </row>
    <row r="63" spans="1:7" s="550" customFormat="1" ht="16.5" customHeight="1" x14ac:dyDescent="0.2">
      <c r="A63" s="634">
        <v>4</v>
      </c>
      <c r="B63" s="634">
        <v>3</v>
      </c>
      <c r="C63" s="634" t="s">
        <v>517</v>
      </c>
      <c r="D63" s="634" t="s">
        <v>518</v>
      </c>
      <c r="E63" s="634" t="s">
        <v>529</v>
      </c>
      <c r="F63" s="634">
        <v>0.7</v>
      </c>
      <c r="G63" s="634">
        <v>1.3</v>
      </c>
    </row>
    <row r="64" spans="1:7" s="550" customFormat="1" ht="16.5" customHeight="1" x14ac:dyDescent="0.2">
      <c r="A64" s="634">
        <v>4</v>
      </c>
      <c r="B64" s="634">
        <v>3</v>
      </c>
      <c r="C64" s="634" t="s">
        <v>517</v>
      </c>
      <c r="D64" s="634" t="s">
        <v>518</v>
      </c>
      <c r="E64" s="634" t="s">
        <v>529</v>
      </c>
      <c r="F64" s="634" t="s">
        <v>520</v>
      </c>
      <c r="G64" s="634" t="s">
        <v>520</v>
      </c>
    </row>
    <row r="65" spans="1:7" s="550" customFormat="1" ht="16.5" customHeight="1" x14ac:dyDescent="0.2">
      <c r="A65" s="634">
        <v>4</v>
      </c>
      <c r="B65" s="634">
        <v>3</v>
      </c>
      <c r="C65" s="634" t="s">
        <v>517</v>
      </c>
      <c r="D65" s="634" t="s">
        <v>518</v>
      </c>
      <c r="E65" s="634" t="s">
        <v>530</v>
      </c>
      <c r="F65" s="634">
        <v>0.8</v>
      </c>
      <c r="G65" s="634">
        <v>1.2</v>
      </c>
    </row>
    <row r="66" spans="1:7" s="550" customFormat="1" ht="16.5" customHeight="1" x14ac:dyDescent="0.2">
      <c r="A66" s="634">
        <v>4</v>
      </c>
      <c r="B66" s="634">
        <v>3</v>
      </c>
      <c r="C66" s="634" t="s">
        <v>517</v>
      </c>
      <c r="D66" s="634" t="s">
        <v>518</v>
      </c>
      <c r="E66" s="634" t="s">
        <v>530</v>
      </c>
      <c r="F66" s="634">
        <v>0.7</v>
      </c>
      <c r="G66" s="634">
        <v>1.3</v>
      </c>
    </row>
    <row r="67" spans="1:7" s="550" customFormat="1" ht="16.5" customHeight="1" x14ac:dyDescent="0.2">
      <c r="A67" s="634">
        <v>4</v>
      </c>
      <c r="B67" s="634">
        <v>3</v>
      </c>
      <c r="C67" s="634" t="s">
        <v>517</v>
      </c>
      <c r="D67" s="634" t="s">
        <v>518</v>
      </c>
      <c r="E67" s="634" t="s">
        <v>530</v>
      </c>
      <c r="F67" s="634" t="s">
        <v>520</v>
      </c>
      <c r="G67" s="634" t="s">
        <v>520</v>
      </c>
    </row>
    <row r="68" spans="1:7" s="550" customFormat="1" ht="16.5" customHeight="1" x14ac:dyDescent="0.2">
      <c r="A68" s="634">
        <v>4</v>
      </c>
      <c r="B68" s="634">
        <v>3</v>
      </c>
      <c r="C68" s="634" t="s">
        <v>517</v>
      </c>
      <c r="D68" s="634" t="s">
        <v>518</v>
      </c>
      <c r="E68" s="634" t="s">
        <v>531</v>
      </c>
      <c r="F68" s="634" t="s">
        <v>520</v>
      </c>
      <c r="G68" s="634" t="s">
        <v>520</v>
      </c>
    </row>
    <row r="69" spans="1:7" s="550" customFormat="1" ht="16.5" customHeight="1" x14ac:dyDescent="0.2">
      <c r="A69" s="634">
        <v>9</v>
      </c>
      <c r="B69" s="634">
        <v>2</v>
      </c>
      <c r="C69" s="634" t="s">
        <v>517</v>
      </c>
      <c r="D69" s="634" t="s">
        <v>518</v>
      </c>
      <c r="E69" s="634" t="s">
        <v>519</v>
      </c>
      <c r="F69" s="634" t="s">
        <v>520</v>
      </c>
      <c r="G69" s="634" t="s">
        <v>520</v>
      </c>
    </row>
    <row r="70" spans="1:7" s="550" customFormat="1" ht="16.5" customHeight="1" x14ac:dyDescent="0.2">
      <c r="A70" s="634">
        <v>9</v>
      </c>
      <c r="B70" s="634">
        <v>2</v>
      </c>
      <c r="C70" s="634" t="s">
        <v>517</v>
      </c>
      <c r="D70" s="634" t="s">
        <v>518</v>
      </c>
      <c r="E70" s="634" t="s">
        <v>529</v>
      </c>
      <c r="F70" s="634">
        <v>0.8</v>
      </c>
      <c r="G70" s="634">
        <v>1.2</v>
      </c>
    </row>
    <row r="71" spans="1:7" s="550" customFormat="1" ht="16.5" customHeight="1" x14ac:dyDescent="0.2">
      <c r="A71" s="634">
        <v>9</v>
      </c>
      <c r="B71" s="634">
        <v>2</v>
      </c>
      <c r="C71" s="634" t="s">
        <v>517</v>
      </c>
      <c r="D71" s="634" t="s">
        <v>518</v>
      </c>
      <c r="E71" s="634" t="s">
        <v>529</v>
      </c>
      <c r="F71" s="634">
        <v>0.7</v>
      </c>
      <c r="G71" s="634">
        <v>1.3</v>
      </c>
    </row>
    <row r="72" spans="1:7" s="550" customFormat="1" ht="16.5" customHeight="1" x14ac:dyDescent="0.2">
      <c r="A72" s="634">
        <v>9</v>
      </c>
      <c r="B72" s="634">
        <v>2</v>
      </c>
      <c r="C72" s="634" t="s">
        <v>517</v>
      </c>
      <c r="D72" s="634" t="s">
        <v>518</v>
      </c>
      <c r="E72" s="634" t="s">
        <v>529</v>
      </c>
      <c r="F72" s="634" t="s">
        <v>520</v>
      </c>
      <c r="G72" s="634" t="s">
        <v>520</v>
      </c>
    </row>
    <row r="73" spans="1:7" s="550" customFormat="1" ht="16.5" customHeight="1" x14ac:dyDescent="0.2">
      <c r="A73" s="634">
        <v>9</v>
      </c>
      <c r="B73" s="634">
        <v>2</v>
      </c>
      <c r="C73" s="634" t="s">
        <v>517</v>
      </c>
      <c r="D73" s="634" t="s">
        <v>518</v>
      </c>
      <c r="E73" s="634" t="s">
        <v>530</v>
      </c>
      <c r="F73" s="634">
        <v>0.8</v>
      </c>
      <c r="G73" s="634">
        <v>1.2</v>
      </c>
    </row>
    <row r="74" spans="1:7" s="550" customFormat="1" ht="16.5" customHeight="1" x14ac:dyDescent="0.2">
      <c r="A74" s="634">
        <v>9</v>
      </c>
      <c r="B74" s="634">
        <v>2</v>
      </c>
      <c r="C74" s="634" t="s">
        <v>517</v>
      </c>
      <c r="D74" s="634" t="s">
        <v>518</v>
      </c>
      <c r="E74" s="634" t="s">
        <v>530</v>
      </c>
      <c r="F74" s="634">
        <v>0.7</v>
      </c>
      <c r="G74" s="634">
        <v>1.3</v>
      </c>
    </row>
    <row r="75" spans="1:7" s="550" customFormat="1" ht="16.5" customHeight="1" x14ac:dyDescent="0.2">
      <c r="A75" s="634">
        <v>9</v>
      </c>
      <c r="B75" s="634">
        <v>2</v>
      </c>
      <c r="C75" s="634" t="s">
        <v>517</v>
      </c>
      <c r="D75" s="634" t="s">
        <v>518</v>
      </c>
      <c r="E75" s="634" t="s">
        <v>530</v>
      </c>
      <c r="F75" s="634" t="s">
        <v>520</v>
      </c>
      <c r="G75" s="634" t="s">
        <v>520</v>
      </c>
    </row>
    <row r="76" spans="1:7" s="550" customFormat="1" ht="16.5" customHeight="1" x14ac:dyDescent="0.2">
      <c r="A76" s="634">
        <v>9</v>
      </c>
      <c r="B76" s="634">
        <v>2</v>
      </c>
      <c r="C76" s="634" t="s">
        <v>517</v>
      </c>
      <c r="D76" s="634" t="s">
        <v>518</v>
      </c>
      <c r="E76" s="634" t="s">
        <v>531</v>
      </c>
      <c r="F76" s="634" t="s">
        <v>520</v>
      </c>
      <c r="G76" s="634" t="s">
        <v>520</v>
      </c>
    </row>
    <row r="77" spans="1:7" s="550" customFormat="1" ht="16.5" customHeight="1" x14ac:dyDescent="0.2">
      <c r="A77" s="634">
        <v>10</v>
      </c>
      <c r="B77" s="634">
        <v>3</v>
      </c>
      <c r="C77" s="634" t="s">
        <v>517</v>
      </c>
      <c r="D77" s="634" t="s">
        <v>518</v>
      </c>
      <c r="E77" s="634" t="s">
        <v>519</v>
      </c>
      <c r="F77" s="634" t="s">
        <v>520</v>
      </c>
      <c r="G77" s="634" t="s">
        <v>520</v>
      </c>
    </row>
    <row r="78" spans="1:7" s="550" customFormat="1" ht="16.5" customHeight="1" x14ac:dyDescent="0.2">
      <c r="A78" s="634">
        <v>10</v>
      </c>
      <c r="B78" s="634">
        <v>3</v>
      </c>
      <c r="C78" s="634" t="s">
        <v>517</v>
      </c>
      <c r="D78" s="634" t="s">
        <v>518</v>
      </c>
      <c r="E78" s="634" t="s">
        <v>529</v>
      </c>
      <c r="F78" s="634">
        <v>0.8</v>
      </c>
      <c r="G78" s="634">
        <v>1.2</v>
      </c>
    </row>
    <row r="79" spans="1:7" s="550" customFormat="1" ht="16.5" customHeight="1" x14ac:dyDescent="0.2">
      <c r="A79" s="634">
        <v>10</v>
      </c>
      <c r="B79" s="634">
        <v>3</v>
      </c>
      <c r="C79" s="634" t="s">
        <v>517</v>
      </c>
      <c r="D79" s="634" t="s">
        <v>518</v>
      </c>
      <c r="E79" s="634" t="s">
        <v>529</v>
      </c>
      <c r="F79" s="634">
        <v>0.7</v>
      </c>
      <c r="G79" s="634">
        <v>1.3</v>
      </c>
    </row>
    <row r="80" spans="1:7" s="550" customFormat="1" ht="16.5" customHeight="1" x14ac:dyDescent="0.2">
      <c r="A80" s="634">
        <v>10</v>
      </c>
      <c r="B80" s="634">
        <v>3</v>
      </c>
      <c r="C80" s="634" t="s">
        <v>517</v>
      </c>
      <c r="D80" s="634" t="s">
        <v>518</v>
      </c>
      <c r="E80" s="634" t="s">
        <v>529</v>
      </c>
      <c r="F80" s="634" t="s">
        <v>520</v>
      </c>
      <c r="G80" s="634" t="s">
        <v>520</v>
      </c>
    </row>
    <row r="81" spans="1:7" s="550" customFormat="1" ht="16.5" customHeight="1" x14ac:dyDescent="0.2">
      <c r="A81" s="634">
        <v>10</v>
      </c>
      <c r="B81" s="634">
        <v>3</v>
      </c>
      <c r="C81" s="634" t="s">
        <v>517</v>
      </c>
      <c r="D81" s="634" t="s">
        <v>518</v>
      </c>
      <c r="E81" s="634" t="s">
        <v>530</v>
      </c>
      <c r="F81" s="634">
        <v>0.8</v>
      </c>
      <c r="G81" s="634">
        <v>1.2</v>
      </c>
    </row>
    <row r="82" spans="1:7" s="550" customFormat="1" ht="16.5" customHeight="1" x14ac:dyDescent="0.2">
      <c r="A82" s="634">
        <v>10</v>
      </c>
      <c r="B82" s="634">
        <v>3</v>
      </c>
      <c r="C82" s="634" t="s">
        <v>517</v>
      </c>
      <c r="D82" s="634" t="s">
        <v>518</v>
      </c>
      <c r="E82" s="634" t="s">
        <v>530</v>
      </c>
      <c r="F82" s="634">
        <v>0.7</v>
      </c>
      <c r="G82" s="634">
        <v>1.3</v>
      </c>
    </row>
    <row r="83" spans="1:7" s="550" customFormat="1" ht="16.5" customHeight="1" x14ac:dyDescent="0.2">
      <c r="A83" s="634">
        <v>10</v>
      </c>
      <c r="B83" s="634">
        <v>3</v>
      </c>
      <c r="C83" s="634" t="s">
        <v>517</v>
      </c>
      <c r="D83" s="634" t="s">
        <v>518</v>
      </c>
      <c r="E83" s="634" t="s">
        <v>530</v>
      </c>
      <c r="F83" s="634" t="s">
        <v>520</v>
      </c>
      <c r="G83" s="634" t="s">
        <v>520</v>
      </c>
    </row>
    <row r="84" spans="1:7" s="550" customFormat="1" ht="16.5" customHeight="1" x14ac:dyDescent="0.2">
      <c r="A84" s="634">
        <v>10</v>
      </c>
      <c r="B84" s="634">
        <v>3</v>
      </c>
      <c r="C84" s="634" t="s">
        <v>517</v>
      </c>
      <c r="D84" s="634" t="s">
        <v>518</v>
      </c>
      <c r="E84" s="634" t="s">
        <v>531</v>
      </c>
      <c r="F84" s="634" t="s">
        <v>520</v>
      </c>
      <c r="G84" s="634" t="s">
        <v>520</v>
      </c>
    </row>
    <row r="85" spans="1:7" s="550" customFormat="1" ht="16.5" customHeight="1" x14ac:dyDescent="0.2">
      <c r="A85" s="634">
        <v>2</v>
      </c>
      <c r="B85" s="634">
        <v>2</v>
      </c>
      <c r="C85" s="634" t="s">
        <v>517</v>
      </c>
      <c r="D85" s="634" t="s">
        <v>518</v>
      </c>
      <c r="E85" s="634" t="s">
        <v>519</v>
      </c>
      <c r="F85" s="634" t="s">
        <v>520</v>
      </c>
      <c r="G85" s="634" t="s">
        <v>520</v>
      </c>
    </row>
    <row r="86" spans="1:7" s="550" customFormat="1" ht="16.5" customHeight="1" x14ac:dyDescent="0.2">
      <c r="A86" s="634">
        <v>2</v>
      </c>
      <c r="B86" s="634">
        <v>2</v>
      </c>
      <c r="C86" s="634" t="s">
        <v>517</v>
      </c>
      <c r="D86" s="634" t="s">
        <v>518</v>
      </c>
      <c r="E86" s="634" t="s">
        <v>529</v>
      </c>
      <c r="F86" s="634">
        <v>0.8</v>
      </c>
      <c r="G86" s="634">
        <v>1.2</v>
      </c>
    </row>
    <row r="87" spans="1:7" s="550" customFormat="1" ht="16.5" customHeight="1" x14ac:dyDescent="0.2">
      <c r="A87" s="634">
        <v>2</v>
      </c>
      <c r="B87" s="634">
        <v>2</v>
      </c>
      <c r="C87" s="634" t="s">
        <v>517</v>
      </c>
      <c r="D87" s="634" t="s">
        <v>518</v>
      </c>
      <c r="E87" s="634" t="s">
        <v>529</v>
      </c>
      <c r="F87" s="634">
        <v>0.7</v>
      </c>
      <c r="G87" s="634">
        <v>1.3</v>
      </c>
    </row>
    <row r="88" spans="1:7" s="550" customFormat="1" ht="16.5" customHeight="1" x14ac:dyDescent="0.2">
      <c r="A88" s="634">
        <v>2</v>
      </c>
      <c r="B88" s="634">
        <v>2</v>
      </c>
      <c r="C88" s="634" t="s">
        <v>517</v>
      </c>
      <c r="D88" s="634" t="s">
        <v>518</v>
      </c>
      <c r="E88" s="634" t="s">
        <v>529</v>
      </c>
      <c r="F88" s="634" t="s">
        <v>520</v>
      </c>
      <c r="G88" s="634" t="s">
        <v>520</v>
      </c>
    </row>
    <row r="89" spans="1:7" s="550" customFormat="1" ht="16.5" customHeight="1" x14ac:dyDescent="0.2">
      <c r="A89" s="634">
        <v>2</v>
      </c>
      <c r="B89" s="634">
        <v>2</v>
      </c>
      <c r="C89" s="634" t="s">
        <v>517</v>
      </c>
      <c r="D89" s="634" t="s">
        <v>518</v>
      </c>
      <c r="E89" s="634" t="s">
        <v>530</v>
      </c>
      <c r="F89" s="634">
        <v>0.8</v>
      </c>
      <c r="G89" s="634">
        <v>1.2</v>
      </c>
    </row>
    <row r="90" spans="1:7" s="550" customFormat="1" ht="16.5" customHeight="1" x14ac:dyDescent="0.2">
      <c r="A90" s="634">
        <v>2</v>
      </c>
      <c r="B90" s="634">
        <v>2</v>
      </c>
      <c r="C90" s="634" t="s">
        <v>517</v>
      </c>
      <c r="D90" s="634" t="s">
        <v>518</v>
      </c>
      <c r="E90" s="634" t="s">
        <v>530</v>
      </c>
      <c r="F90" s="634">
        <v>0.7</v>
      </c>
      <c r="G90" s="634">
        <v>1.3</v>
      </c>
    </row>
    <row r="91" spans="1:7" s="550" customFormat="1" ht="16.5" customHeight="1" x14ac:dyDescent="0.2">
      <c r="A91" s="634">
        <v>2</v>
      </c>
      <c r="B91" s="634">
        <v>2</v>
      </c>
      <c r="C91" s="634" t="s">
        <v>517</v>
      </c>
      <c r="D91" s="634" t="s">
        <v>518</v>
      </c>
      <c r="E91" s="634" t="s">
        <v>530</v>
      </c>
      <c r="F91" s="634" t="s">
        <v>520</v>
      </c>
      <c r="G91" s="634" t="s">
        <v>520</v>
      </c>
    </row>
    <row r="92" spans="1:7" s="550" customFormat="1" ht="16.5" customHeight="1" x14ac:dyDescent="0.2">
      <c r="A92" s="634">
        <v>2</v>
      </c>
      <c r="B92" s="634">
        <v>2</v>
      </c>
      <c r="C92" s="634" t="s">
        <v>517</v>
      </c>
      <c r="D92" s="634" t="s">
        <v>518</v>
      </c>
      <c r="E92" s="634" t="s">
        <v>531</v>
      </c>
      <c r="F92" s="634" t="s">
        <v>520</v>
      </c>
      <c r="G92" s="634" t="s">
        <v>520</v>
      </c>
    </row>
    <row r="93" spans="1:7" s="550" customFormat="1" ht="16.5" customHeight="1" x14ac:dyDescent="0.2">
      <c r="A93" s="634">
        <v>7</v>
      </c>
      <c r="B93" s="634">
        <v>5</v>
      </c>
      <c r="C93" s="634" t="s">
        <v>517</v>
      </c>
      <c r="D93" s="634" t="s">
        <v>524</v>
      </c>
      <c r="E93" s="634" t="s">
        <v>519</v>
      </c>
      <c r="F93" s="634" t="s">
        <v>520</v>
      </c>
      <c r="G93" s="634" t="s">
        <v>520</v>
      </c>
    </row>
    <row r="94" spans="1:7" s="550" customFormat="1" ht="16.5" customHeight="1" x14ac:dyDescent="0.2">
      <c r="A94" s="634">
        <v>7</v>
      </c>
      <c r="B94" s="634">
        <v>5</v>
      </c>
      <c r="C94" s="634" t="s">
        <v>517</v>
      </c>
      <c r="D94" s="634" t="s">
        <v>524</v>
      </c>
      <c r="E94" s="634" t="s">
        <v>529</v>
      </c>
      <c r="F94" s="634">
        <v>0.8</v>
      </c>
      <c r="G94" s="634">
        <v>1.2</v>
      </c>
    </row>
    <row r="95" spans="1:7" s="550" customFormat="1" ht="16.5" customHeight="1" x14ac:dyDescent="0.2">
      <c r="A95" s="634">
        <v>7</v>
      </c>
      <c r="B95" s="634">
        <v>5</v>
      </c>
      <c r="C95" s="634" t="s">
        <v>517</v>
      </c>
      <c r="D95" s="634" t="s">
        <v>524</v>
      </c>
      <c r="E95" s="634" t="s">
        <v>529</v>
      </c>
      <c r="F95" s="634">
        <v>0.7</v>
      </c>
      <c r="G95" s="634">
        <v>1.3</v>
      </c>
    </row>
    <row r="96" spans="1:7" s="550" customFormat="1" ht="16.5" customHeight="1" x14ac:dyDescent="0.2">
      <c r="A96" s="634">
        <v>7</v>
      </c>
      <c r="B96" s="634">
        <v>5</v>
      </c>
      <c r="C96" s="634" t="s">
        <v>517</v>
      </c>
      <c r="D96" s="634" t="s">
        <v>524</v>
      </c>
      <c r="E96" s="634" t="s">
        <v>529</v>
      </c>
      <c r="F96" s="634" t="s">
        <v>520</v>
      </c>
      <c r="G96" s="634" t="s">
        <v>520</v>
      </c>
    </row>
    <row r="97" spans="1:7" s="550" customFormat="1" ht="16.5" customHeight="1" x14ac:dyDescent="0.2">
      <c r="A97" s="634">
        <v>7</v>
      </c>
      <c r="B97" s="634">
        <v>5</v>
      </c>
      <c r="C97" s="634" t="s">
        <v>517</v>
      </c>
      <c r="D97" s="634" t="s">
        <v>524</v>
      </c>
      <c r="E97" s="634" t="s">
        <v>530</v>
      </c>
      <c r="F97" s="634">
        <v>0.8</v>
      </c>
      <c r="G97" s="634">
        <v>1.2</v>
      </c>
    </row>
    <row r="98" spans="1:7" s="550" customFormat="1" ht="16.5" customHeight="1" x14ac:dyDescent="0.2">
      <c r="A98" s="634">
        <v>7</v>
      </c>
      <c r="B98" s="634">
        <v>5</v>
      </c>
      <c r="C98" s="634" t="s">
        <v>517</v>
      </c>
      <c r="D98" s="634" t="s">
        <v>524</v>
      </c>
      <c r="E98" s="634" t="s">
        <v>530</v>
      </c>
      <c r="F98" s="634">
        <v>0.7</v>
      </c>
      <c r="G98" s="634">
        <v>1.3</v>
      </c>
    </row>
    <row r="99" spans="1:7" s="550" customFormat="1" ht="16.5" customHeight="1" x14ac:dyDescent="0.2">
      <c r="A99" s="634">
        <v>7</v>
      </c>
      <c r="B99" s="634">
        <v>5</v>
      </c>
      <c r="C99" s="634" t="s">
        <v>517</v>
      </c>
      <c r="D99" s="634" t="s">
        <v>524</v>
      </c>
      <c r="E99" s="634" t="s">
        <v>530</v>
      </c>
      <c r="F99" s="634" t="s">
        <v>520</v>
      </c>
      <c r="G99" s="634" t="s">
        <v>520</v>
      </c>
    </row>
    <row r="100" spans="1:7" s="550" customFormat="1" ht="16.5" customHeight="1" x14ac:dyDescent="0.2">
      <c r="A100" s="634">
        <v>7</v>
      </c>
      <c r="B100" s="634">
        <v>5</v>
      </c>
      <c r="C100" s="634" t="s">
        <v>517</v>
      </c>
      <c r="D100" s="634" t="s">
        <v>524</v>
      </c>
      <c r="E100" s="634" t="s">
        <v>531</v>
      </c>
      <c r="F100" s="634" t="s">
        <v>520</v>
      </c>
      <c r="G100" s="634" t="s">
        <v>520</v>
      </c>
    </row>
    <row r="101" spans="1:7" s="550" customFormat="1" ht="16.5" customHeight="1" x14ac:dyDescent="0.2">
      <c r="A101" s="634">
        <v>10</v>
      </c>
      <c r="B101" s="634">
        <v>5</v>
      </c>
      <c r="C101" s="634" t="s">
        <v>517</v>
      </c>
      <c r="D101" s="634" t="s">
        <v>525</v>
      </c>
      <c r="E101" s="634" t="s">
        <v>519</v>
      </c>
      <c r="F101" s="634" t="s">
        <v>520</v>
      </c>
      <c r="G101" s="634" t="s">
        <v>520</v>
      </c>
    </row>
    <row r="102" spans="1:7" s="550" customFormat="1" ht="16.5" customHeight="1" x14ac:dyDescent="0.2">
      <c r="A102" s="634">
        <v>10</v>
      </c>
      <c r="B102" s="634">
        <v>5</v>
      </c>
      <c r="C102" s="634" t="s">
        <v>517</v>
      </c>
      <c r="D102" s="634" t="s">
        <v>525</v>
      </c>
      <c r="E102" s="634" t="s">
        <v>529</v>
      </c>
      <c r="F102" s="634">
        <v>0.8</v>
      </c>
      <c r="G102" s="634">
        <v>1.2</v>
      </c>
    </row>
    <row r="103" spans="1:7" s="550" customFormat="1" ht="16.5" customHeight="1" x14ac:dyDescent="0.2">
      <c r="A103" s="634">
        <v>10</v>
      </c>
      <c r="B103" s="634">
        <v>5</v>
      </c>
      <c r="C103" s="634" t="s">
        <v>517</v>
      </c>
      <c r="D103" s="634" t="s">
        <v>525</v>
      </c>
      <c r="E103" s="634" t="s">
        <v>529</v>
      </c>
      <c r="F103" s="634">
        <v>0.7</v>
      </c>
      <c r="G103" s="634">
        <v>1.3</v>
      </c>
    </row>
    <row r="104" spans="1:7" s="550" customFormat="1" ht="16.5" customHeight="1" x14ac:dyDescent="0.2">
      <c r="A104" s="634">
        <v>10</v>
      </c>
      <c r="B104" s="634">
        <v>5</v>
      </c>
      <c r="C104" s="634" t="s">
        <v>517</v>
      </c>
      <c r="D104" s="634" t="s">
        <v>525</v>
      </c>
      <c r="E104" s="634" t="s">
        <v>529</v>
      </c>
      <c r="F104" s="634" t="s">
        <v>520</v>
      </c>
      <c r="G104" s="634" t="s">
        <v>520</v>
      </c>
    </row>
    <row r="105" spans="1:7" s="550" customFormat="1" ht="16.5" customHeight="1" x14ac:dyDescent="0.2">
      <c r="A105" s="634">
        <v>10</v>
      </c>
      <c r="B105" s="634">
        <v>5</v>
      </c>
      <c r="C105" s="634" t="s">
        <v>517</v>
      </c>
      <c r="D105" s="634" t="s">
        <v>525</v>
      </c>
      <c r="E105" s="634" t="s">
        <v>530</v>
      </c>
      <c r="F105" s="634">
        <v>0.8</v>
      </c>
      <c r="G105" s="634">
        <v>1.2</v>
      </c>
    </row>
    <row r="106" spans="1:7" s="550" customFormat="1" ht="16.5" customHeight="1" x14ac:dyDescent="0.2">
      <c r="A106" s="634">
        <v>10</v>
      </c>
      <c r="B106" s="634">
        <v>5</v>
      </c>
      <c r="C106" s="634" t="s">
        <v>517</v>
      </c>
      <c r="D106" s="634" t="s">
        <v>525</v>
      </c>
      <c r="E106" s="634" t="s">
        <v>530</v>
      </c>
      <c r="F106" s="634">
        <v>0.7</v>
      </c>
      <c r="G106" s="634">
        <v>1.3</v>
      </c>
    </row>
    <row r="107" spans="1:7" s="550" customFormat="1" ht="16.5" customHeight="1" x14ac:dyDescent="0.2">
      <c r="A107" s="634">
        <v>10</v>
      </c>
      <c r="B107" s="634">
        <v>5</v>
      </c>
      <c r="C107" s="634" t="s">
        <v>517</v>
      </c>
      <c r="D107" s="634" t="s">
        <v>525</v>
      </c>
      <c r="E107" s="634" t="s">
        <v>530</v>
      </c>
      <c r="F107" s="634" t="s">
        <v>520</v>
      </c>
      <c r="G107" s="634" t="s">
        <v>520</v>
      </c>
    </row>
    <row r="108" spans="1:7" s="550" customFormat="1" ht="16.5" customHeight="1" x14ac:dyDescent="0.2">
      <c r="A108" s="634">
        <v>10</v>
      </c>
      <c r="B108" s="634">
        <v>5</v>
      </c>
      <c r="C108" s="634" t="s">
        <v>517</v>
      </c>
      <c r="D108" s="634" t="s">
        <v>525</v>
      </c>
      <c r="E108" s="634" t="s">
        <v>531</v>
      </c>
      <c r="F108" s="634" t="s">
        <v>520</v>
      </c>
      <c r="G108" s="634" t="s">
        <v>520</v>
      </c>
    </row>
    <row r="109" spans="1:7" s="550" customFormat="1" ht="16.5" customHeight="1" x14ac:dyDescent="0.2">
      <c r="A109" s="634">
        <v>3</v>
      </c>
      <c r="B109" s="634">
        <v>3</v>
      </c>
      <c r="C109" s="634" t="s">
        <v>522</v>
      </c>
      <c r="D109" s="634" t="s">
        <v>518</v>
      </c>
      <c r="E109" s="634" t="s">
        <v>519</v>
      </c>
      <c r="F109" s="634" t="s">
        <v>520</v>
      </c>
      <c r="G109" s="634" t="s">
        <v>520</v>
      </c>
    </row>
    <row r="110" spans="1:7" s="550" customFormat="1" ht="16.5" customHeight="1" x14ac:dyDescent="0.2">
      <c r="A110" s="634">
        <v>3</v>
      </c>
      <c r="B110" s="634">
        <v>3</v>
      </c>
      <c r="C110" s="634" t="s">
        <v>522</v>
      </c>
      <c r="D110" s="634" t="s">
        <v>518</v>
      </c>
      <c r="E110" s="634" t="s">
        <v>529</v>
      </c>
      <c r="F110" s="634">
        <v>0.8</v>
      </c>
      <c r="G110" s="634">
        <v>1.2</v>
      </c>
    </row>
    <row r="111" spans="1:7" s="550" customFormat="1" ht="16.5" customHeight="1" x14ac:dyDescent="0.2">
      <c r="A111" s="634">
        <v>3</v>
      </c>
      <c r="B111" s="634">
        <v>3</v>
      </c>
      <c r="C111" s="634" t="s">
        <v>522</v>
      </c>
      <c r="D111" s="634" t="s">
        <v>518</v>
      </c>
      <c r="E111" s="634" t="s">
        <v>529</v>
      </c>
      <c r="F111" s="634">
        <v>0.7</v>
      </c>
      <c r="G111" s="634">
        <v>1.3</v>
      </c>
    </row>
    <row r="112" spans="1:7" s="550" customFormat="1" ht="16.5" customHeight="1" x14ac:dyDescent="0.2">
      <c r="A112" s="634">
        <v>3</v>
      </c>
      <c r="B112" s="634">
        <v>3</v>
      </c>
      <c r="C112" s="634" t="s">
        <v>522</v>
      </c>
      <c r="D112" s="634" t="s">
        <v>518</v>
      </c>
      <c r="E112" s="634" t="s">
        <v>529</v>
      </c>
      <c r="F112" s="634" t="s">
        <v>520</v>
      </c>
      <c r="G112" s="634" t="s">
        <v>520</v>
      </c>
    </row>
    <row r="113" spans="1:7" s="550" customFormat="1" ht="16.5" customHeight="1" x14ac:dyDescent="0.2">
      <c r="A113" s="634">
        <v>3</v>
      </c>
      <c r="B113" s="634">
        <v>3</v>
      </c>
      <c r="C113" s="634" t="s">
        <v>522</v>
      </c>
      <c r="D113" s="634" t="s">
        <v>518</v>
      </c>
      <c r="E113" s="634" t="s">
        <v>530</v>
      </c>
      <c r="F113" s="634">
        <v>0.8</v>
      </c>
      <c r="G113" s="634">
        <v>1.2</v>
      </c>
    </row>
    <row r="114" spans="1:7" s="550" customFormat="1" ht="16.5" customHeight="1" x14ac:dyDescent="0.2">
      <c r="A114" s="634">
        <v>3</v>
      </c>
      <c r="B114" s="634">
        <v>3</v>
      </c>
      <c r="C114" s="634" t="s">
        <v>522</v>
      </c>
      <c r="D114" s="634" t="s">
        <v>518</v>
      </c>
      <c r="E114" s="634" t="s">
        <v>530</v>
      </c>
      <c r="F114" s="634">
        <v>0.7</v>
      </c>
      <c r="G114" s="634">
        <v>1.3</v>
      </c>
    </row>
    <row r="115" spans="1:7" s="550" customFormat="1" ht="16.5" customHeight="1" x14ac:dyDescent="0.2">
      <c r="A115" s="634">
        <v>3</v>
      </c>
      <c r="B115" s="634">
        <v>3</v>
      </c>
      <c r="C115" s="634" t="s">
        <v>522</v>
      </c>
      <c r="D115" s="634" t="s">
        <v>518</v>
      </c>
      <c r="E115" s="634" t="s">
        <v>530</v>
      </c>
      <c r="F115" s="634" t="s">
        <v>520</v>
      </c>
      <c r="G115" s="634" t="s">
        <v>520</v>
      </c>
    </row>
    <row r="116" spans="1:7" s="550" customFormat="1" ht="16.5" customHeight="1" x14ac:dyDescent="0.2">
      <c r="A116" s="634">
        <v>3</v>
      </c>
      <c r="B116" s="634">
        <v>3</v>
      </c>
      <c r="C116" s="634" t="s">
        <v>522</v>
      </c>
      <c r="D116" s="634" t="s">
        <v>518</v>
      </c>
      <c r="E116" s="634" t="s">
        <v>531</v>
      </c>
      <c r="F116" s="634" t="s">
        <v>520</v>
      </c>
      <c r="G116" s="634" t="s">
        <v>520</v>
      </c>
    </row>
    <row r="117" spans="1:7" s="550" customFormat="1" ht="16.5" customHeight="1" x14ac:dyDescent="0.2">
      <c r="A117" s="634">
        <v>8</v>
      </c>
      <c r="B117" s="634">
        <v>2</v>
      </c>
      <c r="C117" s="634" t="s">
        <v>522</v>
      </c>
      <c r="D117" s="634" t="s">
        <v>525</v>
      </c>
      <c r="E117" s="634" t="s">
        <v>519</v>
      </c>
      <c r="F117" s="634" t="s">
        <v>520</v>
      </c>
      <c r="G117" s="634" t="s">
        <v>520</v>
      </c>
    </row>
    <row r="118" spans="1:7" s="550" customFormat="1" ht="16.5" customHeight="1" x14ac:dyDescent="0.2">
      <c r="A118" s="634">
        <v>8</v>
      </c>
      <c r="B118" s="634">
        <v>2</v>
      </c>
      <c r="C118" s="634" t="s">
        <v>522</v>
      </c>
      <c r="D118" s="634" t="s">
        <v>525</v>
      </c>
      <c r="E118" s="634" t="s">
        <v>529</v>
      </c>
      <c r="F118" s="634">
        <v>0.8</v>
      </c>
      <c r="G118" s="634">
        <v>1.2</v>
      </c>
    </row>
    <row r="119" spans="1:7" s="550" customFormat="1" ht="16.5" customHeight="1" x14ac:dyDescent="0.2">
      <c r="A119" s="634">
        <v>8</v>
      </c>
      <c r="B119" s="634">
        <v>2</v>
      </c>
      <c r="C119" s="634" t="s">
        <v>522</v>
      </c>
      <c r="D119" s="634" t="s">
        <v>525</v>
      </c>
      <c r="E119" s="634" t="s">
        <v>529</v>
      </c>
      <c r="F119" s="634">
        <v>0.7</v>
      </c>
      <c r="G119" s="634">
        <v>1.3</v>
      </c>
    </row>
    <row r="120" spans="1:7" s="550" customFormat="1" ht="16.5" customHeight="1" x14ac:dyDescent="0.2">
      <c r="A120" s="634">
        <v>8</v>
      </c>
      <c r="B120" s="634">
        <v>2</v>
      </c>
      <c r="C120" s="634" t="s">
        <v>522</v>
      </c>
      <c r="D120" s="634" t="s">
        <v>525</v>
      </c>
      <c r="E120" s="634" t="s">
        <v>529</v>
      </c>
      <c r="F120" s="634" t="s">
        <v>520</v>
      </c>
      <c r="G120" s="634" t="s">
        <v>520</v>
      </c>
    </row>
    <row r="121" spans="1:7" s="550" customFormat="1" ht="16.5" customHeight="1" x14ac:dyDescent="0.2">
      <c r="A121" s="634">
        <v>8</v>
      </c>
      <c r="B121" s="634">
        <v>2</v>
      </c>
      <c r="C121" s="634" t="s">
        <v>522</v>
      </c>
      <c r="D121" s="634" t="s">
        <v>525</v>
      </c>
      <c r="E121" s="634" t="s">
        <v>530</v>
      </c>
      <c r="F121" s="634">
        <v>0.8</v>
      </c>
      <c r="G121" s="634">
        <v>1.2</v>
      </c>
    </row>
    <row r="122" spans="1:7" s="550" customFormat="1" ht="16.5" customHeight="1" x14ac:dyDescent="0.2">
      <c r="A122" s="634">
        <v>8</v>
      </c>
      <c r="B122" s="634">
        <v>2</v>
      </c>
      <c r="C122" s="634" t="s">
        <v>522</v>
      </c>
      <c r="D122" s="634" t="s">
        <v>525</v>
      </c>
      <c r="E122" s="634" t="s">
        <v>530</v>
      </c>
      <c r="F122" s="634">
        <v>0.7</v>
      </c>
      <c r="G122" s="634">
        <v>1.3</v>
      </c>
    </row>
    <row r="123" spans="1:7" s="550" customFormat="1" ht="16.5" customHeight="1" x14ac:dyDescent="0.2">
      <c r="A123" s="634">
        <v>8</v>
      </c>
      <c r="B123" s="634">
        <v>2</v>
      </c>
      <c r="C123" s="634" t="s">
        <v>522</v>
      </c>
      <c r="D123" s="634" t="s">
        <v>525</v>
      </c>
      <c r="E123" s="634" t="s">
        <v>530</v>
      </c>
      <c r="F123" s="634" t="s">
        <v>520</v>
      </c>
      <c r="G123" s="634" t="s">
        <v>520</v>
      </c>
    </row>
    <row r="124" spans="1:7" s="550" customFormat="1" ht="16.5" customHeight="1" x14ac:dyDescent="0.2">
      <c r="A124" s="634">
        <v>8</v>
      </c>
      <c r="B124" s="634">
        <v>2</v>
      </c>
      <c r="C124" s="634" t="s">
        <v>522</v>
      </c>
      <c r="D124" s="634" t="s">
        <v>525</v>
      </c>
      <c r="E124" s="634" t="s">
        <v>531</v>
      </c>
      <c r="F124" s="634" t="s">
        <v>520</v>
      </c>
      <c r="G124" s="634" t="s">
        <v>520</v>
      </c>
    </row>
    <row r="125" spans="1:7" s="550" customFormat="1" ht="16.5" customHeight="1" x14ac:dyDescent="0.2">
      <c r="A125" s="634">
        <v>5</v>
      </c>
      <c r="B125" s="634">
        <v>3</v>
      </c>
      <c r="C125" s="634" t="s">
        <v>522</v>
      </c>
      <c r="D125" s="634" t="s">
        <v>518</v>
      </c>
      <c r="E125" s="634" t="s">
        <v>519</v>
      </c>
      <c r="F125" s="634" t="s">
        <v>520</v>
      </c>
      <c r="G125" s="634" t="s">
        <v>520</v>
      </c>
    </row>
    <row r="126" spans="1:7" s="550" customFormat="1" ht="16.5" customHeight="1" x14ac:dyDescent="0.2">
      <c r="A126" s="634">
        <v>5</v>
      </c>
      <c r="B126" s="634">
        <v>3</v>
      </c>
      <c r="C126" s="634" t="s">
        <v>522</v>
      </c>
      <c r="D126" s="634" t="s">
        <v>518</v>
      </c>
      <c r="E126" s="634" t="s">
        <v>529</v>
      </c>
      <c r="F126" s="634">
        <v>0.8</v>
      </c>
      <c r="G126" s="634">
        <v>1.2</v>
      </c>
    </row>
    <row r="127" spans="1:7" s="550" customFormat="1" ht="16.5" customHeight="1" x14ac:dyDescent="0.2">
      <c r="A127" s="634">
        <v>5</v>
      </c>
      <c r="B127" s="634">
        <v>3</v>
      </c>
      <c r="C127" s="634" t="s">
        <v>522</v>
      </c>
      <c r="D127" s="634" t="s">
        <v>518</v>
      </c>
      <c r="E127" s="634" t="s">
        <v>529</v>
      </c>
      <c r="F127" s="634">
        <v>0.7</v>
      </c>
      <c r="G127" s="634">
        <v>1.3</v>
      </c>
    </row>
    <row r="128" spans="1:7" s="550" customFormat="1" ht="16.5" customHeight="1" x14ac:dyDescent="0.2">
      <c r="A128" s="634">
        <v>5</v>
      </c>
      <c r="B128" s="634">
        <v>3</v>
      </c>
      <c r="C128" s="634" t="s">
        <v>522</v>
      </c>
      <c r="D128" s="634" t="s">
        <v>518</v>
      </c>
      <c r="E128" s="634" t="s">
        <v>529</v>
      </c>
      <c r="F128" s="634" t="s">
        <v>520</v>
      </c>
      <c r="G128" s="634" t="s">
        <v>520</v>
      </c>
    </row>
    <row r="129" spans="1:7" s="550" customFormat="1" ht="16.5" customHeight="1" x14ac:dyDescent="0.2">
      <c r="A129" s="634">
        <v>5</v>
      </c>
      <c r="B129" s="634">
        <v>3</v>
      </c>
      <c r="C129" s="634" t="s">
        <v>522</v>
      </c>
      <c r="D129" s="634" t="s">
        <v>518</v>
      </c>
      <c r="E129" s="634" t="s">
        <v>530</v>
      </c>
      <c r="F129" s="634">
        <v>0.8</v>
      </c>
      <c r="G129" s="634">
        <v>1.2</v>
      </c>
    </row>
    <row r="130" spans="1:7" s="550" customFormat="1" ht="16.5" customHeight="1" x14ac:dyDescent="0.2">
      <c r="A130" s="634">
        <v>5</v>
      </c>
      <c r="B130" s="634">
        <v>3</v>
      </c>
      <c r="C130" s="634" t="s">
        <v>522</v>
      </c>
      <c r="D130" s="634" t="s">
        <v>518</v>
      </c>
      <c r="E130" s="634" t="s">
        <v>530</v>
      </c>
      <c r="F130" s="634">
        <v>0.7</v>
      </c>
      <c r="G130" s="634">
        <v>1.3</v>
      </c>
    </row>
    <row r="131" spans="1:7" s="550" customFormat="1" ht="16.5" customHeight="1" x14ac:dyDescent="0.2">
      <c r="A131" s="634">
        <v>5</v>
      </c>
      <c r="B131" s="634">
        <v>3</v>
      </c>
      <c r="C131" s="634" t="s">
        <v>522</v>
      </c>
      <c r="D131" s="634" t="s">
        <v>518</v>
      </c>
      <c r="E131" s="634" t="s">
        <v>530</v>
      </c>
      <c r="F131" s="634" t="s">
        <v>520</v>
      </c>
      <c r="G131" s="634" t="s">
        <v>520</v>
      </c>
    </row>
    <row r="132" spans="1:7" s="550" customFormat="1" ht="16.5" customHeight="1" x14ac:dyDescent="0.2">
      <c r="A132" s="634">
        <v>5</v>
      </c>
      <c r="B132" s="634">
        <v>3</v>
      </c>
      <c r="C132" s="634" t="s">
        <v>522</v>
      </c>
      <c r="D132" s="634" t="s">
        <v>518</v>
      </c>
      <c r="E132" s="634" t="s">
        <v>531</v>
      </c>
      <c r="F132" s="634" t="s">
        <v>520</v>
      </c>
      <c r="G132" s="634" t="s">
        <v>520</v>
      </c>
    </row>
    <row r="133" spans="1:7" s="550" customFormat="1" ht="16.5" customHeight="1" x14ac:dyDescent="0.2">
      <c r="A133" s="634">
        <v>4</v>
      </c>
      <c r="B133" s="634">
        <v>3</v>
      </c>
      <c r="C133" s="634" t="s">
        <v>522</v>
      </c>
      <c r="D133" s="634" t="s">
        <v>518</v>
      </c>
      <c r="E133" s="634" t="s">
        <v>519</v>
      </c>
      <c r="F133" s="634" t="s">
        <v>520</v>
      </c>
      <c r="G133" s="634" t="s">
        <v>520</v>
      </c>
    </row>
    <row r="134" spans="1:7" s="550" customFormat="1" ht="16.5" customHeight="1" x14ac:dyDescent="0.2">
      <c r="A134" s="634">
        <v>4</v>
      </c>
      <c r="B134" s="634">
        <v>3</v>
      </c>
      <c r="C134" s="634" t="s">
        <v>522</v>
      </c>
      <c r="D134" s="634" t="s">
        <v>518</v>
      </c>
      <c r="E134" s="634" t="s">
        <v>529</v>
      </c>
      <c r="F134" s="634">
        <v>0.8</v>
      </c>
      <c r="G134" s="634">
        <v>1.2</v>
      </c>
    </row>
    <row r="135" spans="1:7" s="550" customFormat="1" ht="16.5" customHeight="1" x14ac:dyDescent="0.2">
      <c r="A135" s="634">
        <v>4</v>
      </c>
      <c r="B135" s="634">
        <v>3</v>
      </c>
      <c r="C135" s="634" t="s">
        <v>522</v>
      </c>
      <c r="D135" s="634" t="s">
        <v>518</v>
      </c>
      <c r="E135" s="634" t="s">
        <v>529</v>
      </c>
      <c r="F135" s="634">
        <v>0.7</v>
      </c>
      <c r="G135" s="634">
        <v>1.3</v>
      </c>
    </row>
    <row r="136" spans="1:7" s="550" customFormat="1" ht="16.5" customHeight="1" x14ac:dyDescent="0.2">
      <c r="A136" s="634">
        <v>4</v>
      </c>
      <c r="B136" s="634">
        <v>3</v>
      </c>
      <c r="C136" s="634" t="s">
        <v>522</v>
      </c>
      <c r="D136" s="634" t="s">
        <v>518</v>
      </c>
      <c r="E136" s="634" t="s">
        <v>529</v>
      </c>
      <c r="F136" s="634" t="s">
        <v>520</v>
      </c>
      <c r="G136" s="634" t="s">
        <v>520</v>
      </c>
    </row>
    <row r="137" spans="1:7" s="550" customFormat="1" ht="16.5" customHeight="1" x14ac:dyDescent="0.2">
      <c r="A137" s="634">
        <v>4</v>
      </c>
      <c r="B137" s="634">
        <v>3</v>
      </c>
      <c r="C137" s="634" t="s">
        <v>522</v>
      </c>
      <c r="D137" s="634" t="s">
        <v>518</v>
      </c>
      <c r="E137" s="634" t="s">
        <v>530</v>
      </c>
      <c r="F137" s="634">
        <v>0.8</v>
      </c>
      <c r="G137" s="634">
        <v>1.2</v>
      </c>
    </row>
    <row r="138" spans="1:7" s="550" customFormat="1" ht="16.5" customHeight="1" x14ac:dyDescent="0.2">
      <c r="A138" s="634">
        <v>4</v>
      </c>
      <c r="B138" s="634">
        <v>3</v>
      </c>
      <c r="C138" s="634" t="s">
        <v>522</v>
      </c>
      <c r="D138" s="634" t="s">
        <v>518</v>
      </c>
      <c r="E138" s="634" t="s">
        <v>530</v>
      </c>
      <c r="F138" s="634">
        <v>0.7</v>
      </c>
      <c r="G138" s="634">
        <v>1.3</v>
      </c>
    </row>
    <row r="139" spans="1:7" s="550" customFormat="1" ht="16.5" customHeight="1" x14ac:dyDescent="0.2">
      <c r="A139" s="634">
        <v>4</v>
      </c>
      <c r="B139" s="634">
        <v>3</v>
      </c>
      <c r="C139" s="634" t="s">
        <v>522</v>
      </c>
      <c r="D139" s="634" t="s">
        <v>518</v>
      </c>
      <c r="E139" s="634" t="s">
        <v>530</v>
      </c>
      <c r="F139" s="634" t="s">
        <v>520</v>
      </c>
      <c r="G139" s="634" t="s">
        <v>520</v>
      </c>
    </row>
    <row r="140" spans="1:7" s="550" customFormat="1" ht="16.5" customHeight="1" x14ac:dyDescent="0.2">
      <c r="A140" s="634">
        <v>4</v>
      </c>
      <c r="B140" s="634">
        <v>3</v>
      </c>
      <c r="C140" s="634" t="s">
        <v>522</v>
      </c>
      <c r="D140" s="634" t="s">
        <v>518</v>
      </c>
      <c r="E140" s="634" t="s">
        <v>531</v>
      </c>
      <c r="F140" s="634" t="s">
        <v>520</v>
      </c>
      <c r="G140" s="634" t="s">
        <v>520</v>
      </c>
    </row>
    <row r="141" spans="1:7" s="550" customFormat="1" ht="16.5" customHeight="1" x14ac:dyDescent="0.2">
      <c r="A141" s="634">
        <v>6</v>
      </c>
      <c r="B141" s="634">
        <v>4</v>
      </c>
      <c r="C141" s="634" t="s">
        <v>522</v>
      </c>
      <c r="D141" s="634" t="s">
        <v>524</v>
      </c>
      <c r="E141" s="634" t="s">
        <v>519</v>
      </c>
      <c r="F141" s="634" t="s">
        <v>520</v>
      </c>
      <c r="G141" s="634" t="s">
        <v>520</v>
      </c>
    </row>
    <row r="142" spans="1:7" s="550" customFormat="1" ht="16.5" customHeight="1" x14ac:dyDescent="0.2">
      <c r="A142" s="634">
        <v>6</v>
      </c>
      <c r="B142" s="634">
        <v>4</v>
      </c>
      <c r="C142" s="634" t="s">
        <v>522</v>
      </c>
      <c r="D142" s="634" t="s">
        <v>524</v>
      </c>
      <c r="E142" s="634" t="s">
        <v>529</v>
      </c>
      <c r="F142" s="634">
        <v>0.8</v>
      </c>
      <c r="G142" s="634">
        <v>1.2</v>
      </c>
    </row>
    <row r="143" spans="1:7" s="550" customFormat="1" ht="16.5" customHeight="1" x14ac:dyDescent="0.2">
      <c r="A143" s="634">
        <v>6</v>
      </c>
      <c r="B143" s="634">
        <v>4</v>
      </c>
      <c r="C143" s="634" t="s">
        <v>522</v>
      </c>
      <c r="D143" s="634" t="s">
        <v>524</v>
      </c>
      <c r="E143" s="634" t="s">
        <v>529</v>
      </c>
      <c r="F143" s="634">
        <v>0.7</v>
      </c>
      <c r="G143" s="634">
        <v>1.3</v>
      </c>
    </row>
    <row r="144" spans="1:7" s="550" customFormat="1" ht="16.5" customHeight="1" x14ac:dyDescent="0.2">
      <c r="A144" s="634">
        <v>6</v>
      </c>
      <c r="B144" s="634">
        <v>4</v>
      </c>
      <c r="C144" s="634" t="s">
        <v>522</v>
      </c>
      <c r="D144" s="634" t="s">
        <v>524</v>
      </c>
      <c r="E144" s="634" t="s">
        <v>529</v>
      </c>
      <c r="F144" s="634" t="s">
        <v>520</v>
      </c>
      <c r="G144" s="634" t="s">
        <v>520</v>
      </c>
    </row>
    <row r="145" spans="1:7" s="550" customFormat="1" ht="16.5" customHeight="1" x14ac:dyDescent="0.2">
      <c r="A145" s="634">
        <v>6</v>
      </c>
      <c r="B145" s="634">
        <v>4</v>
      </c>
      <c r="C145" s="634" t="s">
        <v>522</v>
      </c>
      <c r="D145" s="634" t="s">
        <v>524</v>
      </c>
      <c r="E145" s="634" t="s">
        <v>530</v>
      </c>
      <c r="F145" s="634">
        <v>0.8</v>
      </c>
      <c r="G145" s="634">
        <v>1.2</v>
      </c>
    </row>
    <row r="146" spans="1:7" s="550" customFormat="1" ht="16.5" customHeight="1" x14ac:dyDescent="0.2">
      <c r="A146" s="634">
        <v>6</v>
      </c>
      <c r="B146" s="634">
        <v>4</v>
      </c>
      <c r="C146" s="634" t="s">
        <v>522</v>
      </c>
      <c r="D146" s="634" t="s">
        <v>524</v>
      </c>
      <c r="E146" s="634" t="s">
        <v>530</v>
      </c>
      <c r="F146" s="634">
        <v>0.7</v>
      </c>
      <c r="G146" s="634">
        <v>1.3</v>
      </c>
    </row>
    <row r="147" spans="1:7" s="550" customFormat="1" ht="16.5" customHeight="1" x14ac:dyDescent="0.2">
      <c r="A147" s="634">
        <v>6</v>
      </c>
      <c r="B147" s="634">
        <v>4</v>
      </c>
      <c r="C147" s="634" t="s">
        <v>522</v>
      </c>
      <c r="D147" s="634" t="s">
        <v>524</v>
      </c>
      <c r="E147" s="634" t="s">
        <v>530</v>
      </c>
      <c r="F147" s="634" t="s">
        <v>520</v>
      </c>
      <c r="G147" s="634" t="s">
        <v>520</v>
      </c>
    </row>
    <row r="148" spans="1:7" s="550" customFormat="1" ht="16.5" customHeight="1" x14ac:dyDescent="0.2">
      <c r="A148" s="634">
        <v>6</v>
      </c>
      <c r="B148" s="634">
        <v>4</v>
      </c>
      <c r="C148" s="634" t="s">
        <v>522</v>
      </c>
      <c r="D148" s="634" t="s">
        <v>524</v>
      </c>
      <c r="E148" s="634" t="s">
        <v>531</v>
      </c>
      <c r="F148" s="634" t="s">
        <v>520</v>
      </c>
      <c r="G148" s="634" t="s">
        <v>520</v>
      </c>
    </row>
    <row r="149" spans="1:7" s="550" customFormat="1" ht="16.5" customHeight="1" x14ac:dyDescent="0.2">
      <c r="A149" s="634">
        <v>7</v>
      </c>
      <c r="B149" s="634">
        <v>5</v>
      </c>
      <c r="C149" s="634" t="s">
        <v>522</v>
      </c>
      <c r="D149" s="634" t="s">
        <v>518</v>
      </c>
      <c r="E149" s="634" t="s">
        <v>519</v>
      </c>
      <c r="F149" s="634" t="s">
        <v>520</v>
      </c>
      <c r="G149" s="634" t="s">
        <v>520</v>
      </c>
    </row>
    <row r="150" spans="1:7" s="550" customFormat="1" ht="16.5" customHeight="1" x14ac:dyDescent="0.2">
      <c r="A150" s="634">
        <v>7</v>
      </c>
      <c r="B150" s="634">
        <v>5</v>
      </c>
      <c r="C150" s="634" t="s">
        <v>522</v>
      </c>
      <c r="D150" s="634" t="s">
        <v>518</v>
      </c>
      <c r="E150" s="634" t="s">
        <v>529</v>
      </c>
      <c r="F150" s="634">
        <v>0.8</v>
      </c>
      <c r="G150" s="634">
        <v>1.2</v>
      </c>
    </row>
    <row r="151" spans="1:7" s="550" customFormat="1" ht="16.5" customHeight="1" x14ac:dyDescent="0.2">
      <c r="A151" s="634">
        <v>7</v>
      </c>
      <c r="B151" s="634">
        <v>5</v>
      </c>
      <c r="C151" s="634" t="s">
        <v>522</v>
      </c>
      <c r="D151" s="634" t="s">
        <v>518</v>
      </c>
      <c r="E151" s="634" t="s">
        <v>529</v>
      </c>
      <c r="F151" s="634">
        <v>0.7</v>
      </c>
      <c r="G151" s="634">
        <v>1.3</v>
      </c>
    </row>
    <row r="152" spans="1:7" s="550" customFormat="1" ht="16.5" customHeight="1" x14ac:dyDescent="0.2">
      <c r="A152" s="634">
        <v>7</v>
      </c>
      <c r="B152" s="634">
        <v>5</v>
      </c>
      <c r="C152" s="634" t="s">
        <v>522</v>
      </c>
      <c r="D152" s="634" t="s">
        <v>518</v>
      </c>
      <c r="E152" s="634" t="s">
        <v>529</v>
      </c>
      <c r="F152" s="634" t="s">
        <v>520</v>
      </c>
      <c r="G152" s="634" t="s">
        <v>520</v>
      </c>
    </row>
    <row r="153" spans="1:7" s="550" customFormat="1" ht="16.5" customHeight="1" x14ac:dyDescent="0.2">
      <c r="A153" s="634">
        <v>7</v>
      </c>
      <c r="B153" s="634">
        <v>5</v>
      </c>
      <c r="C153" s="634" t="s">
        <v>522</v>
      </c>
      <c r="D153" s="634" t="s">
        <v>518</v>
      </c>
      <c r="E153" s="634" t="s">
        <v>530</v>
      </c>
      <c r="F153" s="634">
        <v>0.8</v>
      </c>
      <c r="G153" s="634">
        <v>1.2</v>
      </c>
    </row>
    <row r="154" spans="1:7" s="550" customFormat="1" ht="16.5" customHeight="1" x14ac:dyDescent="0.2">
      <c r="A154" s="634">
        <v>7</v>
      </c>
      <c r="B154" s="634">
        <v>5</v>
      </c>
      <c r="C154" s="634" t="s">
        <v>522</v>
      </c>
      <c r="D154" s="634" t="s">
        <v>518</v>
      </c>
      <c r="E154" s="634" t="s">
        <v>530</v>
      </c>
      <c r="F154" s="634">
        <v>0.7</v>
      </c>
      <c r="G154" s="634">
        <v>1.3</v>
      </c>
    </row>
    <row r="155" spans="1:7" s="550" customFormat="1" ht="16.5" customHeight="1" x14ac:dyDescent="0.2">
      <c r="A155" s="634">
        <v>7</v>
      </c>
      <c r="B155" s="634">
        <v>5</v>
      </c>
      <c r="C155" s="634" t="s">
        <v>522</v>
      </c>
      <c r="D155" s="634" t="s">
        <v>518</v>
      </c>
      <c r="E155" s="634" t="s">
        <v>530</v>
      </c>
      <c r="F155" s="634" t="s">
        <v>520</v>
      </c>
      <c r="G155" s="634" t="s">
        <v>520</v>
      </c>
    </row>
    <row r="156" spans="1:7" s="550" customFormat="1" ht="16.5" customHeight="1" x14ac:dyDescent="0.2">
      <c r="A156" s="634">
        <v>7</v>
      </c>
      <c r="B156" s="634">
        <v>5</v>
      </c>
      <c r="C156" s="634" t="s">
        <v>522</v>
      </c>
      <c r="D156" s="634" t="s">
        <v>518</v>
      </c>
      <c r="E156" s="634" t="s">
        <v>531</v>
      </c>
      <c r="F156" s="634" t="s">
        <v>520</v>
      </c>
      <c r="G156" s="634" t="s">
        <v>520</v>
      </c>
    </row>
    <row r="157" spans="1:7" s="550" customFormat="1" ht="16.5" customHeight="1" x14ac:dyDescent="0.2">
      <c r="A157" s="634">
        <v>3</v>
      </c>
      <c r="B157" s="634">
        <v>2</v>
      </c>
      <c r="C157" s="634" t="s">
        <v>523</v>
      </c>
      <c r="D157" s="634" t="s">
        <v>524</v>
      </c>
      <c r="E157" s="634" t="s">
        <v>519</v>
      </c>
      <c r="F157" s="634" t="s">
        <v>520</v>
      </c>
      <c r="G157" s="634" t="s">
        <v>520</v>
      </c>
    </row>
    <row r="158" spans="1:7" s="550" customFormat="1" ht="16.5" customHeight="1" x14ac:dyDescent="0.2">
      <c r="A158" s="634">
        <v>3</v>
      </c>
      <c r="B158" s="634">
        <v>2</v>
      </c>
      <c r="C158" s="634" t="s">
        <v>523</v>
      </c>
      <c r="D158" s="634" t="s">
        <v>524</v>
      </c>
      <c r="E158" s="634" t="s">
        <v>529</v>
      </c>
      <c r="F158" s="634">
        <v>0.8</v>
      </c>
      <c r="G158" s="634">
        <v>1.2</v>
      </c>
    </row>
    <row r="159" spans="1:7" s="550" customFormat="1" ht="16.5" customHeight="1" x14ac:dyDescent="0.2">
      <c r="A159" s="634">
        <v>3</v>
      </c>
      <c r="B159" s="634">
        <v>2</v>
      </c>
      <c r="C159" s="634" t="s">
        <v>523</v>
      </c>
      <c r="D159" s="634" t="s">
        <v>524</v>
      </c>
      <c r="E159" s="634" t="s">
        <v>529</v>
      </c>
      <c r="F159" s="634">
        <v>0.7</v>
      </c>
      <c r="G159" s="634">
        <v>1.3</v>
      </c>
    </row>
    <row r="160" spans="1:7" s="550" customFormat="1" ht="16.5" customHeight="1" x14ac:dyDescent="0.2">
      <c r="A160" s="634">
        <v>3</v>
      </c>
      <c r="B160" s="634">
        <v>2</v>
      </c>
      <c r="C160" s="634" t="s">
        <v>523</v>
      </c>
      <c r="D160" s="634" t="s">
        <v>524</v>
      </c>
      <c r="E160" s="634" t="s">
        <v>529</v>
      </c>
      <c r="F160" s="634" t="s">
        <v>520</v>
      </c>
      <c r="G160" s="634" t="s">
        <v>520</v>
      </c>
    </row>
    <row r="161" spans="1:7" s="550" customFormat="1" ht="16.5" customHeight="1" x14ac:dyDescent="0.2">
      <c r="A161" s="634">
        <v>3</v>
      </c>
      <c r="B161" s="634">
        <v>2</v>
      </c>
      <c r="C161" s="634" t="s">
        <v>523</v>
      </c>
      <c r="D161" s="634" t="s">
        <v>524</v>
      </c>
      <c r="E161" s="634" t="s">
        <v>530</v>
      </c>
      <c r="F161" s="634">
        <v>0.8</v>
      </c>
      <c r="G161" s="634">
        <v>1.2</v>
      </c>
    </row>
    <row r="162" spans="1:7" s="550" customFormat="1" ht="16.5" customHeight="1" x14ac:dyDescent="0.2">
      <c r="A162" s="634">
        <v>3</v>
      </c>
      <c r="B162" s="634">
        <v>2</v>
      </c>
      <c r="C162" s="634" t="s">
        <v>523</v>
      </c>
      <c r="D162" s="634" t="s">
        <v>524</v>
      </c>
      <c r="E162" s="634" t="s">
        <v>530</v>
      </c>
      <c r="F162" s="634">
        <v>0.7</v>
      </c>
      <c r="G162" s="634">
        <v>1.3</v>
      </c>
    </row>
    <row r="163" spans="1:7" s="550" customFormat="1" ht="16.5" customHeight="1" x14ac:dyDescent="0.2">
      <c r="A163" s="634">
        <v>3</v>
      </c>
      <c r="B163" s="634">
        <v>2</v>
      </c>
      <c r="C163" s="634" t="s">
        <v>523</v>
      </c>
      <c r="D163" s="634" t="s">
        <v>524</v>
      </c>
      <c r="E163" s="634" t="s">
        <v>530</v>
      </c>
      <c r="F163" s="634" t="s">
        <v>520</v>
      </c>
      <c r="G163" s="634" t="s">
        <v>520</v>
      </c>
    </row>
    <row r="164" spans="1:7" s="550" customFormat="1" ht="16.5" customHeight="1" x14ac:dyDescent="0.2">
      <c r="A164" s="634">
        <v>3</v>
      </c>
      <c r="B164" s="634">
        <v>2</v>
      </c>
      <c r="C164" s="634" t="s">
        <v>523</v>
      </c>
      <c r="D164" s="634" t="s">
        <v>524</v>
      </c>
      <c r="E164" s="634" t="s">
        <v>531</v>
      </c>
      <c r="F164" s="634" t="s">
        <v>520</v>
      </c>
      <c r="G164" s="634" t="s">
        <v>520</v>
      </c>
    </row>
    <row r="165" spans="1:7" s="550" customFormat="1" ht="16.5" customHeight="1" x14ac:dyDescent="0.2">
      <c r="A165" s="635">
        <v>4</v>
      </c>
      <c r="B165" s="635">
        <v>2</v>
      </c>
      <c r="C165" s="635" t="s">
        <v>523</v>
      </c>
      <c r="D165" s="635" t="s">
        <v>518</v>
      </c>
      <c r="E165" s="634" t="s">
        <v>519</v>
      </c>
      <c r="F165" s="634" t="s">
        <v>520</v>
      </c>
      <c r="G165" s="634" t="s">
        <v>520</v>
      </c>
    </row>
    <row r="166" spans="1:7" s="550" customFormat="1" ht="16.5" customHeight="1" x14ac:dyDescent="0.2">
      <c r="A166" s="635">
        <v>4</v>
      </c>
      <c r="B166" s="635">
        <v>2</v>
      </c>
      <c r="C166" s="635" t="s">
        <v>523</v>
      </c>
      <c r="D166" s="635" t="s">
        <v>518</v>
      </c>
      <c r="E166" s="634" t="s">
        <v>529</v>
      </c>
      <c r="F166" s="634">
        <v>0.8</v>
      </c>
      <c r="G166" s="634">
        <v>1.2</v>
      </c>
    </row>
    <row r="167" spans="1:7" s="550" customFormat="1" ht="16.5" customHeight="1" x14ac:dyDescent="0.2">
      <c r="A167" s="635">
        <v>4</v>
      </c>
      <c r="B167" s="635">
        <v>2</v>
      </c>
      <c r="C167" s="635" t="s">
        <v>523</v>
      </c>
      <c r="D167" s="635" t="s">
        <v>518</v>
      </c>
      <c r="E167" s="634" t="s">
        <v>529</v>
      </c>
      <c r="F167" s="634">
        <v>0.7</v>
      </c>
      <c r="G167" s="634">
        <v>1.3</v>
      </c>
    </row>
    <row r="168" spans="1:7" s="550" customFormat="1" ht="16.5" customHeight="1" x14ac:dyDescent="0.2">
      <c r="A168" s="635">
        <v>4</v>
      </c>
      <c r="B168" s="635">
        <v>2</v>
      </c>
      <c r="C168" s="635" t="s">
        <v>523</v>
      </c>
      <c r="D168" s="635" t="s">
        <v>518</v>
      </c>
      <c r="E168" s="634" t="s">
        <v>529</v>
      </c>
      <c r="F168" s="634" t="s">
        <v>520</v>
      </c>
      <c r="G168" s="634" t="s">
        <v>520</v>
      </c>
    </row>
    <row r="169" spans="1:7" s="550" customFormat="1" ht="16.5" customHeight="1" x14ac:dyDescent="0.2">
      <c r="A169" s="635">
        <v>4</v>
      </c>
      <c r="B169" s="635">
        <v>2</v>
      </c>
      <c r="C169" s="635" t="s">
        <v>523</v>
      </c>
      <c r="D169" s="635" t="s">
        <v>518</v>
      </c>
      <c r="E169" s="634" t="s">
        <v>530</v>
      </c>
      <c r="F169" s="634">
        <v>0.8</v>
      </c>
      <c r="G169" s="634">
        <v>1.2</v>
      </c>
    </row>
    <row r="170" spans="1:7" s="550" customFormat="1" ht="16.5" customHeight="1" x14ac:dyDescent="0.2">
      <c r="A170" s="635">
        <v>4</v>
      </c>
      <c r="B170" s="635">
        <v>2</v>
      </c>
      <c r="C170" s="635" t="s">
        <v>523</v>
      </c>
      <c r="D170" s="635" t="s">
        <v>518</v>
      </c>
      <c r="E170" s="634" t="s">
        <v>530</v>
      </c>
      <c r="F170" s="634">
        <v>0.7</v>
      </c>
      <c r="G170" s="634">
        <v>1.3</v>
      </c>
    </row>
    <row r="171" spans="1:7" s="550" customFormat="1" ht="16.5" customHeight="1" x14ac:dyDescent="0.2">
      <c r="A171" s="635">
        <v>4</v>
      </c>
      <c r="B171" s="635">
        <v>2</v>
      </c>
      <c r="C171" s="635" t="s">
        <v>523</v>
      </c>
      <c r="D171" s="635" t="s">
        <v>518</v>
      </c>
      <c r="E171" s="634" t="s">
        <v>530</v>
      </c>
      <c r="F171" s="634" t="s">
        <v>520</v>
      </c>
      <c r="G171" s="634" t="s">
        <v>520</v>
      </c>
    </row>
    <row r="172" spans="1:7" s="550" customFormat="1" ht="16.5" customHeight="1" x14ac:dyDescent="0.2">
      <c r="A172" s="635">
        <v>4</v>
      </c>
      <c r="B172" s="635">
        <v>2</v>
      </c>
      <c r="C172" s="635" t="s">
        <v>523</v>
      </c>
      <c r="D172" s="635" t="s">
        <v>518</v>
      </c>
      <c r="E172" s="634" t="s">
        <v>531</v>
      </c>
      <c r="F172" s="634" t="s">
        <v>520</v>
      </c>
      <c r="G172" s="634" t="s">
        <v>520</v>
      </c>
    </row>
    <row r="173" spans="1:7" s="550" customFormat="1" ht="16.5" customHeight="1" x14ac:dyDescent="0.2">
      <c r="A173" s="634">
        <v>4</v>
      </c>
      <c r="B173" s="634">
        <v>3</v>
      </c>
      <c r="C173" s="634" t="s">
        <v>523</v>
      </c>
      <c r="D173" s="634" t="s">
        <v>518</v>
      </c>
      <c r="E173" s="634" t="s">
        <v>519</v>
      </c>
      <c r="F173" s="634" t="s">
        <v>520</v>
      </c>
      <c r="G173" s="634" t="s">
        <v>520</v>
      </c>
    </row>
    <row r="174" spans="1:7" s="550" customFormat="1" ht="16.5" customHeight="1" x14ac:dyDescent="0.2">
      <c r="A174" s="634">
        <v>4</v>
      </c>
      <c r="B174" s="634">
        <v>3</v>
      </c>
      <c r="C174" s="634" t="s">
        <v>523</v>
      </c>
      <c r="D174" s="634" t="s">
        <v>518</v>
      </c>
      <c r="E174" s="634" t="s">
        <v>529</v>
      </c>
      <c r="F174" s="634">
        <v>0.8</v>
      </c>
      <c r="G174" s="634">
        <v>1.2</v>
      </c>
    </row>
    <row r="175" spans="1:7" s="550" customFormat="1" ht="16.5" customHeight="1" x14ac:dyDescent="0.2">
      <c r="A175" s="634">
        <v>4</v>
      </c>
      <c r="B175" s="634">
        <v>3</v>
      </c>
      <c r="C175" s="634" t="s">
        <v>523</v>
      </c>
      <c r="D175" s="634" t="s">
        <v>518</v>
      </c>
      <c r="E175" s="634" t="s">
        <v>529</v>
      </c>
      <c r="F175" s="634">
        <v>0.7</v>
      </c>
      <c r="G175" s="634">
        <v>1.3</v>
      </c>
    </row>
    <row r="176" spans="1:7" s="550" customFormat="1" ht="16.5" customHeight="1" x14ac:dyDescent="0.2">
      <c r="A176" s="634">
        <v>4</v>
      </c>
      <c r="B176" s="634">
        <v>3</v>
      </c>
      <c r="C176" s="634" t="s">
        <v>523</v>
      </c>
      <c r="D176" s="634" t="s">
        <v>518</v>
      </c>
      <c r="E176" s="634" t="s">
        <v>529</v>
      </c>
      <c r="F176" s="634" t="s">
        <v>520</v>
      </c>
      <c r="G176" s="634" t="s">
        <v>520</v>
      </c>
    </row>
    <row r="177" spans="1:7" s="550" customFormat="1" ht="16.5" customHeight="1" x14ac:dyDescent="0.2">
      <c r="A177" s="634">
        <v>4</v>
      </c>
      <c r="B177" s="634">
        <v>3</v>
      </c>
      <c r="C177" s="634" t="s">
        <v>523</v>
      </c>
      <c r="D177" s="634" t="s">
        <v>518</v>
      </c>
      <c r="E177" s="634" t="s">
        <v>530</v>
      </c>
      <c r="F177" s="634">
        <v>0.8</v>
      </c>
      <c r="G177" s="634">
        <v>1.2</v>
      </c>
    </row>
    <row r="178" spans="1:7" s="550" customFormat="1" ht="16.5" customHeight="1" x14ac:dyDescent="0.2">
      <c r="A178" s="634">
        <v>4</v>
      </c>
      <c r="B178" s="634">
        <v>3</v>
      </c>
      <c r="C178" s="634" t="s">
        <v>523</v>
      </c>
      <c r="D178" s="634" t="s">
        <v>518</v>
      </c>
      <c r="E178" s="634" t="s">
        <v>530</v>
      </c>
      <c r="F178" s="634">
        <v>0.7</v>
      </c>
      <c r="G178" s="634">
        <v>1.3</v>
      </c>
    </row>
    <row r="179" spans="1:7" s="550" customFormat="1" ht="16.5" customHeight="1" x14ac:dyDescent="0.2">
      <c r="A179" s="634">
        <v>4</v>
      </c>
      <c r="B179" s="634">
        <v>3</v>
      </c>
      <c r="C179" s="634" t="s">
        <v>523</v>
      </c>
      <c r="D179" s="634" t="s">
        <v>518</v>
      </c>
      <c r="E179" s="634" t="s">
        <v>530</v>
      </c>
      <c r="F179" s="634" t="s">
        <v>520</v>
      </c>
      <c r="G179" s="634" t="s">
        <v>520</v>
      </c>
    </row>
    <row r="180" spans="1:7" s="550" customFormat="1" ht="16.5" customHeight="1" x14ac:dyDescent="0.2">
      <c r="A180" s="634">
        <v>4</v>
      </c>
      <c r="B180" s="634">
        <v>3</v>
      </c>
      <c r="C180" s="634" t="s">
        <v>523</v>
      </c>
      <c r="D180" s="634" t="s">
        <v>518</v>
      </c>
      <c r="E180" s="634" t="s">
        <v>531</v>
      </c>
      <c r="F180" s="634" t="s">
        <v>520</v>
      </c>
      <c r="G180" s="634" t="s">
        <v>520</v>
      </c>
    </row>
    <row r="181" spans="1:7" s="550" customFormat="1" ht="16.5" customHeight="1" x14ac:dyDescent="0.2">
      <c r="A181" s="635">
        <v>4</v>
      </c>
      <c r="B181" s="635">
        <v>4</v>
      </c>
      <c r="C181" s="634" t="s">
        <v>523</v>
      </c>
      <c r="D181" s="634" t="s">
        <v>518</v>
      </c>
      <c r="E181" s="634" t="s">
        <v>519</v>
      </c>
      <c r="F181" s="634" t="s">
        <v>520</v>
      </c>
      <c r="G181" s="634" t="s">
        <v>520</v>
      </c>
    </row>
    <row r="182" spans="1:7" s="550" customFormat="1" ht="16.5" customHeight="1" x14ac:dyDescent="0.2">
      <c r="A182" s="635">
        <v>4</v>
      </c>
      <c r="B182" s="635">
        <v>4</v>
      </c>
      <c r="C182" s="634" t="s">
        <v>523</v>
      </c>
      <c r="D182" s="634" t="s">
        <v>518</v>
      </c>
      <c r="E182" s="634" t="s">
        <v>529</v>
      </c>
      <c r="F182" s="634">
        <v>0.8</v>
      </c>
      <c r="G182" s="634">
        <v>1.2</v>
      </c>
    </row>
    <row r="183" spans="1:7" s="550" customFormat="1" ht="16.5" customHeight="1" x14ac:dyDescent="0.2">
      <c r="A183" s="635">
        <v>4</v>
      </c>
      <c r="B183" s="635">
        <v>4</v>
      </c>
      <c r="C183" s="634" t="s">
        <v>523</v>
      </c>
      <c r="D183" s="634" t="s">
        <v>518</v>
      </c>
      <c r="E183" s="634" t="s">
        <v>529</v>
      </c>
      <c r="F183" s="634">
        <v>0.7</v>
      </c>
      <c r="G183" s="634">
        <v>1.3</v>
      </c>
    </row>
    <row r="184" spans="1:7" s="550" customFormat="1" ht="16.5" customHeight="1" x14ac:dyDescent="0.2">
      <c r="A184" s="635">
        <v>4</v>
      </c>
      <c r="B184" s="635">
        <v>4</v>
      </c>
      <c r="C184" s="634" t="s">
        <v>523</v>
      </c>
      <c r="D184" s="634" t="s">
        <v>518</v>
      </c>
      <c r="E184" s="634" t="s">
        <v>529</v>
      </c>
      <c r="F184" s="634" t="s">
        <v>520</v>
      </c>
      <c r="G184" s="634" t="s">
        <v>520</v>
      </c>
    </row>
    <row r="185" spans="1:7" s="550" customFormat="1" ht="16.5" customHeight="1" x14ac:dyDescent="0.2">
      <c r="A185" s="635">
        <v>4</v>
      </c>
      <c r="B185" s="635">
        <v>4</v>
      </c>
      <c r="C185" s="634" t="s">
        <v>523</v>
      </c>
      <c r="D185" s="634" t="s">
        <v>518</v>
      </c>
      <c r="E185" s="634" t="s">
        <v>530</v>
      </c>
      <c r="F185" s="634">
        <v>0.8</v>
      </c>
      <c r="G185" s="634">
        <v>1.2</v>
      </c>
    </row>
    <row r="186" spans="1:7" s="550" customFormat="1" ht="16.5" customHeight="1" x14ac:dyDescent="0.2">
      <c r="A186" s="635">
        <v>4</v>
      </c>
      <c r="B186" s="635">
        <v>4</v>
      </c>
      <c r="C186" s="634" t="s">
        <v>523</v>
      </c>
      <c r="D186" s="634" t="s">
        <v>518</v>
      </c>
      <c r="E186" s="634" t="s">
        <v>530</v>
      </c>
      <c r="F186" s="634">
        <v>0.7</v>
      </c>
      <c r="G186" s="634">
        <v>1.3</v>
      </c>
    </row>
    <row r="187" spans="1:7" s="550" customFormat="1" ht="16.5" customHeight="1" x14ac:dyDescent="0.2">
      <c r="A187" s="635">
        <v>4</v>
      </c>
      <c r="B187" s="635">
        <v>4</v>
      </c>
      <c r="C187" s="634" t="s">
        <v>523</v>
      </c>
      <c r="D187" s="634" t="s">
        <v>518</v>
      </c>
      <c r="E187" s="634" t="s">
        <v>530</v>
      </c>
      <c r="F187" s="634" t="s">
        <v>520</v>
      </c>
      <c r="G187" s="634" t="s">
        <v>520</v>
      </c>
    </row>
    <row r="188" spans="1:7" s="550" customFormat="1" ht="16.5" customHeight="1" x14ac:dyDescent="0.2">
      <c r="A188" s="635">
        <v>4</v>
      </c>
      <c r="B188" s="635">
        <v>4</v>
      </c>
      <c r="C188" s="634" t="s">
        <v>523</v>
      </c>
      <c r="D188" s="634" t="s">
        <v>518</v>
      </c>
      <c r="E188" s="634" t="s">
        <v>531</v>
      </c>
      <c r="F188" s="634" t="s">
        <v>520</v>
      </c>
      <c r="G188" s="634" t="s">
        <v>520</v>
      </c>
    </row>
    <row r="189" spans="1:7" s="550" customFormat="1" ht="16.5" customHeight="1" x14ac:dyDescent="0.2">
      <c r="A189" s="635">
        <v>3</v>
      </c>
      <c r="B189" s="635">
        <v>3</v>
      </c>
      <c r="C189" s="634" t="s">
        <v>523</v>
      </c>
      <c r="D189" s="635" t="s">
        <v>524</v>
      </c>
      <c r="E189" s="634" t="s">
        <v>519</v>
      </c>
      <c r="F189" s="634" t="s">
        <v>520</v>
      </c>
      <c r="G189" s="634" t="s">
        <v>520</v>
      </c>
    </row>
    <row r="190" spans="1:7" s="550" customFormat="1" ht="16.5" customHeight="1" x14ac:dyDescent="0.2">
      <c r="A190" s="635">
        <v>3</v>
      </c>
      <c r="B190" s="635">
        <v>3</v>
      </c>
      <c r="C190" s="634" t="s">
        <v>523</v>
      </c>
      <c r="D190" s="635" t="s">
        <v>524</v>
      </c>
      <c r="E190" s="634" t="s">
        <v>529</v>
      </c>
      <c r="F190" s="634">
        <v>0.8</v>
      </c>
      <c r="G190" s="634">
        <v>1.2</v>
      </c>
    </row>
    <row r="191" spans="1:7" s="550" customFormat="1" ht="16.5" customHeight="1" x14ac:dyDescent="0.2">
      <c r="A191" s="635">
        <v>3</v>
      </c>
      <c r="B191" s="635">
        <v>3</v>
      </c>
      <c r="C191" s="634" t="s">
        <v>523</v>
      </c>
      <c r="D191" s="635" t="s">
        <v>524</v>
      </c>
      <c r="E191" s="634" t="s">
        <v>529</v>
      </c>
      <c r="F191" s="634">
        <v>0.7</v>
      </c>
      <c r="G191" s="634">
        <v>1.3</v>
      </c>
    </row>
    <row r="192" spans="1:7" s="550" customFormat="1" ht="16.5" customHeight="1" x14ac:dyDescent="0.2">
      <c r="A192" s="635">
        <v>3</v>
      </c>
      <c r="B192" s="635">
        <v>3</v>
      </c>
      <c r="C192" s="634" t="s">
        <v>523</v>
      </c>
      <c r="D192" s="635" t="s">
        <v>524</v>
      </c>
      <c r="E192" s="634" t="s">
        <v>529</v>
      </c>
      <c r="F192" s="634" t="s">
        <v>520</v>
      </c>
      <c r="G192" s="634" t="s">
        <v>520</v>
      </c>
    </row>
    <row r="193" spans="1:7" s="550" customFormat="1" ht="16.5" customHeight="1" x14ac:dyDescent="0.2">
      <c r="A193" s="635">
        <v>3</v>
      </c>
      <c r="B193" s="635">
        <v>3</v>
      </c>
      <c r="C193" s="634" t="s">
        <v>523</v>
      </c>
      <c r="D193" s="635" t="s">
        <v>524</v>
      </c>
      <c r="E193" s="634" t="s">
        <v>530</v>
      </c>
      <c r="F193" s="634">
        <v>0.8</v>
      </c>
      <c r="G193" s="634">
        <v>1.2</v>
      </c>
    </row>
    <row r="194" spans="1:7" s="550" customFormat="1" ht="16.5" customHeight="1" x14ac:dyDescent="0.2">
      <c r="A194" s="635">
        <v>3</v>
      </c>
      <c r="B194" s="635">
        <v>3</v>
      </c>
      <c r="C194" s="634" t="s">
        <v>523</v>
      </c>
      <c r="D194" s="635" t="s">
        <v>524</v>
      </c>
      <c r="E194" s="634" t="s">
        <v>530</v>
      </c>
      <c r="F194" s="634">
        <v>0.7</v>
      </c>
      <c r="G194" s="634">
        <v>1.3</v>
      </c>
    </row>
    <row r="195" spans="1:7" s="550" customFormat="1" ht="16.5" customHeight="1" x14ac:dyDescent="0.2">
      <c r="A195" s="635">
        <v>3</v>
      </c>
      <c r="B195" s="635">
        <v>3</v>
      </c>
      <c r="C195" s="634" t="s">
        <v>523</v>
      </c>
      <c r="D195" s="635" t="s">
        <v>524</v>
      </c>
      <c r="E195" s="634" t="s">
        <v>530</v>
      </c>
      <c r="F195" s="634" t="s">
        <v>520</v>
      </c>
      <c r="G195" s="634" t="s">
        <v>520</v>
      </c>
    </row>
    <row r="196" spans="1:7" s="550" customFormat="1" ht="16.5" customHeight="1" x14ac:dyDescent="0.2">
      <c r="A196" s="635">
        <v>3</v>
      </c>
      <c r="B196" s="635">
        <v>3</v>
      </c>
      <c r="C196" s="634" t="s">
        <v>523</v>
      </c>
      <c r="D196" s="635" t="s">
        <v>524</v>
      </c>
      <c r="E196" s="634" t="s">
        <v>531</v>
      </c>
      <c r="F196" s="634" t="s">
        <v>520</v>
      </c>
      <c r="G196" s="634" t="s">
        <v>520</v>
      </c>
    </row>
    <row r="197" spans="1:7" s="550" customFormat="1" ht="16.5" customHeight="1" x14ac:dyDescent="0.2">
      <c r="A197" s="635">
        <v>5</v>
      </c>
      <c r="B197" s="635">
        <v>3</v>
      </c>
      <c r="C197" s="634" t="s">
        <v>523</v>
      </c>
      <c r="D197" s="635" t="s">
        <v>525</v>
      </c>
      <c r="E197" s="634" t="s">
        <v>519</v>
      </c>
      <c r="F197" s="634" t="s">
        <v>520</v>
      </c>
      <c r="G197" s="634" t="s">
        <v>520</v>
      </c>
    </row>
    <row r="198" spans="1:7" s="550" customFormat="1" ht="16.5" customHeight="1" x14ac:dyDescent="0.2">
      <c r="A198" s="635">
        <v>5</v>
      </c>
      <c r="B198" s="635">
        <v>3</v>
      </c>
      <c r="C198" s="634" t="s">
        <v>523</v>
      </c>
      <c r="D198" s="635" t="s">
        <v>525</v>
      </c>
      <c r="E198" s="634" t="s">
        <v>529</v>
      </c>
      <c r="F198" s="634">
        <v>0.8</v>
      </c>
      <c r="G198" s="634">
        <v>1.2</v>
      </c>
    </row>
    <row r="199" spans="1:7" s="550" customFormat="1" ht="16.5" customHeight="1" x14ac:dyDescent="0.2">
      <c r="A199" s="635">
        <v>5</v>
      </c>
      <c r="B199" s="635">
        <v>3</v>
      </c>
      <c r="C199" s="634" t="s">
        <v>523</v>
      </c>
      <c r="D199" s="635" t="s">
        <v>525</v>
      </c>
      <c r="E199" s="634" t="s">
        <v>529</v>
      </c>
      <c r="F199" s="634">
        <v>0.7</v>
      </c>
      <c r="G199" s="634">
        <v>1.3</v>
      </c>
    </row>
    <row r="200" spans="1:7" s="550" customFormat="1" ht="16.5" customHeight="1" x14ac:dyDescent="0.2">
      <c r="A200" s="635">
        <v>5</v>
      </c>
      <c r="B200" s="635">
        <v>3</v>
      </c>
      <c r="C200" s="634" t="s">
        <v>523</v>
      </c>
      <c r="D200" s="635" t="s">
        <v>525</v>
      </c>
      <c r="E200" s="634" t="s">
        <v>529</v>
      </c>
      <c r="F200" s="634" t="s">
        <v>520</v>
      </c>
      <c r="G200" s="634" t="s">
        <v>520</v>
      </c>
    </row>
    <row r="201" spans="1:7" s="550" customFormat="1" ht="16.5" customHeight="1" x14ac:dyDescent="0.2">
      <c r="A201" s="635">
        <v>5</v>
      </c>
      <c r="B201" s="635">
        <v>3</v>
      </c>
      <c r="C201" s="634" t="s">
        <v>523</v>
      </c>
      <c r="D201" s="635" t="s">
        <v>525</v>
      </c>
      <c r="E201" s="634" t="s">
        <v>530</v>
      </c>
      <c r="F201" s="634">
        <v>0.8</v>
      </c>
      <c r="G201" s="634">
        <v>1.2</v>
      </c>
    </row>
    <row r="202" spans="1:7" s="550" customFormat="1" ht="16.5" customHeight="1" x14ac:dyDescent="0.2">
      <c r="A202" s="635">
        <v>5</v>
      </c>
      <c r="B202" s="635">
        <v>3</v>
      </c>
      <c r="C202" s="634" t="s">
        <v>523</v>
      </c>
      <c r="D202" s="635" t="s">
        <v>525</v>
      </c>
      <c r="E202" s="634" t="s">
        <v>530</v>
      </c>
      <c r="F202" s="634">
        <v>0.7</v>
      </c>
      <c r="G202" s="634">
        <v>1.3</v>
      </c>
    </row>
    <row r="203" spans="1:7" s="550" customFormat="1" ht="16.5" customHeight="1" x14ac:dyDescent="0.2">
      <c r="A203" s="635">
        <v>5</v>
      </c>
      <c r="B203" s="635">
        <v>3</v>
      </c>
      <c r="C203" s="634" t="s">
        <v>523</v>
      </c>
      <c r="D203" s="635" t="s">
        <v>525</v>
      </c>
      <c r="E203" s="634" t="s">
        <v>530</v>
      </c>
      <c r="F203" s="634" t="s">
        <v>520</v>
      </c>
      <c r="G203" s="634" t="s">
        <v>520</v>
      </c>
    </row>
    <row r="204" spans="1:7" s="550" customFormat="1" ht="16.5" customHeight="1" x14ac:dyDescent="0.2">
      <c r="A204" s="635">
        <v>5</v>
      </c>
      <c r="B204" s="635">
        <v>3</v>
      </c>
      <c r="C204" s="634" t="s">
        <v>523</v>
      </c>
      <c r="D204" s="635" t="s">
        <v>525</v>
      </c>
      <c r="E204" s="634" t="s">
        <v>531</v>
      </c>
      <c r="F204" s="634" t="s">
        <v>520</v>
      </c>
      <c r="G204" s="634" t="s">
        <v>520</v>
      </c>
    </row>
    <row r="205" spans="1:7" s="550" customFormat="1" ht="16.5" customHeight="1" x14ac:dyDescent="0.2">
      <c r="A205" s="632"/>
      <c r="B205" s="632"/>
      <c r="C205" s="632"/>
      <c r="D205" s="632"/>
      <c r="E205" s="632"/>
      <c r="F205" s="632"/>
      <c r="G205" s="632"/>
    </row>
    <row r="206" spans="1:7" s="248" customFormat="1" ht="16.5" customHeight="1" x14ac:dyDescent="0.2">
      <c r="A206" s="550"/>
      <c r="B206" s="550"/>
      <c r="C206" s="550"/>
      <c r="D206" s="550"/>
      <c r="E206" s="550"/>
      <c r="F206" s="550"/>
      <c r="G206" s="550"/>
    </row>
    <row r="207" spans="1:7" ht="16.5" customHeight="1" x14ac:dyDescent="0.2">
      <c r="A207" s="1077" t="s">
        <v>315</v>
      </c>
      <c r="B207" s="1077"/>
      <c r="C207" s="1077"/>
      <c r="D207" s="1078"/>
      <c r="E207" s="1078"/>
      <c r="F207" s="1078"/>
      <c r="G207" s="550"/>
    </row>
    <row r="208" spans="1:7" ht="16.5" customHeight="1" x14ac:dyDescent="0.2">
      <c r="A208" s="617" t="s">
        <v>207</v>
      </c>
      <c r="B208" s="591" t="s">
        <v>226</v>
      </c>
      <c r="C208" s="591" t="s">
        <v>217</v>
      </c>
      <c r="D208" s="617" t="s">
        <v>332</v>
      </c>
      <c r="E208" s="617" t="s">
        <v>696</v>
      </c>
      <c r="F208" s="617" t="s">
        <v>124</v>
      </c>
      <c r="G208" s="550"/>
    </row>
    <row r="209" spans="1:7" ht="16.5" customHeight="1" x14ac:dyDescent="0.2">
      <c r="A209" s="564" t="s">
        <v>121</v>
      </c>
      <c r="B209" s="313">
        <v>142</v>
      </c>
      <c r="C209" s="313">
        <v>404</v>
      </c>
      <c r="D209" s="219">
        <v>50387.5</v>
      </c>
      <c r="E209" s="219">
        <v>51094.86</v>
      </c>
      <c r="F209" s="410">
        <v>1.01</v>
      </c>
      <c r="G209" s="550"/>
    </row>
    <row r="210" spans="1:7" ht="16.5" customHeight="1" x14ac:dyDescent="0.2">
      <c r="A210" s="564" t="s">
        <v>120</v>
      </c>
      <c r="B210" s="313">
        <v>18</v>
      </c>
      <c r="C210" s="313">
        <v>105</v>
      </c>
      <c r="D210" s="219">
        <v>23213.1</v>
      </c>
      <c r="E210" s="219">
        <v>22523.9</v>
      </c>
      <c r="F210" s="410">
        <v>0.97</v>
      </c>
      <c r="G210" s="550"/>
    </row>
    <row r="211" spans="1:7" ht="16.5" customHeight="1" x14ac:dyDescent="0.2">
      <c r="A211" s="563" t="s">
        <v>8</v>
      </c>
      <c r="B211" s="627">
        <v>160</v>
      </c>
      <c r="C211" s="627">
        <v>509</v>
      </c>
      <c r="D211" s="225">
        <v>73600.600000000006</v>
      </c>
      <c r="E211" s="225">
        <v>73618.759999999995</v>
      </c>
      <c r="F211" s="411">
        <v>1</v>
      </c>
      <c r="G211" s="550"/>
    </row>
    <row r="212" spans="1:7" ht="16.5" customHeight="1" x14ac:dyDescent="0.2">
      <c r="A212" s="550"/>
      <c r="B212" s="550"/>
      <c r="C212" s="550"/>
      <c r="D212" s="550"/>
      <c r="E212" s="550"/>
      <c r="F212" s="550"/>
      <c r="G212" s="550"/>
    </row>
    <row r="213" spans="1:7" ht="16.5" customHeight="1" x14ac:dyDescent="0.2">
      <c r="A213" s="550"/>
      <c r="B213" s="550"/>
      <c r="C213" s="550"/>
      <c r="D213" s="550"/>
      <c r="E213" s="550"/>
      <c r="F213" s="550"/>
      <c r="G213" s="550"/>
    </row>
    <row r="214" spans="1:7" ht="16.5" customHeight="1" x14ac:dyDescent="0.2">
      <c r="A214" s="1077" t="s">
        <v>314</v>
      </c>
      <c r="B214" s="1077"/>
      <c r="C214" s="1077"/>
      <c r="D214" s="560"/>
      <c r="E214" s="550"/>
      <c r="F214" s="550"/>
      <c r="G214" s="550"/>
    </row>
    <row r="215" spans="1:7" s="95" customFormat="1" ht="25.5" x14ac:dyDescent="0.2">
      <c r="A215" s="553" t="s">
        <v>207</v>
      </c>
      <c r="B215" s="553" t="s">
        <v>218</v>
      </c>
      <c r="C215" s="553" t="s">
        <v>696</v>
      </c>
      <c r="D215" s="553" t="s">
        <v>526</v>
      </c>
    </row>
    <row r="216" spans="1:7" s="95" customFormat="1" ht="16.5" customHeight="1" x14ac:dyDescent="0.2">
      <c r="A216" s="564" t="s">
        <v>120</v>
      </c>
      <c r="B216" s="412">
        <v>44364</v>
      </c>
      <c r="C216" s="217">
        <v>23091</v>
      </c>
      <c r="D216" s="312">
        <v>95.72</v>
      </c>
    </row>
    <row r="217" spans="1:7" s="95" customFormat="1" ht="16.5" customHeight="1" x14ac:dyDescent="0.2">
      <c r="A217" s="564" t="s">
        <v>120</v>
      </c>
      <c r="B217" s="412">
        <v>44406</v>
      </c>
      <c r="C217" s="217">
        <v>23202</v>
      </c>
      <c r="D217" s="312">
        <v>97.295000000000002</v>
      </c>
    </row>
    <row r="218" spans="1:7" s="95" customFormat="1" ht="16.5" customHeight="1" x14ac:dyDescent="0.2">
      <c r="A218" s="564" t="s">
        <v>120</v>
      </c>
      <c r="B218" s="412">
        <v>44419</v>
      </c>
      <c r="C218" s="217">
        <v>19416</v>
      </c>
      <c r="D218" s="312">
        <v>96.26</v>
      </c>
    </row>
    <row r="219" spans="1:7" s="95" customFormat="1" ht="16.5" customHeight="1" x14ac:dyDescent="0.2">
      <c r="A219" s="564" t="s">
        <v>120</v>
      </c>
      <c r="B219" s="412">
        <v>44433</v>
      </c>
      <c r="C219" s="217">
        <v>21148</v>
      </c>
      <c r="D219" s="312">
        <v>92.21</v>
      </c>
    </row>
    <row r="220" spans="1:7" s="95" customFormat="1" ht="16.5" customHeight="1" x14ac:dyDescent="0.2">
      <c r="A220" s="564" t="s">
        <v>121</v>
      </c>
      <c r="B220" s="412">
        <v>44364</v>
      </c>
      <c r="C220" s="217">
        <v>50937</v>
      </c>
      <c r="D220" s="312">
        <v>95.72</v>
      </c>
    </row>
    <row r="221" spans="1:7" s="95" customFormat="1" ht="16.5" customHeight="1" x14ac:dyDescent="0.2">
      <c r="A221" s="564" t="s">
        <v>121</v>
      </c>
      <c r="B221" s="412">
        <v>44406</v>
      </c>
      <c r="C221" s="217">
        <v>49666</v>
      </c>
      <c r="D221" s="312">
        <v>97.295000000000002</v>
      </c>
    </row>
    <row r="222" spans="1:7" s="95" customFormat="1" ht="16.5" customHeight="1" x14ac:dyDescent="0.2">
      <c r="A222" s="564" t="s">
        <v>121</v>
      </c>
      <c r="B222" s="412">
        <v>44419</v>
      </c>
      <c r="C222" s="217">
        <v>49008</v>
      </c>
      <c r="D222" s="312">
        <v>96.26</v>
      </c>
    </row>
    <row r="223" spans="1:7" s="95" customFormat="1" ht="16.5" customHeight="1" x14ac:dyDescent="0.2">
      <c r="A223" s="564" t="s">
        <v>121</v>
      </c>
      <c r="B223" s="412">
        <v>44433</v>
      </c>
      <c r="C223" s="217">
        <v>50274</v>
      </c>
      <c r="D223" s="312">
        <v>92.21</v>
      </c>
    </row>
    <row r="224" spans="1:7" s="95" customFormat="1" ht="16.5" customHeight="1" x14ac:dyDescent="0.2"/>
    <row r="225" spans="1:6" s="95" customFormat="1" ht="16.5" customHeight="1" x14ac:dyDescent="0.2"/>
    <row r="226" spans="1:6" s="95" customFormat="1" ht="16.5" customHeight="1" x14ac:dyDescent="0.2">
      <c r="A226" s="1077" t="s">
        <v>51</v>
      </c>
      <c r="B226" s="1077"/>
      <c r="C226" s="1077"/>
      <c r="D226" s="3"/>
      <c r="E226" s="3"/>
      <c r="F226" s="3"/>
    </row>
    <row r="227" spans="1:6" s="95" customFormat="1" ht="16.5" customHeight="1" x14ac:dyDescent="0.2">
      <c r="A227" s="617" t="s">
        <v>207</v>
      </c>
      <c r="B227" s="591" t="s">
        <v>226</v>
      </c>
      <c r="C227" s="591" t="s">
        <v>217</v>
      </c>
      <c r="D227" s="617" t="s">
        <v>332</v>
      </c>
      <c r="E227" s="617" t="s">
        <v>696</v>
      </c>
      <c r="F227" s="617" t="s">
        <v>124</v>
      </c>
    </row>
    <row r="228" spans="1:6" s="95" customFormat="1" ht="16.5" customHeight="1" x14ac:dyDescent="0.2">
      <c r="A228" s="564" t="s">
        <v>121</v>
      </c>
      <c r="B228" s="313">
        <v>142</v>
      </c>
      <c r="C228" s="313">
        <v>404</v>
      </c>
      <c r="D228" s="219">
        <v>50387.5</v>
      </c>
      <c r="E228" s="219">
        <v>51094.86</v>
      </c>
      <c r="F228" s="410">
        <v>1.01</v>
      </c>
    </row>
    <row r="229" spans="1:6" s="95" customFormat="1" ht="16.5" customHeight="1" x14ac:dyDescent="0.2">
      <c r="A229" s="564" t="s">
        <v>120</v>
      </c>
      <c r="B229" s="313">
        <v>18</v>
      </c>
      <c r="C229" s="313">
        <v>105</v>
      </c>
      <c r="D229" s="219">
        <v>23213.1</v>
      </c>
      <c r="E229" s="219">
        <v>22523.9</v>
      </c>
      <c r="F229" s="410">
        <v>0.97</v>
      </c>
    </row>
    <row r="230" spans="1:6" s="95" customFormat="1" ht="16.5" customHeight="1" x14ac:dyDescent="0.2">
      <c r="A230" s="563" t="s">
        <v>8</v>
      </c>
      <c r="B230" s="627">
        <v>160</v>
      </c>
      <c r="C230" s="627">
        <v>509</v>
      </c>
      <c r="D230" s="225">
        <v>73600.600000000006</v>
      </c>
      <c r="E230" s="225">
        <v>73618.759999999995</v>
      </c>
      <c r="F230" s="411">
        <v>1</v>
      </c>
    </row>
    <row r="231" spans="1:6" s="95" customFormat="1" ht="16.5" customHeight="1" x14ac:dyDescent="0.2"/>
    <row r="232" spans="1:6" s="95" customFormat="1" ht="16.5" customHeight="1" x14ac:dyDescent="0.2"/>
  </sheetData>
  <customSheetViews>
    <customSheetView guid="{8E212A9A-7614-47AE-9E08-B60E07D37147}" scale="70">
      <selection activeCell="B4" sqref="B4"/>
      <pageMargins left="0.7" right="0.7" top="0.75" bottom="0.75" header="0.3" footer="0.3"/>
    </customSheetView>
  </customSheetViews>
  <mergeCells count="11">
    <mergeCell ref="A226:C226"/>
    <mergeCell ref="C36:E36"/>
    <mergeCell ref="A214:C214"/>
    <mergeCell ref="A18:D18"/>
    <mergeCell ref="A8:D8"/>
    <mergeCell ref="A13:D13"/>
    <mergeCell ref="F36:H36"/>
    <mergeCell ref="A38:C38"/>
    <mergeCell ref="D45:F45"/>
    <mergeCell ref="A207:C207"/>
    <mergeCell ref="D207:F207"/>
  </mergeCells>
  <pageMargins left="0.7" right="0.7" top="0.75" bottom="0.75" header="0.3" footer="0.3"/>
  <pageSetup orientation="portrait" r:id="rId1"/>
  <headerFooter>
    <oddFooter>&amp;R&amp;1#&amp;"Calibri"&amp;10&amp;KA80000Internal Use Only</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C8D4E-B570-4685-A7DD-627F82E44036}">
  <sheetPr>
    <tabColor rgb="FF0070C0"/>
  </sheetPr>
  <dimension ref="A1:N260"/>
  <sheetViews>
    <sheetView workbookViewId="0">
      <selection activeCell="A5" sqref="A5"/>
    </sheetView>
  </sheetViews>
  <sheetFormatPr defaultColWidth="9" defaultRowHeight="16.5" customHeight="1" x14ac:dyDescent="0.2"/>
  <cols>
    <col min="1" max="1" width="32.875" style="27" customWidth="1"/>
    <col min="2" max="7" width="22" style="27" customWidth="1"/>
    <col min="8" max="13" width="18" style="27" customWidth="1"/>
    <col min="14" max="16384" width="9" style="27"/>
  </cols>
  <sheetData>
    <row r="1" spans="1:14" s="114" customFormat="1" ht="16.5" customHeight="1" x14ac:dyDescent="0.2">
      <c r="A1" s="360" t="str">
        <f>' PY2 Res &amp; DR'!A1</f>
        <v>Evergy Evaluation, Measurement, and Verification Report  – Appendix O: Databook</v>
      </c>
      <c r="B1" s="64"/>
      <c r="C1" s="64"/>
      <c r="D1" s="64"/>
      <c r="E1" s="64"/>
      <c r="F1" s="64"/>
      <c r="G1" s="64"/>
      <c r="H1" s="64"/>
      <c r="I1" s="64"/>
      <c r="J1" s="64"/>
      <c r="K1" s="64"/>
      <c r="L1" s="64"/>
      <c r="M1" s="64"/>
      <c r="N1" s="64"/>
    </row>
    <row r="2" spans="1:14" s="114" customFormat="1" ht="16.5" customHeight="1" x14ac:dyDescent="0.2">
      <c r="A2" s="361"/>
      <c r="B2" s="67"/>
      <c r="C2" s="67"/>
      <c r="D2" s="67"/>
      <c r="E2" s="67"/>
      <c r="F2" s="67"/>
      <c r="G2" s="67"/>
      <c r="H2" s="67"/>
    </row>
    <row r="3" spans="1:14" s="114" customFormat="1" ht="16.5" customHeight="1" x14ac:dyDescent="0.2">
      <c r="A3" s="362" t="s">
        <v>25</v>
      </c>
      <c r="B3" s="45"/>
      <c r="C3" s="45"/>
      <c r="D3" s="45"/>
      <c r="E3" s="45"/>
      <c r="F3" s="45"/>
      <c r="G3" s="45"/>
      <c r="H3" s="45"/>
      <c r="I3" s="115"/>
      <c r="J3" s="115"/>
      <c r="K3" s="115"/>
      <c r="L3" s="115"/>
      <c r="M3" s="115"/>
      <c r="N3" s="115"/>
    </row>
    <row r="4" spans="1:14" s="114" customFormat="1" ht="16.5" customHeight="1" x14ac:dyDescent="0.2">
      <c r="A4" s="366"/>
    </row>
    <row r="5" spans="1:14" s="114" customFormat="1" ht="16.5" customHeight="1" x14ac:dyDescent="0.2"/>
    <row r="6" spans="1:14" ht="16.5" customHeight="1" x14ac:dyDescent="0.2">
      <c r="A6" s="358" t="s">
        <v>220</v>
      </c>
      <c r="B6" s="358"/>
      <c r="C6" s="358"/>
      <c r="D6" s="358"/>
    </row>
    <row r="7" spans="1:14" s="154" customFormat="1" ht="16.5" customHeight="1" x14ac:dyDescent="0.2">
      <c r="A7" s="638" t="s">
        <v>40</v>
      </c>
      <c r="B7" s="639" t="s">
        <v>890</v>
      </c>
      <c r="C7" s="553" t="s">
        <v>121</v>
      </c>
      <c r="D7" s="553" t="s">
        <v>120</v>
      </c>
    </row>
    <row r="8" spans="1:14" ht="16.5" customHeight="1" x14ac:dyDescent="0.2">
      <c r="A8" s="101" t="s">
        <v>209</v>
      </c>
      <c r="B8" s="640">
        <f>'Program Level Tables'!AB5</f>
        <v>7437</v>
      </c>
      <c r="C8" s="640">
        <f>'Program Level Tables'!AC5</f>
        <v>3870</v>
      </c>
      <c r="D8" s="640">
        <f>'Program Level Tables'!AD5</f>
        <v>3567</v>
      </c>
    </row>
    <row r="9" spans="1:14" ht="16.5" customHeight="1" x14ac:dyDescent="0.2">
      <c r="A9" s="1069" t="s">
        <v>59</v>
      </c>
      <c r="B9" s="1069"/>
      <c r="C9" s="1069"/>
      <c r="D9" s="1069"/>
    </row>
    <row r="10" spans="1:14" ht="16.5" customHeight="1" x14ac:dyDescent="0.2">
      <c r="A10" s="97" t="s">
        <v>47</v>
      </c>
      <c r="B10" s="188">
        <f>'Program Level Tables'!AB7</f>
        <v>2731904</v>
      </c>
      <c r="C10" s="188">
        <f>'Program Level Tables'!AC7</f>
        <v>1402388</v>
      </c>
      <c r="D10" s="188">
        <f>'Program Level Tables'!AD7</f>
        <v>1329516</v>
      </c>
      <c r="E10" s="39"/>
      <c r="F10" s="39"/>
    </row>
    <row r="11" spans="1:14" s="50" customFormat="1" ht="16.5" customHeight="1" x14ac:dyDescent="0.2">
      <c r="A11" s="157" t="s">
        <v>48</v>
      </c>
      <c r="B11" s="189">
        <f>'Program Level Tables'!AB8</f>
        <v>1875637</v>
      </c>
      <c r="C11" s="188">
        <f>'Program Level Tables'!AC8</f>
        <v>944615</v>
      </c>
      <c r="D11" s="188">
        <f>'Program Level Tables'!AD8</f>
        <v>931022</v>
      </c>
      <c r="E11" s="27"/>
      <c r="F11" s="27"/>
    </row>
    <row r="12" spans="1:14" ht="16.5" customHeight="1" x14ac:dyDescent="0.2">
      <c r="A12" s="97" t="s">
        <v>49</v>
      </c>
      <c r="B12" s="188">
        <f>'Program Level Tables'!AB9</f>
        <v>1763715</v>
      </c>
      <c r="C12" s="188">
        <f>'Program Level Tables'!AC9</f>
        <v>888248</v>
      </c>
      <c r="D12" s="188">
        <f>'Program Level Tables'!AD9</f>
        <v>875466</v>
      </c>
      <c r="E12" s="51"/>
      <c r="F12" s="51"/>
    </row>
    <row r="13" spans="1:14" ht="16.5" customHeight="1" x14ac:dyDescent="0.2">
      <c r="A13" s="97" t="s">
        <v>50</v>
      </c>
      <c r="B13" s="188">
        <f>'Program Level Tables'!AB10</f>
        <v>1763715</v>
      </c>
      <c r="C13" s="189">
        <f>'Program Level Tables'!AC10</f>
        <v>888248</v>
      </c>
      <c r="D13" s="189">
        <f>'Program Level Tables'!AD10</f>
        <v>875466</v>
      </c>
      <c r="E13" s="51"/>
      <c r="F13" s="51"/>
    </row>
    <row r="14" spans="1:14" ht="16.5" customHeight="1" x14ac:dyDescent="0.2">
      <c r="A14" s="1069" t="s">
        <v>60</v>
      </c>
      <c r="B14" s="1069"/>
      <c r="C14" s="1070"/>
      <c r="D14" s="1070"/>
      <c r="E14" s="51"/>
      <c r="F14" s="51"/>
      <c r="G14" s="51"/>
      <c r="H14" s="51"/>
    </row>
    <row r="15" spans="1:14" ht="16.5" customHeight="1" x14ac:dyDescent="0.2">
      <c r="A15" s="97" t="s">
        <v>61</v>
      </c>
      <c r="B15" s="190">
        <f>'Program Level Tables'!AB12</f>
        <v>20566.32</v>
      </c>
      <c r="C15" s="191">
        <f>'Program Level Tables'!AC12</f>
        <v>10609.2</v>
      </c>
      <c r="D15" s="191">
        <f>'Program Level Tables'!AD12</f>
        <v>9957.1200000000008</v>
      </c>
      <c r="E15" s="51"/>
      <c r="F15" s="51"/>
      <c r="G15" s="51"/>
      <c r="H15" s="51"/>
    </row>
    <row r="16" spans="1:14" ht="16.5" customHeight="1" x14ac:dyDescent="0.2">
      <c r="A16" s="97" t="s">
        <v>62</v>
      </c>
      <c r="B16" s="190">
        <f>'Program Level Tables'!AB13</f>
        <v>13141.8</v>
      </c>
      <c r="C16" s="191">
        <f>'Program Level Tables'!AC13</f>
        <v>6717.2</v>
      </c>
      <c r="D16" s="191">
        <f>'Program Level Tables'!AD13</f>
        <v>6424.6</v>
      </c>
      <c r="E16" s="51"/>
      <c r="F16" s="51"/>
      <c r="G16" s="51"/>
      <c r="H16" s="51"/>
    </row>
    <row r="17" spans="1:8" ht="16.5" customHeight="1" x14ac:dyDescent="0.2">
      <c r="A17" s="97" t="s">
        <v>63</v>
      </c>
      <c r="B17" s="190">
        <f>'Program Level Tables'!AB14</f>
        <v>12468.74</v>
      </c>
      <c r="C17" s="191">
        <f>'Program Level Tables'!AC14</f>
        <v>6489.81</v>
      </c>
      <c r="D17" s="191">
        <f>'Program Level Tables'!AD14</f>
        <v>5978.93</v>
      </c>
      <c r="E17" s="51"/>
      <c r="F17" s="51"/>
      <c r="G17" s="51"/>
      <c r="H17" s="51"/>
    </row>
    <row r="18" spans="1:8" ht="16.5" customHeight="1" x14ac:dyDescent="0.2">
      <c r="A18" s="97" t="s">
        <v>64</v>
      </c>
      <c r="B18" s="190">
        <f>'Program Level Tables'!AB15</f>
        <v>12468.74</v>
      </c>
      <c r="C18" s="191">
        <f>'Program Level Tables'!AC15</f>
        <v>6489.81</v>
      </c>
      <c r="D18" s="191">
        <f>'Program Level Tables'!AD15</f>
        <v>5978.93</v>
      </c>
      <c r="E18" s="51"/>
      <c r="F18" s="51"/>
      <c r="G18" s="51"/>
      <c r="H18" s="51"/>
    </row>
    <row r="19" spans="1:8" ht="16.5" customHeight="1" x14ac:dyDescent="0.2">
      <c r="A19" s="1069" t="s">
        <v>55</v>
      </c>
      <c r="B19" s="1069"/>
      <c r="C19" s="1070"/>
      <c r="D19" s="1070"/>
      <c r="E19" s="51"/>
      <c r="F19" s="51"/>
      <c r="G19" s="51"/>
      <c r="H19" s="51"/>
    </row>
    <row r="20" spans="1:8" ht="16.5" customHeight="1" x14ac:dyDescent="0.2">
      <c r="A20" s="97" t="s">
        <v>57</v>
      </c>
      <c r="B20" s="190">
        <f>'Program Level Tables'!AB17</f>
        <v>1.39</v>
      </c>
      <c r="C20" s="191">
        <f>'Program Level Tables'!AC17</f>
        <v>1.39</v>
      </c>
      <c r="D20" s="191">
        <f>'Program Level Tables'!AD17</f>
        <v>1.39</v>
      </c>
      <c r="E20" s="51"/>
      <c r="F20" s="51"/>
      <c r="G20" s="51"/>
      <c r="H20" s="51"/>
    </row>
    <row r="21" spans="1:8" s="95" customFormat="1" ht="16.5" customHeight="1" x14ac:dyDescent="0.2">
      <c r="A21" s="35"/>
      <c r="B21" s="194"/>
      <c r="C21" s="195"/>
      <c r="D21" s="195"/>
      <c r="E21" s="110"/>
      <c r="F21" s="110"/>
      <c r="G21" s="110"/>
      <c r="H21" s="110"/>
    </row>
    <row r="22" spans="1:8" s="95" customFormat="1" ht="16.5" customHeight="1" x14ac:dyDescent="0.2">
      <c r="C22" s="110"/>
      <c r="D22" s="110"/>
      <c r="E22" s="110"/>
      <c r="F22" s="110"/>
      <c r="G22" s="110"/>
      <c r="H22" s="110"/>
    </row>
    <row r="23" spans="1:8" s="95" customFormat="1" ht="16.5" customHeight="1" x14ac:dyDescent="0.2">
      <c r="A23" s="365" t="s">
        <v>516</v>
      </c>
      <c r="B23"/>
      <c r="C23"/>
      <c r="D23" s="110"/>
      <c r="E23" s="110"/>
      <c r="F23" s="110"/>
      <c r="G23" s="110"/>
      <c r="H23" s="110"/>
    </row>
    <row r="24" spans="1:8" s="95" customFormat="1" ht="25.5" x14ac:dyDescent="0.2">
      <c r="A24" s="641" t="s">
        <v>116</v>
      </c>
      <c r="B24" s="591" t="s">
        <v>532</v>
      </c>
      <c r="C24" s="591" t="s">
        <v>533</v>
      </c>
      <c r="D24" s="110"/>
      <c r="E24" s="110"/>
      <c r="F24" s="110"/>
      <c r="G24" s="110"/>
      <c r="H24" s="110"/>
    </row>
    <row r="25" spans="1:8" s="95" customFormat="1" ht="16.5" customHeight="1" x14ac:dyDescent="0.2">
      <c r="A25" s="559">
        <v>2020</v>
      </c>
      <c r="B25" s="353">
        <v>1171</v>
      </c>
      <c r="C25" s="354">
        <v>8.68</v>
      </c>
      <c r="D25" s="110"/>
      <c r="E25" s="110"/>
      <c r="F25" s="110"/>
      <c r="G25" s="110"/>
      <c r="H25" s="110"/>
    </row>
    <row r="26" spans="1:8" s="95" customFormat="1" ht="16.5" customHeight="1" x14ac:dyDescent="0.2">
      <c r="A26" s="559">
        <v>2021</v>
      </c>
      <c r="B26" s="353">
        <v>1330</v>
      </c>
      <c r="C26" s="354">
        <v>9.9600000000000009</v>
      </c>
      <c r="D26" s="110"/>
      <c r="E26" s="110"/>
      <c r="F26" s="110"/>
      <c r="G26" s="110"/>
      <c r="H26" s="110"/>
    </row>
    <row r="27" spans="1:8" s="95" customFormat="1" ht="16.5" customHeight="1" x14ac:dyDescent="0.2">
      <c r="A27" s="559">
        <v>2022</v>
      </c>
      <c r="B27" s="353">
        <v>1466</v>
      </c>
      <c r="C27" s="354">
        <v>11.14</v>
      </c>
      <c r="D27" s="110"/>
      <c r="E27" s="110"/>
      <c r="F27" s="110"/>
      <c r="G27" s="110"/>
      <c r="H27" s="110"/>
    </row>
    <row r="28" spans="1:8" s="95" customFormat="1" ht="16.5" customHeight="1" x14ac:dyDescent="0.2">
      <c r="A28" s="563" t="s">
        <v>8</v>
      </c>
      <c r="B28" s="309">
        <v>3967</v>
      </c>
      <c r="C28" s="627">
        <v>29.78</v>
      </c>
      <c r="D28" s="110"/>
      <c r="E28" s="110"/>
      <c r="F28" s="110"/>
      <c r="G28" s="110"/>
      <c r="H28" s="110"/>
    </row>
    <row r="29" spans="1:8" s="95" customFormat="1" ht="16.5" customHeight="1" x14ac:dyDescent="0.2">
      <c r="C29" s="110"/>
      <c r="D29" s="110"/>
      <c r="E29" s="110"/>
      <c r="F29" s="110"/>
      <c r="G29" s="110"/>
      <c r="H29" s="110"/>
    </row>
    <row r="30" spans="1:8" s="95" customFormat="1" ht="16.5" customHeight="1" x14ac:dyDescent="0.2">
      <c r="C30" s="110"/>
      <c r="D30" s="110"/>
      <c r="E30" s="110"/>
      <c r="F30" s="110"/>
      <c r="G30" s="110"/>
      <c r="H30" s="110"/>
    </row>
    <row r="31" spans="1:8" s="95" customFormat="1" ht="16.5" customHeight="1" x14ac:dyDescent="0.2">
      <c r="A31" s="365" t="s">
        <v>515</v>
      </c>
      <c r="B31"/>
      <c r="C31"/>
      <c r="D31" s="110"/>
      <c r="E31" s="110"/>
      <c r="F31" s="110"/>
      <c r="G31" s="110"/>
      <c r="H31" s="110"/>
    </row>
    <row r="32" spans="1:8" s="95" customFormat="1" ht="25.5" x14ac:dyDescent="0.2">
      <c r="A32" s="641" t="s">
        <v>116</v>
      </c>
      <c r="B32" s="591" t="s">
        <v>532</v>
      </c>
      <c r="C32" s="591" t="s">
        <v>533</v>
      </c>
      <c r="D32" s="110"/>
      <c r="E32" s="110"/>
      <c r="F32" s="110"/>
      <c r="G32" s="110"/>
      <c r="H32" s="110"/>
    </row>
    <row r="33" spans="1:8" s="95" customFormat="1" ht="16.5" customHeight="1" x14ac:dyDescent="0.2">
      <c r="A33" s="559">
        <v>2020</v>
      </c>
      <c r="B33" s="353">
        <v>1221</v>
      </c>
      <c r="C33" s="354">
        <v>9.2200000000000006</v>
      </c>
      <c r="D33" s="110"/>
      <c r="E33" s="110"/>
      <c r="F33" s="110"/>
      <c r="G33" s="110"/>
      <c r="H33" s="110"/>
    </row>
    <row r="34" spans="1:8" s="95" customFormat="1" ht="16.5" customHeight="1" x14ac:dyDescent="0.2">
      <c r="A34" s="559">
        <v>2021</v>
      </c>
      <c r="B34" s="353">
        <v>1402</v>
      </c>
      <c r="C34" s="354">
        <v>10.6</v>
      </c>
      <c r="D34" s="110"/>
      <c r="E34" s="110"/>
      <c r="F34" s="110"/>
      <c r="G34" s="110"/>
      <c r="H34" s="110"/>
    </row>
    <row r="35" spans="1:8" s="95" customFormat="1" ht="16.5" customHeight="1" x14ac:dyDescent="0.2">
      <c r="A35" s="559">
        <v>2022</v>
      </c>
      <c r="B35" s="353">
        <v>1549</v>
      </c>
      <c r="C35" s="354">
        <v>11.17</v>
      </c>
      <c r="D35" s="110"/>
      <c r="E35" s="110"/>
      <c r="F35" s="110"/>
      <c r="G35" s="110"/>
      <c r="H35" s="110"/>
    </row>
    <row r="36" spans="1:8" s="95" customFormat="1" ht="16.5" customHeight="1" x14ac:dyDescent="0.2">
      <c r="A36" s="563" t="s">
        <v>8</v>
      </c>
      <c r="B36" s="309">
        <v>4172</v>
      </c>
      <c r="C36" s="627">
        <v>30.99</v>
      </c>
      <c r="D36" s="110"/>
      <c r="E36" s="110"/>
      <c r="F36" s="110"/>
      <c r="G36" s="110"/>
      <c r="H36" s="110"/>
    </row>
    <row r="37" spans="1:8" s="95" customFormat="1" ht="16.5" customHeight="1" x14ac:dyDescent="0.2">
      <c r="C37" s="110"/>
      <c r="D37" s="110"/>
      <c r="E37" s="110"/>
      <c r="F37" s="110"/>
      <c r="G37" s="110"/>
      <c r="H37" s="110"/>
    </row>
    <row r="38" spans="1:8" s="95" customFormat="1" ht="16.5" customHeight="1" x14ac:dyDescent="0.2">
      <c r="C38" s="110"/>
      <c r="D38" s="110"/>
      <c r="E38" s="110"/>
      <c r="F38" s="110"/>
      <c r="G38" s="110"/>
      <c r="H38" s="110"/>
    </row>
    <row r="39" spans="1:8" s="95" customFormat="1" ht="16.5" customHeight="1" x14ac:dyDescent="0.2">
      <c r="A39" s="365" t="s">
        <v>534</v>
      </c>
      <c r="B39"/>
      <c r="C39"/>
      <c r="D39" s="110"/>
      <c r="E39" s="110"/>
      <c r="F39" s="110"/>
      <c r="G39" s="110"/>
      <c r="H39" s="110"/>
    </row>
    <row r="40" spans="1:8" s="95" customFormat="1" ht="25.5" x14ac:dyDescent="0.2">
      <c r="A40" s="302" t="s">
        <v>116</v>
      </c>
      <c r="B40" s="328" t="s">
        <v>535</v>
      </c>
      <c r="C40" s="328" t="s">
        <v>536</v>
      </c>
      <c r="D40" s="110"/>
      <c r="E40" s="110"/>
      <c r="F40" s="110"/>
      <c r="G40" s="110"/>
      <c r="H40" s="110"/>
    </row>
    <row r="41" spans="1:8" s="95" customFormat="1" ht="16.5" customHeight="1" x14ac:dyDescent="0.2">
      <c r="A41" s="351">
        <v>2020</v>
      </c>
      <c r="B41" s="351" t="s">
        <v>537</v>
      </c>
      <c r="C41" s="351" t="s">
        <v>538</v>
      </c>
      <c r="D41" s="110"/>
      <c r="E41" s="110"/>
      <c r="F41" s="110"/>
      <c r="G41" s="110"/>
      <c r="H41" s="110"/>
    </row>
    <row r="42" spans="1:8" s="95" customFormat="1" ht="16.5" customHeight="1" x14ac:dyDescent="0.2">
      <c r="A42" s="351">
        <v>2021</v>
      </c>
      <c r="B42" s="351" t="s">
        <v>537</v>
      </c>
      <c r="C42" s="351" t="s">
        <v>539</v>
      </c>
      <c r="D42" s="110"/>
      <c r="E42" s="110"/>
      <c r="F42" s="110"/>
      <c r="G42" s="110"/>
      <c r="H42" s="110"/>
    </row>
    <row r="43" spans="1:8" s="95" customFormat="1" ht="16.5" customHeight="1" x14ac:dyDescent="0.2">
      <c r="A43" s="351">
        <v>2022</v>
      </c>
      <c r="B43" s="351" t="s">
        <v>537</v>
      </c>
      <c r="C43" s="351" t="s">
        <v>540</v>
      </c>
      <c r="D43" s="110"/>
      <c r="E43" s="110"/>
      <c r="F43" s="110"/>
      <c r="G43" s="110"/>
      <c r="H43" s="110"/>
    </row>
    <row r="44" spans="1:8" s="95" customFormat="1" ht="16.5" customHeight="1" x14ac:dyDescent="0.2">
      <c r="A44" s="405"/>
      <c r="B44" s="405"/>
      <c r="C44" s="405"/>
      <c r="D44" s="110"/>
      <c r="E44" s="110"/>
      <c r="F44" s="110"/>
      <c r="G44" s="110"/>
      <c r="H44" s="110"/>
    </row>
    <row r="45" spans="1:8" s="95" customFormat="1" ht="16.5" customHeight="1" x14ac:dyDescent="0.2">
      <c r="A45" s="405"/>
      <c r="B45" s="405"/>
      <c r="C45" s="405"/>
      <c r="D45" s="110"/>
      <c r="E45" s="110"/>
      <c r="F45" s="110"/>
      <c r="G45" s="110"/>
      <c r="H45" s="110"/>
    </row>
    <row r="46" spans="1:8" s="95" customFormat="1" ht="16.5" customHeight="1" x14ac:dyDescent="0.2">
      <c r="A46" s="365" t="s">
        <v>541</v>
      </c>
      <c r="B46"/>
      <c r="C46" s="110"/>
      <c r="D46" s="110"/>
      <c r="E46" s="110"/>
      <c r="F46" s="110"/>
      <c r="G46" s="110"/>
      <c r="H46" s="110"/>
    </row>
    <row r="47" spans="1:8" s="95" customFormat="1" ht="16.5" customHeight="1" x14ac:dyDescent="0.2">
      <c r="A47" s="328" t="s">
        <v>109</v>
      </c>
      <c r="B47" s="328" t="s">
        <v>218</v>
      </c>
      <c r="C47" s="110"/>
      <c r="D47" s="110"/>
      <c r="E47" s="110"/>
      <c r="F47" s="110"/>
      <c r="G47" s="110"/>
      <c r="H47" s="110"/>
    </row>
    <row r="48" spans="1:8" s="95" customFormat="1" ht="16.5" customHeight="1" x14ac:dyDescent="0.2">
      <c r="A48" s="1082">
        <v>2021</v>
      </c>
      <c r="B48" s="412">
        <v>44357</v>
      </c>
      <c r="C48" s="110"/>
      <c r="D48" s="110"/>
      <c r="E48" s="110"/>
      <c r="F48" s="110"/>
      <c r="G48" s="110"/>
      <c r="H48" s="110"/>
    </row>
    <row r="49" spans="1:8" s="95" customFormat="1" ht="16.5" customHeight="1" x14ac:dyDescent="0.2">
      <c r="A49" s="1083"/>
      <c r="B49" s="412">
        <v>44364</v>
      </c>
      <c r="C49" s="110"/>
      <c r="D49" s="110"/>
      <c r="E49" s="110"/>
      <c r="F49" s="110"/>
      <c r="G49" s="110"/>
      <c r="H49" s="110"/>
    </row>
    <row r="50" spans="1:8" s="95" customFormat="1" ht="16.5" customHeight="1" x14ac:dyDescent="0.2">
      <c r="A50" s="1083"/>
      <c r="B50" s="412">
        <v>44365</v>
      </c>
      <c r="C50" s="110"/>
      <c r="D50" s="110"/>
      <c r="E50" s="110"/>
      <c r="F50" s="110"/>
      <c r="G50" s="110"/>
      <c r="H50" s="110"/>
    </row>
    <row r="51" spans="1:8" s="95" customFormat="1" ht="16.5" customHeight="1" x14ac:dyDescent="0.2">
      <c r="A51" s="1083"/>
      <c r="B51" s="412">
        <v>44405</v>
      </c>
      <c r="C51" s="110"/>
      <c r="D51" s="110"/>
      <c r="E51" s="110"/>
      <c r="F51" s="110"/>
      <c r="G51" s="110"/>
      <c r="H51" s="110"/>
    </row>
    <row r="52" spans="1:8" s="95" customFormat="1" ht="16.5" customHeight="1" x14ac:dyDescent="0.2">
      <c r="A52" s="1083"/>
      <c r="B52" s="412">
        <v>44406</v>
      </c>
      <c r="C52" s="110"/>
      <c r="D52" s="110"/>
      <c r="E52" s="110"/>
      <c r="F52" s="110"/>
      <c r="G52" s="110"/>
      <c r="H52" s="110"/>
    </row>
    <row r="53" spans="1:8" s="95" customFormat="1" ht="16.5" customHeight="1" x14ac:dyDescent="0.2">
      <c r="A53" s="1083"/>
      <c r="B53" s="412">
        <v>44419</v>
      </c>
      <c r="C53" s="110"/>
      <c r="D53" s="110"/>
      <c r="E53" s="110"/>
      <c r="F53" s="110"/>
      <c r="G53" s="110"/>
      <c r="H53" s="110"/>
    </row>
    <row r="54" spans="1:8" s="95" customFormat="1" ht="16.5" customHeight="1" x14ac:dyDescent="0.2">
      <c r="A54" s="1083"/>
      <c r="B54" s="412">
        <v>44433</v>
      </c>
      <c r="C54" s="110"/>
      <c r="D54" s="110"/>
      <c r="E54" s="110"/>
      <c r="F54" s="110"/>
      <c r="G54" s="110"/>
      <c r="H54" s="110"/>
    </row>
    <row r="55" spans="1:8" s="95" customFormat="1" ht="16.5" customHeight="1" x14ac:dyDescent="0.2">
      <c r="A55" s="1084"/>
      <c r="B55" s="412">
        <v>44452</v>
      </c>
      <c r="C55" s="110"/>
      <c r="D55" s="110"/>
      <c r="E55" s="110"/>
      <c r="F55" s="110"/>
      <c r="G55" s="110"/>
      <c r="H55" s="110"/>
    </row>
    <row r="56" spans="1:8" s="95" customFormat="1" ht="16.5" customHeight="1" x14ac:dyDescent="0.2">
      <c r="C56" s="110"/>
      <c r="D56" s="110"/>
      <c r="E56" s="110"/>
      <c r="F56" s="110"/>
      <c r="G56" s="110"/>
      <c r="H56" s="110"/>
    </row>
    <row r="57" spans="1:8" s="95" customFormat="1" ht="16.5" customHeight="1" x14ac:dyDescent="0.2">
      <c r="C57" s="110"/>
      <c r="D57" s="110"/>
      <c r="E57" s="110"/>
      <c r="F57" s="110"/>
      <c r="G57" s="110"/>
      <c r="H57" s="110"/>
    </row>
    <row r="58" spans="1:8" s="95" customFormat="1" ht="16.5" customHeight="1" x14ac:dyDescent="0.2">
      <c r="A58" s="365" t="s">
        <v>291</v>
      </c>
      <c r="B58"/>
      <c r="C58"/>
      <c r="D58" s="110"/>
      <c r="E58" s="110"/>
      <c r="F58" s="110"/>
      <c r="G58" s="110"/>
      <c r="H58" s="110"/>
    </row>
    <row r="59" spans="1:8" s="95" customFormat="1" ht="16.5" customHeight="1" x14ac:dyDescent="0.2">
      <c r="A59" s="310" t="s">
        <v>207</v>
      </c>
      <c r="B59" s="310" t="s">
        <v>221</v>
      </c>
      <c r="C59" s="310" t="s">
        <v>224</v>
      </c>
      <c r="D59" s="110"/>
      <c r="E59" s="110"/>
      <c r="F59" s="110"/>
      <c r="G59" s="110"/>
      <c r="H59" s="110"/>
    </row>
    <row r="60" spans="1:8" s="95" customFormat="1" ht="16.5" customHeight="1" x14ac:dyDescent="0.2">
      <c r="A60" s="564" t="s">
        <v>121</v>
      </c>
      <c r="B60" s="564" t="s">
        <v>928</v>
      </c>
      <c r="C60" s="217">
        <v>3419</v>
      </c>
      <c r="D60" s="110"/>
      <c r="E60" s="110"/>
      <c r="F60" s="110"/>
      <c r="G60" s="110"/>
      <c r="H60" s="110"/>
    </row>
    <row r="61" spans="1:8" s="95" customFormat="1" ht="16.5" customHeight="1" x14ac:dyDescent="0.2">
      <c r="A61" s="564" t="s">
        <v>121</v>
      </c>
      <c r="B61" s="564" t="s">
        <v>400</v>
      </c>
      <c r="C61" s="312">
        <v>591</v>
      </c>
      <c r="D61" s="110"/>
      <c r="E61" s="110"/>
      <c r="F61" s="110"/>
      <c r="G61" s="110"/>
      <c r="H61" s="110"/>
    </row>
    <row r="62" spans="1:8" s="95" customFormat="1" ht="16.5" customHeight="1" x14ac:dyDescent="0.2">
      <c r="A62" s="564" t="s">
        <v>120</v>
      </c>
      <c r="B62" s="564" t="s">
        <v>928</v>
      </c>
      <c r="C62" s="217">
        <v>3031</v>
      </c>
      <c r="D62" s="110"/>
      <c r="E62" s="110"/>
      <c r="F62" s="110"/>
      <c r="G62" s="110"/>
      <c r="H62" s="110"/>
    </row>
    <row r="63" spans="1:8" s="95" customFormat="1" ht="16.5" customHeight="1" x14ac:dyDescent="0.2">
      <c r="A63" s="564" t="s">
        <v>120</v>
      </c>
      <c r="B63" s="564" t="s">
        <v>400</v>
      </c>
      <c r="C63" s="312">
        <v>694</v>
      </c>
      <c r="D63" s="110"/>
      <c r="E63" s="110"/>
      <c r="F63" s="110"/>
      <c r="G63" s="110"/>
      <c r="H63" s="110"/>
    </row>
    <row r="64" spans="1:8" s="95" customFormat="1" ht="16.5" customHeight="1" x14ac:dyDescent="0.2">
      <c r="C64" s="110"/>
      <c r="D64" s="110"/>
      <c r="E64" s="110"/>
      <c r="F64" s="110"/>
      <c r="G64" s="110"/>
      <c r="H64" s="110"/>
    </row>
    <row r="65" spans="1:8" s="95" customFormat="1" ht="16.5" customHeight="1" x14ac:dyDescent="0.2">
      <c r="C65" s="110"/>
      <c r="D65" s="110"/>
      <c r="E65" s="110"/>
      <c r="F65" s="110"/>
      <c r="G65" s="110"/>
      <c r="H65" s="110"/>
    </row>
    <row r="66" spans="1:8" s="95" customFormat="1" ht="16.5" customHeight="1" x14ac:dyDescent="0.2">
      <c r="A66" s="365" t="s">
        <v>292</v>
      </c>
      <c r="B66"/>
      <c r="C66"/>
      <c r="D66" s="110"/>
      <c r="E66" s="110"/>
      <c r="F66" s="110"/>
      <c r="G66" s="110"/>
      <c r="H66" s="110"/>
    </row>
    <row r="67" spans="1:8" s="95" customFormat="1" ht="16.5" customHeight="1" x14ac:dyDescent="0.2">
      <c r="A67" s="310" t="s">
        <v>222</v>
      </c>
      <c r="B67" s="310" t="s">
        <v>221</v>
      </c>
      <c r="C67" s="310" t="s">
        <v>224</v>
      </c>
      <c r="D67" s="110"/>
      <c r="E67" s="110"/>
      <c r="F67" s="110"/>
      <c r="G67" s="110"/>
      <c r="H67" s="110"/>
    </row>
    <row r="68" spans="1:8" s="95" customFormat="1" ht="16.5" customHeight="1" x14ac:dyDescent="0.2">
      <c r="A68" s="564" t="s">
        <v>120</v>
      </c>
      <c r="B68" s="564" t="s">
        <v>542</v>
      </c>
      <c r="C68" s="217">
        <v>2457</v>
      </c>
      <c r="D68" s="110"/>
      <c r="E68" s="110"/>
      <c r="F68" s="110"/>
      <c r="G68" s="110"/>
      <c r="H68" s="110"/>
    </row>
    <row r="69" spans="1:8" s="95" customFormat="1" ht="16.5" customHeight="1" x14ac:dyDescent="0.2">
      <c r="A69" s="564" t="s">
        <v>120</v>
      </c>
      <c r="B69" s="564" t="s">
        <v>543</v>
      </c>
      <c r="C69" s="312">
        <v>483</v>
      </c>
      <c r="D69" s="110"/>
      <c r="E69" s="110"/>
      <c r="F69" s="110"/>
      <c r="G69" s="110"/>
      <c r="H69" s="110"/>
    </row>
    <row r="70" spans="1:8" s="95" customFormat="1" ht="16.5" customHeight="1" x14ac:dyDescent="0.2">
      <c r="A70" s="564" t="s">
        <v>120</v>
      </c>
      <c r="B70" s="564" t="s">
        <v>544</v>
      </c>
      <c r="C70" s="312">
        <v>413</v>
      </c>
      <c r="D70" s="110"/>
      <c r="E70" s="110"/>
      <c r="F70" s="110"/>
      <c r="G70" s="110"/>
      <c r="H70" s="110"/>
    </row>
    <row r="71" spans="1:8" s="95" customFormat="1" ht="16.5" customHeight="1" x14ac:dyDescent="0.2">
      <c r="A71" s="564" t="s">
        <v>120</v>
      </c>
      <c r="B71" s="564" t="s">
        <v>545</v>
      </c>
      <c r="C71" s="312">
        <v>170</v>
      </c>
      <c r="D71" s="110"/>
      <c r="E71" s="110"/>
      <c r="F71" s="110"/>
      <c r="G71" s="110"/>
      <c r="H71" s="110"/>
    </row>
    <row r="72" spans="1:8" s="95" customFormat="1" ht="16.5" customHeight="1" x14ac:dyDescent="0.2">
      <c r="A72" s="564" t="s">
        <v>120</v>
      </c>
      <c r="B72" s="564" t="s">
        <v>546</v>
      </c>
      <c r="C72" s="312">
        <v>73</v>
      </c>
      <c r="D72" s="110"/>
      <c r="E72" s="110"/>
      <c r="F72" s="110"/>
      <c r="G72" s="110"/>
      <c r="H72" s="110"/>
    </row>
    <row r="73" spans="1:8" s="95" customFormat="1" ht="16.5" customHeight="1" x14ac:dyDescent="0.2">
      <c r="A73" s="564" t="s">
        <v>120</v>
      </c>
      <c r="B73" s="564" t="s">
        <v>547</v>
      </c>
      <c r="C73" s="312">
        <v>53</v>
      </c>
      <c r="D73" s="110"/>
      <c r="E73" s="110"/>
      <c r="F73" s="110"/>
      <c r="G73" s="110"/>
      <c r="H73" s="110"/>
    </row>
    <row r="74" spans="1:8" s="95" customFormat="1" ht="16.5" customHeight="1" x14ac:dyDescent="0.2">
      <c r="A74" s="564" t="s">
        <v>120</v>
      </c>
      <c r="B74" s="564" t="s">
        <v>548</v>
      </c>
      <c r="C74" s="312">
        <v>38</v>
      </c>
      <c r="D74" s="110"/>
      <c r="E74" s="110"/>
      <c r="F74" s="110"/>
      <c r="G74" s="110"/>
      <c r="H74" s="110"/>
    </row>
    <row r="75" spans="1:8" s="95" customFormat="1" ht="16.5" customHeight="1" x14ac:dyDescent="0.2">
      <c r="A75" s="564" t="s">
        <v>120</v>
      </c>
      <c r="B75" s="564" t="s">
        <v>549</v>
      </c>
      <c r="C75" s="312">
        <v>37</v>
      </c>
      <c r="D75" s="110"/>
      <c r="E75" s="110"/>
      <c r="F75" s="110"/>
      <c r="G75" s="110"/>
      <c r="H75" s="110"/>
    </row>
    <row r="76" spans="1:8" s="95" customFormat="1" ht="16.5" customHeight="1" x14ac:dyDescent="0.2">
      <c r="A76" s="564" t="s">
        <v>120</v>
      </c>
      <c r="B76" s="564" t="s">
        <v>550</v>
      </c>
      <c r="C76" s="312">
        <v>1</v>
      </c>
      <c r="D76" s="110"/>
      <c r="E76" s="110"/>
      <c r="F76" s="110"/>
      <c r="G76" s="110"/>
      <c r="H76" s="110"/>
    </row>
    <row r="77" spans="1:8" s="95" customFormat="1" ht="16.5" customHeight="1" x14ac:dyDescent="0.2">
      <c r="A77" s="564" t="s">
        <v>121</v>
      </c>
      <c r="B77" s="564" t="s">
        <v>542</v>
      </c>
      <c r="C77" s="217">
        <v>2715</v>
      </c>
      <c r="D77" s="110"/>
      <c r="E77" s="110"/>
      <c r="F77" s="110"/>
      <c r="G77" s="110"/>
      <c r="H77" s="110"/>
    </row>
    <row r="78" spans="1:8" s="95" customFormat="1" ht="16.5" customHeight="1" x14ac:dyDescent="0.2">
      <c r="A78" s="564" t="s">
        <v>121</v>
      </c>
      <c r="B78" s="564" t="s">
        <v>543</v>
      </c>
      <c r="C78" s="312">
        <v>637</v>
      </c>
      <c r="D78" s="110"/>
      <c r="E78" s="110"/>
      <c r="F78" s="110"/>
      <c r="G78" s="110"/>
      <c r="H78" s="110"/>
    </row>
    <row r="79" spans="1:8" s="95" customFormat="1" ht="16.5" customHeight="1" x14ac:dyDescent="0.2">
      <c r="A79" s="564" t="s">
        <v>121</v>
      </c>
      <c r="B79" s="564" t="s">
        <v>544</v>
      </c>
      <c r="C79" s="312">
        <v>391</v>
      </c>
      <c r="D79" s="110"/>
      <c r="E79" s="110"/>
      <c r="F79" s="110"/>
      <c r="G79" s="110"/>
      <c r="H79" s="110"/>
    </row>
    <row r="80" spans="1:8" s="95" customFormat="1" ht="16.5" customHeight="1" x14ac:dyDescent="0.2">
      <c r="A80" s="564" t="s">
        <v>121</v>
      </c>
      <c r="B80" s="564" t="s">
        <v>545</v>
      </c>
      <c r="C80" s="312">
        <v>134</v>
      </c>
      <c r="D80" s="110"/>
      <c r="E80" s="110"/>
      <c r="F80" s="110"/>
      <c r="G80" s="110"/>
      <c r="H80" s="110"/>
    </row>
    <row r="81" spans="1:8" s="95" customFormat="1" ht="16.5" customHeight="1" x14ac:dyDescent="0.2">
      <c r="A81" s="564" t="s">
        <v>121</v>
      </c>
      <c r="B81" s="564" t="s">
        <v>546</v>
      </c>
      <c r="C81" s="312">
        <v>50</v>
      </c>
      <c r="D81" s="110"/>
      <c r="E81" s="110"/>
      <c r="F81" s="110"/>
      <c r="G81" s="110"/>
      <c r="H81" s="110"/>
    </row>
    <row r="82" spans="1:8" s="95" customFormat="1" ht="16.5" customHeight="1" x14ac:dyDescent="0.2">
      <c r="A82" s="564" t="s">
        <v>121</v>
      </c>
      <c r="B82" s="564" t="s">
        <v>547</v>
      </c>
      <c r="C82" s="312">
        <v>39</v>
      </c>
      <c r="D82" s="110"/>
      <c r="E82" s="110"/>
      <c r="F82" s="110"/>
      <c r="G82" s="110"/>
      <c r="H82" s="110"/>
    </row>
    <row r="83" spans="1:8" s="95" customFormat="1" ht="16.5" customHeight="1" x14ac:dyDescent="0.2">
      <c r="A83" s="564" t="s">
        <v>121</v>
      </c>
      <c r="B83" s="564" t="s">
        <v>548</v>
      </c>
      <c r="C83" s="312">
        <v>28</v>
      </c>
      <c r="D83" s="110"/>
      <c r="E83" s="110"/>
      <c r="F83" s="110"/>
      <c r="G83" s="110"/>
      <c r="H83" s="110"/>
    </row>
    <row r="84" spans="1:8" s="95" customFormat="1" ht="16.5" customHeight="1" x14ac:dyDescent="0.2">
      <c r="A84" s="564" t="s">
        <v>121</v>
      </c>
      <c r="B84" s="564" t="s">
        <v>549</v>
      </c>
      <c r="C84" s="312">
        <v>15</v>
      </c>
      <c r="D84" s="110"/>
      <c r="E84" s="110"/>
      <c r="F84" s="110"/>
      <c r="G84" s="110"/>
      <c r="H84" s="110"/>
    </row>
    <row r="85" spans="1:8" s="95" customFormat="1" ht="16.5" customHeight="1" x14ac:dyDescent="0.2">
      <c r="A85" s="564" t="s">
        <v>121</v>
      </c>
      <c r="B85" s="564" t="s">
        <v>550</v>
      </c>
      <c r="C85" s="312">
        <v>1</v>
      </c>
      <c r="D85" s="110"/>
      <c r="E85" s="110"/>
      <c r="F85" s="110"/>
      <c r="G85" s="110"/>
      <c r="H85" s="110"/>
    </row>
    <row r="86" spans="1:8" s="95" customFormat="1" ht="16.5" customHeight="1" x14ac:dyDescent="0.2">
      <c r="C86" s="110"/>
      <c r="D86" s="110"/>
      <c r="E86" s="110"/>
      <c r="F86" s="110"/>
      <c r="G86" s="110"/>
      <c r="H86" s="110"/>
    </row>
    <row r="87" spans="1:8" s="95" customFormat="1" ht="16.5" customHeight="1" x14ac:dyDescent="0.2">
      <c r="C87" s="110"/>
      <c r="D87" s="110"/>
      <c r="E87" s="110"/>
      <c r="F87" s="110"/>
      <c r="G87" s="110"/>
      <c r="H87" s="110"/>
    </row>
    <row r="88" spans="1:8" s="95" customFormat="1" ht="16.5" customHeight="1" x14ac:dyDescent="0.2">
      <c r="A88" s="365" t="s">
        <v>293</v>
      </c>
      <c r="B88"/>
      <c r="C88"/>
      <c r="D88"/>
      <c r="E88" s="110"/>
      <c r="F88" s="110"/>
      <c r="G88" s="110"/>
      <c r="H88" s="110"/>
    </row>
    <row r="89" spans="1:8" s="95" customFormat="1" ht="25.5" x14ac:dyDescent="0.2">
      <c r="A89" s="328" t="s">
        <v>222</v>
      </c>
      <c r="B89" s="328" t="s">
        <v>99</v>
      </c>
      <c r="C89" s="328" t="s">
        <v>225</v>
      </c>
      <c r="D89" s="328" t="s">
        <v>226</v>
      </c>
      <c r="E89" s="110"/>
      <c r="F89" s="110"/>
      <c r="G89" s="110"/>
      <c r="H89" s="110"/>
    </row>
    <row r="90" spans="1:8" s="95" customFormat="1" ht="16.5" customHeight="1" x14ac:dyDescent="0.2">
      <c r="A90" s="564" t="s">
        <v>121</v>
      </c>
      <c r="B90" s="564" t="s">
        <v>551</v>
      </c>
      <c r="C90" s="312">
        <v>566</v>
      </c>
      <c r="D90" s="312">
        <v>519</v>
      </c>
      <c r="E90" s="110"/>
      <c r="F90" s="110"/>
      <c r="G90" s="110"/>
      <c r="H90" s="110"/>
    </row>
    <row r="91" spans="1:8" ht="16.5" customHeight="1" x14ac:dyDescent="0.2">
      <c r="A91" s="564" t="s">
        <v>121</v>
      </c>
      <c r="B91" s="564" t="s">
        <v>552</v>
      </c>
      <c r="C91" s="217">
        <v>2537</v>
      </c>
      <c r="D91" s="217">
        <v>2531</v>
      </c>
    </row>
    <row r="92" spans="1:8" ht="16.5" customHeight="1" x14ac:dyDescent="0.2">
      <c r="A92" s="564" t="s">
        <v>121</v>
      </c>
      <c r="B92" s="564" t="s">
        <v>553</v>
      </c>
      <c r="C92" s="312">
        <v>907</v>
      </c>
      <c r="D92" s="312">
        <v>816</v>
      </c>
    </row>
    <row r="93" spans="1:8" ht="16.5" customHeight="1" x14ac:dyDescent="0.2">
      <c r="A93" s="564" t="s">
        <v>120</v>
      </c>
      <c r="B93" s="564" t="s">
        <v>551</v>
      </c>
      <c r="C93" s="312">
        <v>595</v>
      </c>
      <c r="D93" s="312">
        <v>559</v>
      </c>
    </row>
    <row r="94" spans="1:8" ht="16.5" customHeight="1" x14ac:dyDescent="0.2">
      <c r="A94" s="564" t="s">
        <v>120</v>
      </c>
      <c r="B94" s="564" t="s">
        <v>552</v>
      </c>
      <c r="C94" s="217">
        <v>2160</v>
      </c>
      <c r="D94" s="217">
        <v>2154</v>
      </c>
    </row>
    <row r="95" spans="1:8" ht="16.5" customHeight="1" x14ac:dyDescent="0.2">
      <c r="A95" s="564" t="s">
        <v>120</v>
      </c>
      <c r="B95" s="564" t="s">
        <v>553</v>
      </c>
      <c r="C95" s="312">
        <v>970</v>
      </c>
      <c r="D95" s="312">
        <v>852</v>
      </c>
    </row>
    <row r="98" spans="1:4" ht="16.5" customHeight="1" x14ac:dyDescent="0.2">
      <c r="A98" s="365" t="s">
        <v>294</v>
      </c>
      <c r="B98"/>
      <c r="C98"/>
    </row>
    <row r="99" spans="1:4" ht="16.5" customHeight="1" x14ac:dyDescent="0.2">
      <c r="A99" s="1035" t="s">
        <v>227</v>
      </c>
      <c r="B99" s="328" t="s">
        <v>228</v>
      </c>
      <c r="C99" s="328" t="s">
        <v>229</v>
      </c>
    </row>
    <row r="100" spans="1:4" ht="16.5" customHeight="1" x14ac:dyDescent="0.2">
      <c r="A100" s="1035"/>
      <c r="B100" s="217">
        <v>5581</v>
      </c>
      <c r="C100" s="217">
        <v>1461</v>
      </c>
    </row>
    <row r="103" spans="1:4" ht="16.5" customHeight="1" x14ac:dyDescent="0.2">
      <c r="A103" s="365" t="s">
        <v>554</v>
      </c>
      <c r="B103"/>
      <c r="C103"/>
    </row>
    <row r="104" spans="1:4" ht="16.5" customHeight="1" x14ac:dyDescent="0.2">
      <c r="A104" s="328" t="s">
        <v>178</v>
      </c>
      <c r="B104" s="328" t="s">
        <v>229</v>
      </c>
      <c r="C104" s="328" t="s">
        <v>555</v>
      </c>
    </row>
    <row r="105" spans="1:4" ht="16.5" customHeight="1" x14ac:dyDescent="0.2">
      <c r="A105" s="311" t="s">
        <v>556</v>
      </c>
      <c r="B105" s="642">
        <v>1</v>
      </c>
      <c r="C105" s="312">
        <v>0.57199999999999995</v>
      </c>
    </row>
    <row r="106" spans="1:4" ht="16.5" customHeight="1" x14ac:dyDescent="0.2">
      <c r="A106" s="311" t="s">
        <v>555</v>
      </c>
      <c r="B106" s="312">
        <v>0.57199999999999995</v>
      </c>
      <c r="C106" s="642">
        <v>1</v>
      </c>
    </row>
    <row r="109" spans="1:4" ht="16.5" customHeight="1" x14ac:dyDescent="0.2">
      <c r="A109" s="365" t="s">
        <v>557</v>
      </c>
      <c r="B109"/>
      <c r="C109"/>
      <c r="D109"/>
    </row>
    <row r="110" spans="1:4" ht="16.5" customHeight="1" x14ac:dyDescent="0.2">
      <c r="A110" s="328" t="s">
        <v>178</v>
      </c>
      <c r="B110" s="328" t="s">
        <v>182</v>
      </c>
      <c r="C110" s="328" t="s">
        <v>558</v>
      </c>
      <c r="D110" s="328" t="s">
        <v>559</v>
      </c>
    </row>
    <row r="111" spans="1:4" ht="16.5" customHeight="1" x14ac:dyDescent="0.2">
      <c r="A111" s="311" t="s">
        <v>172</v>
      </c>
      <c r="B111" s="312">
        <v>0.107</v>
      </c>
      <c r="C111" s="312">
        <v>8.7999999999999995E-2</v>
      </c>
      <c r="D111" s="312">
        <v>0.126</v>
      </c>
    </row>
    <row r="112" spans="1:4" ht="16.5" customHeight="1" x14ac:dyDescent="0.2">
      <c r="A112" s="311" t="s">
        <v>248</v>
      </c>
      <c r="B112" s="312">
        <v>0.14099999999999999</v>
      </c>
      <c r="C112" s="312">
        <v>0.122</v>
      </c>
      <c r="D112" s="312">
        <v>0.159</v>
      </c>
    </row>
    <row r="113" spans="1:4" ht="16.5" customHeight="1" x14ac:dyDescent="0.2">
      <c r="A113" s="311" t="s">
        <v>560</v>
      </c>
      <c r="B113" s="312">
        <v>8.0000000000000002E-3</v>
      </c>
      <c r="C113" s="312">
        <v>-3.0000000000000001E-3</v>
      </c>
      <c r="D113" s="312">
        <v>1.7999999999999999E-2</v>
      </c>
    </row>
    <row r="114" spans="1:4" ht="16.5" customHeight="1" x14ac:dyDescent="0.2">
      <c r="A114" s="311" t="s">
        <v>561</v>
      </c>
      <c r="B114" s="312">
        <v>1.4E-2</v>
      </c>
      <c r="C114" s="312">
        <v>2E-3</v>
      </c>
      <c r="D114" s="312">
        <v>2.7E-2</v>
      </c>
    </row>
    <row r="115" spans="1:4" ht="16.5" customHeight="1" x14ac:dyDescent="0.2">
      <c r="A115" s="311" t="s">
        <v>562</v>
      </c>
      <c r="B115" s="312">
        <v>-5.8999999999999997E-2</v>
      </c>
      <c r="C115" s="312">
        <v>-6.8000000000000005E-2</v>
      </c>
      <c r="D115" s="312">
        <v>-4.9000000000000002E-2</v>
      </c>
    </row>
    <row r="116" spans="1:4" ht="16.5" customHeight="1" x14ac:dyDescent="0.2">
      <c r="A116" s="311" t="s">
        <v>563</v>
      </c>
      <c r="B116" s="312">
        <v>-2.5999999999999999E-2</v>
      </c>
      <c r="C116" s="312">
        <v>-3.7999999999999999E-2</v>
      </c>
      <c r="D116" s="312">
        <v>-1.2999999999999999E-2</v>
      </c>
    </row>
    <row r="117" spans="1:4" ht="16.5" customHeight="1" x14ac:dyDescent="0.2">
      <c r="A117" s="311" t="s">
        <v>556</v>
      </c>
      <c r="B117" s="312">
        <v>0.90600000000000003</v>
      </c>
      <c r="C117" s="312">
        <v>0.878</v>
      </c>
      <c r="D117" s="312">
        <v>0.93500000000000005</v>
      </c>
    </row>
    <row r="118" spans="1:4" ht="16.5" customHeight="1" x14ac:dyDescent="0.2">
      <c r="A118" s="311" t="s">
        <v>555</v>
      </c>
      <c r="B118" s="312">
        <v>0.88200000000000001</v>
      </c>
      <c r="C118" s="312">
        <v>0.84099999999999997</v>
      </c>
      <c r="D118" s="312">
        <v>0.92400000000000004</v>
      </c>
    </row>
    <row r="119" spans="1:4" ht="16.5" customHeight="1" x14ac:dyDescent="0.2">
      <c r="A119" s="1087" t="s">
        <v>564</v>
      </c>
      <c r="B119" s="1084"/>
      <c r="C119" s="1084"/>
      <c r="D119" s="1084"/>
    </row>
    <row r="122" spans="1:4" ht="16.5" customHeight="1" x14ac:dyDescent="0.2">
      <c r="A122" s="365" t="s">
        <v>565</v>
      </c>
      <c r="B122"/>
      <c r="C122"/>
      <c r="D122"/>
    </row>
    <row r="123" spans="1:4" ht="16.5" customHeight="1" x14ac:dyDescent="0.2">
      <c r="A123" s="328" t="s">
        <v>178</v>
      </c>
      <c r="B123" s="328" t="s">
        <v>182</v>
      </c>
      <c r="C123" s="328" t="s">
        <v>558</v>
      </c>
      <c r="D123" s="328" t="s">
        <v>559</v>
      </c>
    </row>
    <row r="124" spans="1:4" ht="16.5" customHeight="1" x14ac:dyDescent="0.2">
      <c r="A124" s="311" t="s">
        <v>172</v>
      </c>
      <c r="B124" s="312">
        <v>0.13100000000000001</v>
      </c>
      <c r="C124" s="312">
        <v>0.11</v>
      </c>
      <c r="D124" s="312">
        <v>0.152</v>
      </c>
    </row>
    <row r="125" spans="1:4" ht="16.5" customHeight="1" x14ac:dyDescent="0.2">
      <c r="A125" s="311" t="s">
        <v>248</v>
      </c>
      <c r="B125" s="312">
        <v>0.16</v>
      </c>
      <c r="C125" s="312">
        <v>0.13900000000000001</v>
      </c>
      <c r="D125" s="312">
        <v>0.18099999999999999</v>
      </c>
    </row>
    <row r="126" spans="1:4" ht="16.5" customHeight="1" x14ac:dyDescent="0.2">
      <c r="A126" s="311" t="s">
        <v>560</v>
      </c>
      <c r="B126" s="312">
        <v>0</v>
      </c>
      <c r="C126" s="312">
        <v>-1.0999999999999999E-2</v>
      </c>
      <c r="D126" s="312">
        <v>1.0999999999999999E-2</v>
      </c>
    </row>
    <row r="127" spans="1:4" ht="16.5" customHeight="1" x14ac:dyDescent="0.2">
      <c r="A127" s="311" t="s">
        <v>561</v>
      </c>
      <c r="B127" s="312">
        <v>3.0000000000000001E-3</v>
      </c>
      <c r="C127" s="312">
        <v>-0.01</v>
      </c>
      <c r="D127" s="312">
        <v>1.6E-2</v>
      </c>
    </row>
    <row r="128" spans="1:4" ht="16.5" customHeight="1" x14ac:dyDescent="0.2">
      <c r="A128" s="311" t="s">
        <v>562</v>
      </c>
      <c r="B128" s="312">
        <v>-7.1999999999999995E-2</v>
      </c>
      <c r="C128" s="312">
        <v>-8.3000000000000004E-2</v>
      </c>
      <c r="D128" s="312">
        <v>-6.0999999999999999E-2</v>
      </c>
    </row>
    <row r="129" spans="1:4" ht="16.5" customHeight="1" x14ac:dyDescent="0.2">
      <c r="A129" s="311" t="s">
        <v>563</v>
      </c>
      <c r="B129" s="312">
        <v>-3.9E-2</v>
      </c>
      <c r="C129" s="312">
        <v>-5.1999999999999998E-2</v>
      </c>
      <c r="D129" s="312">
        <v>-2.5999999999999999E-2</v>
      </c>
    </row>
    <row r="130" spans="1:4" ht="16.5" customHeight="1" x14ac:dyDescent="0.2">
      <c r="A130" s="311" t="s">
        <v>556</v>
      </c>
      <c r="B130" s="312">
        <v>1.036</v>
      </c>
      <c r="C130" s="312">
        <v>1.002</v>
      </c>
      <c r="D130" s="312">
        <v>1.07</v>
      </c>
    </row>
    <row r="131" spans="1:4" ht="16.5" customHeight="1" x14ac:dyDescent="0.2">
      <c r="A131" s="311" t="s">
        <v>555</v>
      </c>
      <c r="B131" s="312">
        <v>0.91300000000000003</v>
      </c>
      <c r="C131" s="312">
        <v>0.86899999999999999</v>
      </c>
      <c r="D131" s="312">
        <v>0.95699999999999996</v>
      </c>
    </row>
    <row r="132" spans="1:4" ht="16.5" customHeight="1" x14ac:dyDescent="0.2">
      <c r="A132" s="1087" t="s">
        <v>566</v>
      </c>
      <c r="B132" s="1084"/>
      <c r="C132" s="1084"/>
      <c r="D132" s="1084"/>
    </row>
    <row r="135" spans="1:4" ht="16.5" customHeight="1" x14ac:dyDescent="0.2">
      <c r="A135" s="365" t="s">
        <v>567</v>
      </c>
      <c r="B135"/>
      <c r="C135"/>
      <c r="D135"/>
    </row>
    <row r="136" spans="1:4" ht="16.5" customHeight="1" x14ac:dyDescent="0.2">
      <c r="A136" s="328" t="s">
        <v>207</v>
      </c>
      <c r="B136" s="328" t="s">
        <v>218</v>
      </c>
      <c r="C136" s="328" t="s">
        <v>701</v>
      </c>
      <c r="D136" s="328" t="s">
        <v>697</v>
      </c>
    </row>
    <row r="137" spans="1:4" ht="16.5" customHeight="1" x14ac:dyDescent="0.2">
      <c r="A137" s="564" t="s">
        <v>121</v>
      </c>
      <c r="B137" s="412">
        <v>44357</v>
      </c>
      <c r="C137" s="312">
        <v>1.4</v>
      </c>
      <c r="D137" s="312">
        <v>1.33</v>
      </c>
    </row>
    <row r="138" spans="1:4" ht="16.5" customHeight="1" x14ac:dyDescent="0.2">
      <c r="A138" s="564" t="s">
        <v>121</v>
      </c>
      <c r="B138" s="412">
        <v>44364</v>
      </c>
      <c r="C138" s="312">
        <v>1.4</v>
      </c>
      <c r="D138" s="312">
        <v>1.57</v>
      </c>
    </row>
    <row r="139" spans="1:4" ht="16.5" customHeight="1" x14ac:dyDescent="0.2">
      <c r="A139" s="564" t="s">
        <v>121</v>
      </c>
      <c r="B139" s="412">
        <v>44365</v>
      </c>
      <c r="C139" s="312">
        <v>1.4</v>
      </c>
      <c r="D139" s="312">
        <v>1.46</v>
      </c>
    </row>
    <row r="140" spans="1:4" ht="16.5" customHeight="1" x14ac:dyDescent="0.2">
      <c r="A140" s="564" t="s">
        <v>121</v>
      </c>
      <c r="B140" s="412">
        <v>44405</v>
      </c>
      <c r="C140" s="312">
        <v>1.4</v>
      </c>
      <c r="D140" s="312">
        <v>1.29</v>
      </c>
    </row>
    <row r="141" spans="1:4" ht="16.5" customHeight="1" x14ac:dyDescent="0.2">
      <c r="A141" s="564" t="s">
        <v>121</v>
      </c>
      <c r="B141" s="412">
        <v>44406</v>
      </c>
      <c r="C141" s="312">
        <v>1.4</v>
      </c>
      <c r="D141" s="312">
        <v>1.38</v>
      </c>
    </row>
    <row r="142" spans="1:4" ht="16.5" customHeight="1" x14ac:dyDescent="0.2">
      <c r="A142" s="564" t="s">
        <v>121</v>
      </c>
      <c r="B142" s="412">
        <v>44419</v>
      </c>
      <c r="C142" s="312">
        <v>1.4</v>
      </c>
      <c r="D142" s="312">
        <v>1.33</v>
      </c>
    </row>
    <row r="143" spans="1:4" ht="16.5" customHeight="1" x14ac:dyDescent="0.2">
      <c r="A143" s="564" t="s">
        <v>121</v>
      </c>
      <c r="B143" s="412">
        <v>44433</v>
      </c>
      <c r="C143" s="312">
        <v>1.4</v>
      </c>
      <c r="D143" s="312">
        <v>1.32</v>
      </c>
    </row>
    <row r="144" spans="1:4" ht="16.5" customHeight="1" x14ac:dyDescent="0.2">
      <c r="A144" s="564" t="s">
        <v>121</v>
      </c>
      <c r="B144" s="412">
        <v>44452</v>
      </c>
      <c r="C144" s="312">
        <v>1.4</v>
      </c>
      <c r="D144" s="312">
        <v>1.1599999999999999</v>
      </c>
    </row>
    <row r="145" spans="1:4" ht="16.5" customHeight="1" x14ac:dyDescent="0.2">
      <c r="A145" s="564" t="s">
        <v>120</v>
      </c>
      <c r="B145" s="412">
        <v>44357</v>
      </c>
      <c r="C145" s="312">
        <v>1.4</v>
      </c>
      <c r="D145" s="312">
        <v>1.4</v>
      </c>
    </row>
    <row r="146" spans="1:4" ht="16.5" customHeight="1" x14ac:dyDescent="0.2">
      <c r="A146" s="564" t="s">
        <v>120</v>
      </c>
      <c r="B146" s="412">
        <v>44364</v>
      </c>
      <c r="C146" s="312">
        <v>1.4</v>
      </c>
      <c r="D146" s="312">
        <v>1.61</v>
      </c>
    </row>
    <row r="147" spans="1:4" ht="16.5" customHeight="1" x14ac:dyDescent="0.2">
      <c r="A147" s="564" t="s">
        <v>120</v>
      </c>
      <c r="B147" s="412">
        <v>44365</v>
      </c>
      <c r="C147" s="312">
        <v>1.4</v>
      </c>
      <c r="D147" s="312">
        <v>1.37</v>
      </c>
    </row>
    <row r="148" spans="1:4" ht="16.5" customHeight="1" x14ac:dyDescent="0.2">
      <c r="A148" s="564" t="s">
        <v>120</v>
      </c>
      <c r="B148" s="412">
        <v>44405</v>
      </c>
      <c r="C148" s="312">
        <v>1.4</v>
      </c>
      <c r="D148" s="312">
        <v>1.22</v>
      </c>
    </row>
    <row r="149" spans="1:4" ht="16.5" customHeight="1" x14ac:dyDescent="0.2">
      <c r="A149" s="564" t="s">
        <v>120</v>
      </c>
      <c r="B149" s="412">
        <v>44406</v>
      </c>
      <c r="C149" s="312">
        <v>1.4</v>
      </c>
      <c r="D149" s="312">
        <v>1.32</v>
      </c>
    </row>
    <row r="150" spans="1:4" ht="16.5" customHeight="1" x14ac:dyDescent="0.2">
      <c r="A150" s="564" t="s">
        <v>120</v>
      </c>
      <c r="B150" s="412">
        <v>44419</v>
      </c>
      <c r="C150" s="312">
        <v>1.4</v>
      </c>
      <c r="D150" s="312">
        <v>1.39</v>
      </c>
    </row>
    <row r="151" spans="1:4" ht="16.5" customHeight="1" x14ac:dyDescent="0.2">
      <c r="A151" s="564" t="s">
        <v>120</v>
      </c>
      <c r="B151" s="412">
        <v>44433</v>
      </c>
      <c r="C151" s="312">
        <v>1.4</v>
      </c>
      <c r="D151" s="312">
        <v>1.29</v>
      </c>
    </row>
    <row r="152" spans="1:4" ht="16.5" customHeight="1" x14ac:dyDescent="0.2">
      <c r="A152" s="564" t="s">
        <v>120</v>
      </c>
      <c r="B152" s="412">
        <v>44452</v>
      </c>
      <c r="C152" s="312">
        <v>1.4</v>
      </c>
      <c r="D152" s="312">
        <v>0.89</v>
      </c>
    </row>
    <row r="155" spans="1:4" ht="16.5" customHeight="1" x14ac:dyDescent="0.2">
      <c r="A155" s="365" t="s">
        <v>568</v>
      </c>
      <c r="B155"/>
    </row>
    <row r="156" spans="1:4" ht="25.5" x14ac:dyDescent="0.2">
      <c r="A156" s="328" t="s">
        <v>207</v>
      </c>
      <c r="B156" s="328" t="s">
        <v>569</v>
      </c>
    </row>
    <row r="157" spans="1:4" ht="16.5" customHeight="1" x14ac:dyDescent="0.2">
      <c r="A157" s="564" t="s">
        <v>121</v>
      </c>
      <c r="B157" s="410">
        <v>0.14000000000000001</v>
      </c>
    </row>
    <row r="158" spans="1:4" ht="16.5" customHeight="1" x14ac:dyDescent="0.2">
      <c r="A158" s="564" t="s">
        <v>120</v>
      </c>
      <c r="B158" s="410">
        <v>0.14000000000000001</v>
      </c>
    </row>
    <row r="161" spans="1:7" ht="16.5" customHeight="1" x14ac:dyDescent="0.2">
      <c r="A161" s="365" t="s">
        <v>570</v>
      </c>
      <c r="B161"/>
      <c r="C161"/>
      <c r="D161"/>
      <c r="E161"/>
      <c r="F161"/>
    </row>
    <row r="162" spans="1:7" ht="25.5" x14ac:dyDescent="0.2">
      <c r="A162" s="328" t="s">
        <v>109</v>
      </c>
      <c r="B162" s="328" t="s">
        <v>218</v>
      </c>
      <c r="C162" s="328" t="s">
        <v>571</v>
      </c>
      <c r="D162" s="328" t="s">
        <v>572</v>
      </c>
      <c r="E162" s="328" t="s">
        <v>573</v>
      </c>
      <c r="F162" s="328" t="s">
        <v>574</v>
      </c>
    </row>
    <row r="163" spans="1:7" ht="16.5" customHeight="1" x14ac:dyDescent="0.2">
      <c r="A163" s="1087">
        <v>2021</v>
      </c>
      <c r="B163" s="412">
        <v>44357</v>
      </c>
      <c r="C163" s="312">
        <v>91.49</v>
      </c>
      <c r="D163" s="312">
        <v>1.1040000000000001</v>
      </c>
      <c r="E163" s="312">
        <v>83.03</v>
      </c>
      <c r="F163" s="312">
        <v>18.03</v>
      </c>
    </row>
    <row r="164" spans="1:7" ht="16.5" customHeight="1" x14ac:dyDescent="0.2">
      <c r="A164" s="1087"/>
      <c r="B164" s="412">
        <v>44364</v>
      </c>
      <c r="C164" s="312">
        <v>95.99</v>
      </c>
      <c r="D164" s="312">
        <v>1.2909999999999999</v>
      </c>
      <c r="E164" s="312">
        <v>84.85</v>
      </c>
      <c r="F164" s="312">
        <v>19.850000000000001</v>
      </c>
    </row>
    <row r="165" spans="1:7" ht="16.5" customHeight="1" x14ac:dyDescent="0.2">
      <c r="A165" s="1087"/>
      <c r="B165" s="412">
        <v>44365</v>
      </c>
      <c r="C165" s="312">
        <v>95.99</v>
      </c>
      <c r="D165" s="312">
        <v>1.2909999999999999</v>
      </c>
      <c r="E165" s="312">
        <v>87.43</v>
      </c>
      <c r="F165" s="312">
        <v>22.43</v>
      </c>
    </row>
    <row r="166" spans="1:7" ht="16.5" customHeight="1" x14ac:dyDescent="0.2">
      <c r="A166" s="1087"/>
      <c r="B166" s="412">
        <v>44405</v>
      </c>
      <c r="C166" s="312">
        <v>96.08</v>
      </c>
      <c r="D166" s="312">
        <v>1.2949999999999999</v>
      </c>
      <c r="E166" s="312">
        <v>84.79</v>
      </c>
      <c r="F166" s="312">
        <v>19.79</v>
      </c>
    </row>
    <row r="167" spans="1:7" ht="16.5" customHeight="1" x14ac:dyDescent="0.2">
      <c r="A167" s="1087"/>
      <c r="B167" s="412">
        <v>44406</v>
      </c>
      <c r="C167" s="312">
        <v>96.53</v>
      </c>
      <c r="D167" s="312">
        <v>1.3140000000000001</v>
      </c>
      <c r="E167" s="312">
        <v>86.75</v>
      </c>
      <c r="F167" s="312">
        <v>21.75</v>
      </c>
    </row>
    <row r="168" spans="1:7" ht="16.5" customHeight="1" x14ac:dyDescent="0.2">
      <c r="A168" s="1087"/>
      <c r="B168" s="412">
        <v>44419</v>
      </c>
      <c r="C168" s="312">
        <v>95.54</v>
      </c>
      <c r="D168" s="312">
        <v>1.2729999999999999</v>
      </c>
      <c r="E168" s="312">
        <v>87.78</v>
      </c>
      <c r="F168" s="312">
        <v>22.78</v>
      </c>
    </row>
    <row r="169" spans="1:7" ht="16.5" customHeight="1" x14ac:dyDescent="0.2">
      <c r="A169" s="1087"/>
      <c r="B169" s="412">
        <v>44433</v>
      </c>
      <c r="C169" s="312">
        <v>92.48</v>
      </c>
      <c r="D169" s="312">
        <v>1.145</v>
      </c>
      <c r="E169" s="312">
        <v>83.96</v>
      </c>
      <c r="F169" s="312">
        <v>18.96</v>
      </c>
    </row>
    <row r="170" spans="1:7" ht="16.5" customHeight="1" x14ac:dyDescent="0.2">
      <c r="A170" s="1087"/>
      <c r="B170" s="412">
        <v>44452</v>
      </c>
      <c r="C170" s="312">
        <v>84.47</v>
      </c>
      <c r="D170" s="312">
        <v>0.81100000000000005</v>
      </c>
      <c r="E170" s="312">
        <v>76.03</v>
      </c>
      <c r="F170" s="312">
        <v>11.03</v>
      </c>
    </row>
    <row r="171" spans="1:7" ht="16.5" customHeight="1" x14ac:dyDescent="0.2">
      <c r="A171" s="1088" t="s">
        <v>575</v>
      </c>
      <c r="B171" s="1088"/>
      <c r="C171" s="503">
        <v>93.57</v>
      </c>
      <c r="D171" s="503">
        <v>1.19</v>
      </c>
      <c r="E171" s="503">
        <v>84.33</v>
      </c>
      <c r="F171" s="503">
        <v>19.329999999999998</v>
      </c>
    </row>
    <row r="174" spans="1:7" ht="16.5" customHeight="1" x14ac:dyDescent="0.2">
      <c r="A174" s="365" t="s">
        <v>576</v>
      </c>
      <c r="B174"/>
      <c r="C174"/>
      <c r="D174"/>
      <c r="E174"/>
      <c r="F174"/>
      <c r="G174"/>
    </row>
    <row r="175" spans="1:7" ht="16.5" customHeight="1" x14ac:dyDescent="0.2">
      <c r="A175" s="328" t="s">
        <v>207</v>
      </c>
      <c r="B175" s="328" t="s">
        <v>701</v>
      </c>
      <c r="C175" s="328" t="s">
        <v>697</v>
      </c>
      <c r="D175" s="328" t="s">
        <v>223</v>
      </c>
      <c r="E175" s="328" t="s">
        <v>702</v>
      </c>
      <c r="F175" s="328" t="s">
        <v>698</v>
      </c>
      <c r="G175" s="328" t="s">
        <v>113</v>
      </c>
    </row>
    <row r="176" spans="1:7" ht="16.5" customHeight="1" x14ac:dyDescent="0.2">
      <c r="A176" s="564" t="s">
        <v>121</v>
      </c>
      <c r="B176" s="312">
        <v>1.4</v>
      </c>
      <c r="C176" s="312">
        <v>1.35</v>
      </c>
      <c r="D176" s="217">
        <v>4798</v>
      </c>
      <c r="E176" s="219">
        <v>6717.2</v>
      </c>
      <c r="F176" s="219">
        <v>6487.81</v>
      </c>
      <c r="G176" s="410">
        <v>0.97</v>
      </c>
    </row>
    <row r="177" spans="1:7" ht="16.5" customHeight="1" x14ac:dyDescent="0.2">
      <c r="A177" s="564" t="s">
        <v>120</v>
      </c>
      <c r="B177" s="312">
        <v>1.4</v>
      </c>
      <c r="C177" s="312">
        <v>1.3</v>
      </c>
      <c r="D177" s="217">
        <v>4589</v>
      </c>
      <c r="E177" s="219">
        <v>6424.6</v>
      </c>
      <c r="F177" s="219">
        <v>5978.93</v>
      </c>
      <c r="G177" s="410">
        <v>0.93</v>
      </c>
    </row>
    <row r="178" spans="1:7" ht="16.5" customHeight="1" x14ac:dyDescent="0.2">
      <c r="A178" s="1085" t="s">
        <v>8</v>
      </c>
      <c r="B178" s="1085"/>
      <c r="C178" s="1085"/>
      <c r="D178" s="224">
        <v>9387</v>
      </c>
      <c r="E178" s="503" t="s">
        <v>577</v>
      </c>
      <c r="F178" s="225">
        <v>12468.74</v>
      </c>
      <c r="G178" s="411">
        <v>0.95</v>
      </c>
    </row>
    <row r="181" spans="1:7" ht="16.5" customHeight="1" x14ac:dyDescent="0.2">
      <c r="A181" s="365" t="s">
        <v>297</v>
      </c>
      <c r="B181"/>
      <c r="C181"/>
    </row>
    <row r="182" spans="1:7" ht="16.5" customHeight="1" x14ac:dyDescent="0.2">
      <c r="A182" s="328" t="s">
        <v>230</v>
      </c>
      <c r="B182" s="328" t="s">
        <v>231</v>
      </c>
      <c r="C182" s="328" t="s">
        <v>232</v>
      </c>
    </row>
    <row r="183" spans="1:7" ht="16.5" customHeight="1" x14ac:dyDescent="0.2">
      <c r="A183" s="562" t="s">
        <v>233</v>
      </c>
      <c r="B183" s="217">
        <v>6752</v>
      </c>
      <c r="C183" s="312">
        <v>881</v>
      </c>
    </row>
    <row r="184" spans="1:7" ht="16.5" customHeight="1" x14ac:dyDescent="0.2">
      <c r="A184" s="562" t="s">
        <v>234</v>
      </c>
      <c r="B184" s="217">
        <v>1463</v>
      </c>
      <c r="C184" s="312">
        <v>878</v>
      </c>
    </row>
    <row r="185" spans="1:7" ht="16.5" customHeight="1" x14ac:dyDescent="0.2">
      <c r="A185" s="562" t="s">
        <v>235</v>
      </c>
      <c r="B185" s="217">
        <v>5289</v>
      </c>
      <c r="C185" s="312">
        <v>3</v>
      </c>
    </row>
    <row r="188" spans="1:7" ht="16.5" customHeight="1" x14ac:dyDescent="0.2">
      <c r="A188" s="365" t="s">
        <v>298</v>
      </c>
      <c r="B188"/>
      <c r="C188"/>
      <c r="D188"/>
      <c r="E188"/>
      <c r="F188"/>
      <c r="G188"/>
    </row>
    <row r="189" spans="1:7" ht="16.5" customHeight="1" x14ac:dyDescent="0.2">
      <c r="A189" s="1035" t="s">
        <v>178</v>
      </c>
      <c r="B189" s="1035" t="s">
        <v>236</v>
      </c>
      <c r="C189" s="1035"/>
      <c r="D189" s="1035"/>
      <c r="E189" s="1035" t="s">
        <v>237</v>
      </c>
      <c r="F189" s="1035"/>
      <c r="G189" s="1035"/>
    </row>
    <row r="190" spans="1:7" ht="25.5" x14ac:dyDescent="0.2">
      <c r="A190" s="1035"/>
      <c r="B190" s="328" t="s">
        <v>238</v>
      </c>
      <c r="C190" s="328" t="s">
        <v>239</v>
      </c>
      <c r="D190" s="328" t="s">
        <v>240</v>
      </c>
      <c r="E190" s="328" t="s">
        <v>238</v>
      </c>
      <c r="F190" s="328" t="s">
        <v>239</v>
      </c>
      <c r="G190" s="328" t="s">
        <v>240</v>
      </c>
    </row>
    <row r="191" spans="1:7" ht="16.5" customHeight="1" x14ac:dyDescent="0.2">
      <c r="A191" s="564" t="s">
        <v>241</v>
      </c>
      <c r="B191" s="312">
        <v>0.13200000000000001</v>
      </c>
      <c r="C191" s="312">
        <v>0.113</v>
      </c>
      <c r="D191" s="312">
        <v>0.28899999999999998</v>
      </c>
      <c r="E191" s="312">
        <v>0.129</v>
      </c>
      <c r="F191" s="312">
        <v>0.129</v>
      </c>
      <c r="G191" s="312">
        <v>0</v>
      </c>
    </row>
    <row r="192" spans="1:7" ht="16.5" customHeight="1" x14ac:dyDescent="0.2">
      <c r="A192" s="564" t="s">
        <v>578</v>
      </c>
      <c r="B192" s="312">
        <v>34.578000000000003</v>
      </c>
      <c r="C192" s="312">
        <v>34.335000000000001</v>
      </c>
      <c r="D192" s="312">
        <v>8.0000000000000002E-3</v>
      </c>
      <c r="E192" s="312">
        <v>34.500999999999998</v>
      </c>
      <c r="F192" s="312">
        <v>33.354999999999997</v>
      </c>
      <c r="G192" s="312">
        <v>3.9E-2</v>
      </c>
    </row>
    <row r="193" spans="1:7" ht="16.5" customHeight="1" x14ac:dyDescent="0.2">
      <c r="A193" s="564" t="s">
        <v>579</v>
      </c>
      <c r="B193" s="312">
        <v>31.84</v>
      </c>
      <c r="C193" s="312">
        <v>32.091999999999999</v>
      </c>
      <c r="D193" s="312">
        <v>-0.01</v>
      </c>
      <c r="E193" s="312">
        <v>31.782</v>
      </c>
      <c r="F193" s="312">
        <v>30.812999999999999</v>
      </c>
      <c r="G193" s="312">
        <v>3.7999999999999999E-2</v>
      </c>
    </row>
    <row r="194" spans="1:7" ht="16.5" customHeight="1" x14ac:dyDescent="0.2">
      <c r="A194" s="564" t="s">
        <v>580</v>
      </c>
      <c r="B194" s="312">
        <v>25.978999999999999</v>
      </c>
      <c r="C194" s="312">
        <v>25.073</v>
      </c>
      <c r="D194" s="312">
        <v>5.7000000000000002E-2</v>
      </c>
      <c r="E194" s="312">
        <v>25.995000000000001</v>
      </c>
      <c r="F194" s="312">
        <v>25.626999999999999</v>
      </c>
      <c r="G194" s="312">
        <v>2.3E-2</v>
      </c>
    </row>
    <row r="195" spans="1:7" ht="16.5" customHeight="1" x14ac:dyDescent="0.2">
      <c r="A195" s="564" t="s">
        <v>581</v>
      </c>
      <c r="B195" s="312">
        <v>25.626999999999999</v>
      </c>
      <c r="C195" s="312">
        <v>23.954000000000001</v>
      </c>
      <c r="D195" s="312">
        <v>0.105</v>
      </c>
      <c r="E195" s="312">
        <v>25.661000000000001</v>
      </c>
      <c r="F195" s="312">
        <v>25.725000000000001</v>
      </c>
      <c r="G195" s="312">
        <v>-4.0000000000000001E-3</v>
      </c>
    </row>
    <row r="196" spans="1:7" ht="16.5" customHeight="1" x14ac:dyDescent="0.2">
      <c r="A196" s="564" t="s">
        <v>582</v>
      </c>
      <c r="B196" s="312">
        <v>27.352</v>
      </c>
      <c r="C196" s="312">
        <v>24.06</v>
      </c>
      <c r="D196" s="312">
        <v>0.192</v>
      </c>
      <c r="E196" s="312">
        <v>27.42</v>
      </c>
      <c r="F196" s="312">
        <v>27.533999999999999</v>
      </c>
      <c r="G196" s="312">
        <v>-7.0000000000000001E-3</v>
      </c>
    </row>
    <row r="197" spans="1:7" ht="16.5" customHeight="1" x14ac:dyDescent="0.2">
      <c r="A197" s="564" t="s">
        <v>583</v>
      </c>
      <c r="B197" s="312">
        <v>51.603999999999999</v>
      </c>
      <c r="C197" s="312">
        <v>44.468000000000004</v>
      </c>
      <c r="D197" s="312">
        <v>0.31</v>
      </c>
      <c r="E197" s="312">
        <v>51.692999999999998</v>
      </c>
      <c r="F197" s="312">
        <v>51.703000000000003</v>
      </c>
      <c r="G197" s="312">
        <v>0</v>
      </c>
    </row>
    <row r="198" spans="1:7" ht="16.5" customHeight="1" x14ac:dyDescent="0.2">
      <c r="A198" s="564" t="s">
        <v>584</v>
      </c>
      <c r="B198" s="312">
        <v>51.646000000000001</v>
      </c>
      <c r="C198" s="312">
        <v>45.945999999999998</v>
      </c>
      <c r="D198" s="312">
        <v>0.252</v>
      </c>
      <c r="E198" s="312">
        <v>51.737000000000002</v>
      </c>
      <c r="F198" s="312">
        <v>52.054000000000002</v>
      </c>
      <c r="G198" s="312">
        <v>-1.4E-2</v>
      </c>
    </row>
    <row r="199" spans="1:7" ht="16.5" customHeight="1" x14ac:dyDescent="0.2">
      <c r="A199" s="564" t="s">
        <v>585</v>
      </c>
      <c r="B199" s="312">
        <v>44.286000000000001</v>
      </c>
      <c r="C199" s="312">
        <v>39.247999999999998</v>
      </c>
      <c r="D199" s="312">
        <v>0.246</v>
      </c>
      <c r="E199" s="312">
        <v>44.363999999999997</v>
      </c>
      <c r="F199" s="312">
        <v>44.695</v>
      </c>
      <c r="G199" s="312">
        <v>-1.6E-2</v>
      </c>
    </row>
    <row r="200" spans="1:7" ht="16.5" customHeight="1" x14ac:dyDescent="0.2">
      <c r="A200" s="564" t="s">
        <v>586</v>
      </c>
      <c r="B200" s="312">
        <v>42.765000000000001</v>
      </c>
      <c r="C200" s="312">
        <v>37.773000000000003</v>
      </c>
      <c r="D200" s="312">
        <v>0.248</v>
      </c>
      <c r="E200" s="312">
        <v>42.845999999999997</v>
      </c>
      <c r="F200" s="312">
        <v>43.088999999999999</v>
      </c>
      <c r="G200" s="312">
        <v>-1.2E-2</v>
      </c>
    </row>
    <row r="201" spans="1:7" ht="16.5" customHeight="1" x14ac:dyDescent="0.2">
      <c r="A201" s="564" t="s">
        <v>587</v>
      </c>
      <c r="B201" s="312">
        <v>24.9</v>
      </c>
      <c r="C201" s="312">
        <v>23.571000000000002</v>
      </c>
      <c r="D201" s="312">
        <v>9.1999999999999998E-2</v>
      </c>
      <c r="E201" s="312">
        <v>24.925999999999998</v>
      </c>
      <c r="F201" s="312">
        <v>24.631</v>
      </c>
      <c r="G201" s="312">
        <v>0.02</v>
      </c>
    </row>
    <row r="202" spans="1:7" ht="16.5" customHeight="1" x14ac:dyDescent="0.2">
      <c r="A202" s="564" t="s">
        <v>588</v>
      </c>
      <c r="B202" s="312">
        <v>29.097000000000001</v>
      </c>
      <c r="C202" s="312">
        <v>28.67</v>
      </c>
      <c r="D202" s="312">
        <v>0.02</v>
      </c>
      <c r="E202" s="312">
        <v>29.08</v>
      </c>
      <c r="F202" s="312">
        <v>28.399000000000001</v>
      </c>
      <c r="G202" s="312">
        <v>3.3000000000000002E-2</v>
      </c>
    </row>
    <row r="203" spans="1:7" ht="16.5" customHeight="1" x14ac:dyDescent="0.2">
      <c r="A203" s="564" t="s">
        <v>589</v>
      </c>
      <c r="B203" s="312">
        <v>32.886000000000003</v>
      </c>
      <c r="C203" s="312">
        <v>32.274999999999999</v>
      </c>
      <c r="D203" s="312">
        <v>2.5000000000000001E-2</v>
      </c>
      <c r="E203" s="312">
        <v>32.853000000000002</v>
      </c>
      <c r="F203" s="312">
        <v>31.995000000000001</v>
      </c>
      <c r="G203" s="312">
        <v>3.5999999999999997E-2</v>
      </c>
    </row>
    <row r="206" spans="1:7" ht="16.5" customHeight="1" x14ac:dyDescent="0.2">
      <c r="A206" s="365" t="s">
        <v>299</v>
      </c>
      <c r="B206"/>
      <c r="C206"/>
      <c r="D206"/>
      <c r="E206"/>
      <c r="F206"/>
      <c r="G206"/>
    </row>
    <row r="207" spans="1:7" ht="25.5" x14ac:dyDescent="0.2">
      <c r="A207" s="328" t="s">
        <v>180</v>
      </c>
      <c r="B207" s="328" t="s">
        <v>242</v>
      </c>
      <c r="C207" s="328" t="s">
        <v>243</v>
      </c>
      <c r="D207" s="328" t="s">
        <v>244</v>
      </c>
      <c r="E207" s="328" t="s">
        <v>184</v>
      </c>
      <c r="F207" s="328" t="s">
        <v>245</v>
      </c>
      <c r="G207" s="328" t="s">
        <v>246</v>
      </c>
    </row>
    <row r="208" spans="1:7" ht="16.5" customHeight="1" x14ac:dyDescent="0.2">
      <c r="A208" s="564" t="s">
        <v>247</v>
      </c>
      <c r="B208" s="312">
        <v>33.488999999999997</v>
      </c>
      <c r="C208" s="312">
        <v>34.500999999999998</v>
      </c>
      <c r="D208" s="312">
        <v>-0.80500000000000005</v>
      </c>
      <c r="E208" s="312">
        <v>1.2569999999999999</v>
      </c>
      <c r="F208" s="312">
        <v>0.42099999999999999</v>
      </c>
      <c r="G208" s="562" t="s">
        <v>481</v>
      </c>
    </row>
    <row r="209" spans="1:7" ht="16.5" customHeight="1" x14ac:dyDescent="0.2">
      <c r="A209" s="564" t="s">
        <v>590</v>
      </c>
      <c r="B209" s="312">
        <v>30.954999999999998</v>
      </c>
      <c r="C209" s="312">
        <v>31.782</v>
      </c>
      <c r="D209" s="312">
        <v>-0.74399999999999999</v>
      </c>
      <c r="E209" s="312">
        <v>1.113</v>
      </c>
      <c r="F209" s="312">
        <v>0.45700000000000002</v>
      </c>
      <c r="G209" s="562" t="s">
        <v>481</v>
      </c>
    </row>
    <row r="210" spans="1:7" ht="16.5" customHeight="1" x14ac:dyDescent="0.2">
      <c r="A210" s="564" t="s">
        <v>591</v>
      </c>
      <c r="B210" s="312">
        <v>25.451000000000001</v>
      </c>
      <c r="C210" s="312">
        <v>25.995000000000001</v>
      </c>
      <c r="D210" s="312">
        <v>-0.75900000000000001</v>
      </c>
      <c r="E210" s="312">
        <v>0.71499999999999997</v>
      </c>
      <c r="F210" s="312">
        <v>0.44800000000000001</v>
      </c>
      <c r="G210" s="562" t="s">
        <v>481</v>
      </c>
    </row>
    <row r="211" spans="1:7" ht="16.5" customHeight="1" x14ac:dyDescent="0.2">
      <c r="A211" s="564" t="s">
        <v>592</v>
      </c>
      <c r="B211" s="312">
        <v>25.335999999999999</v>
      </c>
      <c r="C211" s="312">
        <v>25.661000000000001</v>
      </c>
      <c r="D211" s="312">
        <v>-0.47099999999999997</v>
      </c>
      <c r="E211" s="312">
        <v>0.69099999999999995</v>
      </c>
      <c r="F211" s="312">
        <v>0.63700000000000001</v>
      </c>
      <c r="G211" s="562" t="s">
        <v>481</v>
      </c>
    </row>
    <row r="212" spans="1:7" ht="16.5" customHeight="1" x14ac:dyDescent="0.2">
      <c r="A212" s="564" t="s">
        <v>170</v>
      </c>
      <c r="B212" s="312">
        <v>26.911000000000001</v>
      </c>
      <c r="C212" s="312">
        <v>27.42</v>
      </c>
      <c r="D212" s="312">
        <v>-0.69599999999999995</v>
      </c>
      <c r="E212" s="312">
        <v>0.73099999999999998</v>
      </c>
      <c r="F212" s="312">
        <v>0.48599999999999999</v>
      </c>
      <c r="G212" s="562" t="s">
        <v>481</v>
      </c>
    </row>
    <row r="213" spans="1:7" ht="16.5" customHeight="1" x14ac:dyDescent="0.2">
      <c r="A213" s="564" t="s">
        <v>171</v>
      </c>
      <c r="B213" s="312">
        <v>50.734999999999999</v>
      </c>
      <c r="C213" s="312">
        <v>51.692999999999998</v>
      </c>
      <c r="D213" s="312">
        <v>-0.93300000000000005</v>
      </c>
      <c r="E213" s="312">
        <v>1.0269999999999999</v>
      </c>
      <c r="F213" s="312">
        <v>0.35099999999999998</v>
      </c>
      <c r="G213" s="562" t="s">
        <v>481</v>
      </c>
    </row>
    <row r="214" spans="1:7" ht="16.5" customHeight="1" x14ac:dyDescent="0.2">
      <c r="A214" s="564" t="s">
        <v>172</v>
      </c>
      <c r="B214" s="312">
        <v>51.12</v>
      </c>
      <c r="C214" s="312">
        <v>51.737000000000002</v>
      </c>
      <c r="D214" s="312">
        <v>-0.60399999999999998</v>
      </c>
      <c r="E214" s="312">
        <v>1.022</v>
      </c>
      <c r="F214" s="312">
        <v>0.54600000000000004</v>
      </c>
      <c r="G214" s="562" t="s">
        <v>481</v>
      </c>
    </row>
    <row r="215" spans="1:7" ht="16.5" customHeight="1" x14ac:dyDescent="0.2">
      <c r="A215" s="564" t="s">
        <v>248</v>
      </c>
      <c r="B215" s="312">
        <v>43.783000000000001</v>
      </c>
      <c r="C215" s="312">
        <v>44.363999999999997</v>
      </c>
      <c r="D215" s="312">
        <v>-0.63</v>
      </c>
      <c r="E215" s="312">
        <v>0.92100000000000004</v>
      </c>
      <c r="F215" s="312">
        <v>0.52900000000000003</v>
      </c>
      <c r="G215" s="562" t="s">
        <v>481</v>
      </c>
    </row>
    <row r="216" spans="1:7" ht="16.5" customHeight="1" x14ac:dyDescent="0.2">
      <c r="A216" s="564" t="s">
        <v>249</v>
      </c>
      <c r="B216" s="312">
        <v>42.24</v>
      </c>
      <c r="C216" s="312">
        <v>42.845999999999997</v>
      </c>
      <c r="D216" s="312">
        <v>-0.67600000000000005</v>
      </c>
      <c r="E216" s="312">
        <v>0.89600000000000002</v>
      </c>
      <c r="F216" s="312">
        <v>0.499</v>
      </c>
      <c r="G216" s="562" t="s">
        <v>481</v>
      </c>
    </row>
    <row r="217" spans="1:7" ht="16.5" customHeight="1" x14ac:dyDescent="0.2">
      <c r="A217" s="564" t="s">
        <v>250</v>
      </c>
      <c r="B217" s="312">
        <v>24.381</v>
      </c>
      <c r="C217" s="312">
        <v>24.925999999999998</v>
      </c>
      <c r="D217" s="312">
        <v>-0.86299999999999999</v>
      </c>
      <c r="E217" s="312">
        <v>0.63200000000000001</v>
      </c>
      <c r="F217" s="312">
        <v>0.38800000000000001</v>
      </c>
      <c r="G217" s="562" t="s">
        <v>481</v>
      </c>
    </row>
    <row r="218" spans="1:7" ht="16.5" customHeight="1" x14ac:dyDescent="0.2">
      <c r="A218" s="564" t="s">
        <v>251</v>
      </c>
      <c r="B218" s="312">
        <v>28.361999999999998</v>
      </c>
      <c r="C218" s="312">
        <v>29.08</v>
      </c>
      <c r="D218" s="312">
        <v>-0.79700000000000004</v>
      </c>
      <c r="E218" s="312">
        <v>0.9</v>
      </c>
      <c r="F218" s="312">
        <v>0.42499999999999999</v>
      </c>
      <c r="G218" s="562" t="s">
        <v>481</v>
      </c>
    </row>
    <row r="219" spans="1:7" ht="16.5" customHeight="1" x14ac:dyDescent="0.2">
      <c r="A219" s="564" t="s">
        <v>252</v>
      </c>
      <c r="B219" s="312">
        <v>32.036999999999999</v>
      </c>
      <c r="C219" s="312">
        <v>32.853000000000002</v>
      </c>
      <c r="D219" s="312">
        <v>-0.77200000000000002</v>
      </c>
      <c r="E219" s="312">
        <v>1.056</v>
      </c>
      <c r="F219" s="312">
        <v>0.44</v>
      </c>
      <c r="G219" s="562" t="s">
        <v>481</v>
      </c>
    </row>
    <row r="222" spans="1:7" ht="16.5" customHeight="1" x14ac:dyDescent="0.2">
      <c r="A222" s="365" t="s">
        <v>593</v>
      </c>
      <c r="B222"/>
      <c r="C222"/>
      <c r="D222"/>
      <c r="E222"/>
      <c r="F222"/>
      <c r="G222"/>
    </row>
    <row r="223" spans="1:7" ht="16.5" customHeight="1" x14ac:dyDescent="0.2">
      <c r="A223" s="328" t="s">
        <v>178</v>
      </c>
      <c r="B223" s="328" t="s">
        <v>183</v>
      </c>
      <c r="C223" s="328" t="s">
        <v>184</v>
      </c>
      <c r="D223" s="328" t="s">
        <v>594</v>
      </c>
      <c r="E223" s="328" t="s">
        <v>245</v>
      </c>
      <c r="F223" s="328" t="s">
        <v>595</v>
      </c>
      <c r="G223" s="328" t="s">
        <v>596</v>
      </c>
    </row>
    <row r="224" spans="1:7" ht="16.5" customHeight="1" x14ac:dyDescent="0.2">
      <c r="A224" s="564" t="s">
        <v>485</v>
      </c>
      <c r="B224" s="312">
        <v>-10.311999999999999</v>
      </c>
      <c r="C224" s="312">
        <v>6.351</v>
      </c>
      <c r="D224" s="312">
        <v>-1.6240000000000001</v>
      </c>
      <c r="E224" s="312">
        <v>0.104</v>
      </c>
      <c r="F224" s="312">
        <v>-20.76</v>
      </c>
      <c r="G224" s="312">
        <v>0.13500000000000001</v>
      </c>
    </row>
    <row r="225" spans="1:7" ht="16.5" customHeight="1" x14ac:dyDescent="0.2">
      <c r="A225" s="564" t="s">
        <v>597</v>
      </c>
      <c r="B225" s="312">
        <v>0.49</v>
      </c>
      <c r="C225" s="312">
        <v>4.5999999999999999E-2</v>
      </c>
      <c r="D225" s="312">
        <v>10.641999999999999</v>
      </c>
      <c r="E225" s="312">
        <v>0</v>
      </c>
      <c r="F225" s="312">
        <v>0.41399999999999998</v>
      </c>
      <c r="G225" s="312">
        <v>0.56599999999999995</v>
      </c>
    </row>
    <row r="226" spans="1:7" ht="16.5" customHeight="1" x14ac:dyDescent="0.2">
      <c r="A226" s="564" t="s">
        <v>598</v>
      </c>
      <c r="B226" s="312">
        <v>-3.4000000000000002E-2</v>
      </c>
      <c r="C226" s="312">
        <v>1.9E-2</v>
      </c>
      <c r="D226" s="312">
        <v>-1.821</v>
      </c>
      <c r="E226" s="312">
        <v>6.9000000000000006E-2</v>
      </c>
      <c r="F226" s="312">
        <v>-6.5000000000000002E-2</v>
      </c>
      <c r="G226" s="312">
        <v>-3.0000000000000001E-3</v>
      </c>
    </row>
    <row r="227" spans="1:7" ht="16.5" customHeight="1" x14ac:dyDescent="0.2">
      <c r="A227" s="564" t="s">
        <v>599</v>
      </c>
      <c r="B227" s="312">
        <v>0.255</v>
      </c>
      <c r="C227" s="312">
        <v>2.1999999999999999E-2</v>
      </c>
      <c r="D227" s="312">
        <v>11.509</v>
      </c>
      <c r="E227" s="312">
        <v>0</v>
      </c>
      <c r="F227" s="312">
        <v>0.219</v>
      </c>
      <c r="G227" s="312">
        <v>0.29199999999999998</v>
      </c>
    </row>
    <row r="228" spans="1:7" ht="16.5" customHeight="1" x14ac:dyDescent="0.2">
      <c r="A228" s="564" t="s">
        <v>172</v>
      </c>
      <c r="B228" s="312">
        <v>-11.641</v>
      </c>
      <c r="C228" s="312">
        <v>11.122999999999999</v>
      </c>
      <c r="D228" s="312">
        <v>-1.0469999999999999</v>
      </c>
      <c r="E228" s="312">
        <v>0.29499999999999998</v>
      </c>
      <c r="F228" s="312">
        <v>-29.937000000000001</v>
      </c>
      <c r="G228" s="312">
        <v>6.6550000000000002</v>
      </c>
    </row>
    <row r="229" spans="1:7" ht="16.5" customHeight="1" x14ac:dyDescent="0.2">
      <c r="A229" s="564" t="s">
        <v>248</v>
      </c>
      <c r="B229" s="312">
        <v>-12.260999999999999</v>
      </c>
      <c r="C229" s="312">
        <v>12.673</v>
      </c>
      <c r="D229" s="312">
        <v>-0.96699999999999997</v>
      </c>
      <c r="E229" s="312">
        <v>0.33300000000000002</v>
      </c>
      <c r="F229" s="312">
        <v>-33.107999999999997</v>
      </c>
      <c r="G229" s="312">
        <v>8.5860000000000003</v>
      </c>
    </row>
    <row r="230" spans="1:7" ht="16.5" customHeight="1" x14ac:dyDescent="0.2">
      <c r="A230" s="564" t="s">
        <v>249</v>
      </c>
      <c r="B230" s="312">
        <v>-12.973000000000001</v>
      </c>
      <c r="C230" s="312">
        <v>13.778</v>
      </c>
      <c r="D230" s="312">
        <v>-0.94199999999999995</v>
      </c>
      <c r="E230" s="312">
        <v>0.34599999999999997</v>
      </c>
      <c r="F230" s="312">
        <v>-35.637</v>
      </c>
      <c r="G230" s="312">
        <v>9.6910000000000007</v>
      </c>
    </row>
    <row r="231" spans="1:7" ht="16.5" customHeight="1" x14ac:dyDescent="0.2">
      <c r="A231" s="564" t="s">
        <v>250</v>
      </c>
      <c r="B231" s="312">
        <v>-4.6639999999999997</v>
      </c>
      <c r="C231" s="312">
        <v>6.2439999999999998</v>
      </c>
      <c r="D231" s="312">
        <v>-0.747</v>
      </c>
      <c r="E231" s="312">
        <v>0.45500000000000002</v>
      </c>
      <c r="F231" s="312">
        <v>-14.935</v>
      </c>
      <c r="G231" s="312">
        <v>5.6070000000000002</v>
      </c>
    </row>
    <row r="232" spans="1:7" ht="16.5" customHeight="1" x14ac:dyDescent="0.2">
      <c r="A232" s="564" t="s">
        <v>251</v>
      </c>
      <c r="B232" s="312">
        <v>2.3439999999999999</v>
      </c>
      <c r="C232" s="312">
        <v>2.8180000000000001</v>
      </c>
      <c r="D232" s="312">
        <v>0.83199999999999996</v>
      </c>
      <c r="E232" s="312">
        <v>0.40600000000000003</v>
      </c>
      <c r="F232" s="312">
        <v>-2.2919999999999998</v>
      </c>
      <c r="G232" s="312">
        <v>6.98</v>
      </c>
    </row>
    <row r="233" spans="1:7" ht="16.5" customHeight="1" x14ac:dyDescent="0.2">
      <c r="A233" s="564" t="s">
        <v>252</v>
      </c>
      <c r="B233" s="312">
        <v>-1.982</v>
      </c>
      <c r="C233" s="312">
        <v>11.731999999999999</v>
      </c>
      <c r="D233" s="312">
        <v>-0.16900000000000001</v>
      </c>
      <c r="E233" s="312">
        <v>0.86599999999999999</v>
      </c>
      <c r="F233" s="312">
        <v>-21.28</v>
      </c>
      <c r="G233" s="312">
        <v>17.315999999999999</v>
      </c>
    </row>
    <row r="234" spans="1:7" ht="16.5" customHeight="1" x14ac:dyDescent="0.2">
      <c r="A234" s="564" t="s">
        <v>179</v>
      </c>
      <c r="B234" s="312">
        <v>-5.2649999999999997</v>
      </c>
      <c r="C234" s="312">
        <v>15.206</v>
      </c>
      <c r="D234" s="312">
        <v>-0.34599999999999997</v>
      </c>
      <c r="E234" s="312">
        <v>0.72899999999999998</v>
      </c>
      <c r="F234" s="312">
        <v>-30.277999999999999</v>
      </c>
      <c r="G234" s="312">
        <v>19.748000000000001</v>
      </c>
    </row>
    <row r="235" spans="1:7" ht="16.5" customHeight="1" x14ac:dyDescent="0.2">
      <c r="A235" s="564" t="s">
        <v>229</v>
      </c>
      <c r="B235" s="312">
        <v>-0.33800000000000002</v>
      </c>
      <c r="C235" s="312">
        <v>0.56999999999999995</v>
      </c>
      <c r="D235" s="312">
        <v>-0.59199999999999997</v>
      </c>
      <c r="E235" s="312">
        <v>0.55400000000000005</v>
      </c>
      <c r="F235" s="312">
        <v>-1.276</v>
      </c>
      <c r="G235" s="312">
        <v>0.6</v>
      </c>
    </row>
    <row r="236" spans="1:7" ht="16.5" customHeight="1" x14ac:dyDescent="0.2">
      <c r="A236" s="564" t="s">
        <v>228</v>
      </c>
      <c r="B236" s="312">
        <v>2.0449999999999999</v>
      </c>
      <c r="C236" s="312">
        <v>1.34</v>
      </c>
      <c r="D236" s="312">
        <v>1.526</v>
      </c>
      <c r="E236" s="312">
        <v>0.127</v>
      </c>
      <c r="F236" s="312">
        <v>-0.159</v>
      </c>
      <c r="G236" s="312">
        <v>4.2480000000000002</v>
      </c>
    </row>
    <row r="237" spans="1:7" ht="16.5" customHeight="1" x14ac:dyDescent="0.2">
      <c r="A237" s="564" t="s">
        <v>600</v>
      </c>
      <c r="B237" s="312">
        <v>0.82299999999999995</v>
      </c>
      <c r="C237" s="312">
        <v>0.90300000000000002</v>
      </c>
      <c r="D237" s="312">
        <v>0.91200000000000003</v>
      </c>
      <c r="E237" s="312">
        <v>0.36199999999999999</v>
      </c>
      <c r="F237" s="312">
        <v>-0.66200000000000003</v>
      </c>
      <c r="G237" s="312">
        <v>2.3090000000000002</v>
      </c>
    </row>
    <row r="238" spans="1:7" ht="16.5" customHeight="1" x14ac:dyDescent="0.2">
      <c r="A238" s="564" t="s">
        <v>601</v>
      </c>
      <c r="B238" s="312">
        <v>-0.09</v>
      </c>
      <c r="C238" s="312">
        <v>5.1999999999999998E-2</v>
      </c>
      <c r="D238" s="312">
        <v>-1.7350000000000001</v>
      </c>
      <c r="E238" s="312">
        <v>8.3000000000000004E-2</v>
      </c>
      <c r="F238" s="312">
        <v>-0.17599999999999999</v>
      </c>
      <c r="G238" s="312">
        <v>-5.0000000000000001E-3</v>
      </c>
    </row>
    <row r="239" spans="1:7" ht="16.5" customHeight="1" x14ac:dyDescent="0.2">
      <c r="A239" s="1086" t="s">
        <v>602</v>
      </c>
      <c r="B239" s="1086"/>
      <c r="C239" s="1086"/>
      <c r="D239" s="1086"/>
      <c r="E239" s="1086"/>
      <c r="F239" s="1086"/>
      <c r="G239" s="1086"/>
    </row>
    <row r="242" spans="1:7" ht="16.5" customHeight="1" x14ac:dyDescent="0.2">
      <c r="A242" s="365" t="s">
        <v>604</v>
      </c>
      <c r="B242"/>
      <c r="C242"/>
      <c r="D242"/>
      <c r="E242"/>
      <c r="F242"/>
      <c r="G242"/>
    </row>
    <row r="243" spans="1:7" ht="25.5" x14ac:dyDescent="0.2">
      <c r="A243" s="328" t="s">
        <v>207</v>
      </c>
      <c r="B243" s="328" t="s">
        <v>703</v>
      </c>
      <c r="C243" s="328" t="s">
        <v>699</v>
      </c>
      <c r="D243" s="328" t="s">
        <v>223</v>
      </c>
      <c r="E243" s="328" t="s">
        <v>704</v>
      </c>
      <c r="F243" s="328" t="s">
        <v>700</v>
      </c>
      <c r="G243" s="328" t="s">
        <v>113</v>
      </c>
    </row>
    <row r="244" spans="1:7" ht="16.5" customHeight="1" x14ac:dyDescent="0.2">
      <c r="A244" s="564" t="s">
        <v>121</v>
      </c>
      <c r="B244" s="312">
        <v>197</v>
      </c>
      <c r="C244" s="312">
        <v>185</v>
      </c>
      <c r="D244" s="217">
        <v>4795</v>
      </c>
      <c r="E244" s="217">
        <v>944615</v>
      </c>
      <c r="F244" s="217">
        <v>888248</v>
      </c>
      <c r="G244" s="410">
        <v>0.94</v>
      </c>
    </row>
    <row r="245" spans="1:7" ht="16.5" customHeight="1" x14ac:dyDescent="0.2">
      <c r="A245" s="564" t="s">
        <v>120</v>
      </c>
      <c r="B245" s="312">
        <v>197</v>
      </c>
      <c r="C245" s="312">
        <v>185</v>
      </c>
      <c r="D245" s="217">
        <v>4726</v>
      </c>
      <c r="E245" s="217">
        <v>931022</v>
      </c>
      <c r="F245" s="217">
        <v>875466</v>
      </c>
      <c r="G245" s="410">
        <v>0.94</v>
      </c>
    </row>
    <row r="246" spans="1:7" ht="16.5" customHeight="1" x14ac:dyDescent="0.2">
      <c r="A246" s="1085" t="s">
        <v>8</v>
      </c>
      <c r="B246" s="1085"/>
      <c r="C246" s="1085"/>
      <c r="D246" s="224">
        <v>9521</v>
      </c>
      <c r="E246" s="224">
        <v>1875637</v>
      </c>
      <c r="F246" s="224">
        <v>1763715</v>
      </c>
      <c r="G246" s="411">
        <v>0.94</v>
      </c>
    </row>
    <row r="249" spans="1:7" ht="16.5" customHeight="1" x14ac:dyDescent="0.2">
      <c r="A249" s="365" t="s">
        <v>603</v>
      </c>
      <c r="B249"/>
      <c r="C249"/>
      <c r="D249"/>
      <c r="E249"/>
      <c r="F249"/>
      <c r="G249"/>
    </row>
    <row r="250" spans="1:7" ht="16.5" customHeight="1" x14ac:dyDescent="0.2">
      <c r="A250" s="553" t="s">
        <v>207</v>
      </c>
      <c r="B250" s="553" t="s">
        <v>701</v>
      </c>
      <c r="C250" s="553" t="s">
        <v>697</v>
      </c>
      <c r="D250" s="553" t="s">
        <v>223</v>
      </c>
      <c r="E250" s="553" t="s">
        <v>702</v>
      </c>
      <c r="F250" s="553" t="s">
        <v>698</v>
      </c>
      <c r="G250" s="553" t="s">
        <v>113</v>
      </c>
    </row>
    <row r="251" spans="1:7" ht="16.5" customHeight="1" x14ac:dyDescent="0.2">
      <c r="A251" s="564" t="s">
        <v>121</v>
      </c>
      <c r="B251" s="312">
        <v>1.4</v>
      </c>
      <c r="C251" s="312">
        <v>1.35</v>
      </c>
      <c r="D251" s="217">
        <v>4798</v>
      </c>
      <c r="E251" s="219">
        <v>6717.2</v>
      </c>
      <c r="F251" s="219">
        <v>6487.81</v>
      </c>
      <c r="G251" s="410">
        <v>0.97</v>
      </c>
    </row>
    <row r="252" spans="1:7" ht="16.5" customHeight="1" x14ac:dyDescent="0.2">
      <c r="A252" s="564" t="s">
        <v>120</v>
      </c>
      <c r="B252" s="312">
        <v>1.4</v>
      </c>
      <c r="C252" s="312">
        <v>1.3</v>
      </c>
      <c r="D252" s="217">
        <v>4589</v>
      </c>
      <c r="E252" s="219">
        <v>6424.6</v>
      </c>
      <c r="F252" s="219">
        <v>5978.93</v>
      </c>
      <c r="G252" s="410">
        <v>0.93</v>
      </c>
    </row>
    <row r="253" spans="1:7" ht="16.5" customHeight="1" x14ac:dyDescent="0.2">
      <c r="A253" s="1085" t="s">
        <v>8</v>
      </c>
      <c r="B253" s="1085"/>
      <c r="C253" s="1085"/>
      <c r="D253" s="224">
        <v>9387</v>
      </c>
      <c r="E253" s="225">
        <v>13141.8</v>
      </c>
      <c r="F253" s="225">
        <v>12468.74</v>
      </c>
      <c r="G253" s="411">
        <v>0.95</v>
      </c>
    </row>
    <row r="256" spans="1:7" ht="16.5" customHeight="1" x14ac:dyDescent="0.2">
      <c r="A256" s="365" t="s">
        <v>604</v>
      </c>
    </row>
    <row r="257" spans="1:7" ht="25.5" x14ac:dyDescent="0.2">
      <c r="A257" s="553" t="s">
        <v>69</v>
      </c>
      <c r="B257" s="553" t="s">
        <v>703</v>
      </c>
      <c r="C257" s="553" t="s">
        <v>699</v>
      </c>
      <c r="D257" s="553" t="s">
        <v>223</v>
      </c>
      <c r="E257" s="553" t="s">
        <v>704</v>
      </c>
      <c r="F257" s="553" t="s">
        <v>700</v>
      </c>
      <c r="G257" s="553" t="s">
        <v>113</v>
      </c>
    </row>
    <row r="258" spans="1:7" ht="16.5" customHeight="1" x14ac:dyDescent="0.2">
      <c r="A258" s="564" t="s">
        <v>121</v>
      </c>
      <c r="B258" s="312">
        <v>197</v>
      </c>
      <c r="C258" s="312">
        <v>185</v>
      </c>
      <c r="D258" s="217">
        <v>4795</v>
      </c>
      <c r="E258" s="217">
        <v>944615</v>
      </c>
      <c r="F258" s="217">
        <v>888248</v>
      </c>
      <c r="G258" s="410">
        <v>0.94</v>
      </c>
    </row>
    <row r="259" spans="1:7" ht="16.5" customHeight="1" x14ac:dyDescent="0.2">
      <c r="A259" s="564" t="s">
        <v>120</v>
      </c>
      <c r="B259" s="312">
        <v>197</v>
      </c>
      <c r="C259" s="312">
        <v>185</v>
      </c>
      <c r="D259" s="217">
        <v>4726</v>
      </c>
      <c r="E259" s="217">
        <v>931022</v>
      </c>
      <c r="F259" s="217">
        <v>875466</v>
      </c>
      <c r="G259" s="410">
        <v>0.94</v>
      </c>
    </row>
    <row r="260" spans="1:7" ht="16.5" customHeight="1" x14ac:dyDescent="0.2">
      <c r="A260" s="1085" t="s">
        <v>8</v>
      </c>
      <c r="B260" s="1085"/>
      <c r="C260" s="1085"/>
      <c r="D260" s="224">
        <v>9521</v>
      </c>
      <c r="E260" s="224">
        <v>1875637</v>
      </c>
      <c r="F260" s="224">
        <v>1763715</v>
      </c>
      <c r="G260" s="411">
        <v>0.94</v>
      </c>
    </row>
  </sheetData>
  <customSheetViews>
    <customSheetView guid="{8E212A9A-7614-47AE-9E08-B60E07D37147}" scale="85">
      <selection activeCell="E20" sqref="E20"/>
      <pageMargins left="0.7" right="0.7" top="0.75" bottom="0.75" header="0.3" footer="0.3"/>
      <pageSetup orientation="portrait" r:id="rId1"/>
    </customSheetView>
  </customSheetViews>
  <mergeCells count="17">
    <mergeCell ref="A260:C260"/>
    <mergeCell ref="A239:G239"/>
    <mergeCell ref="A253:C253"/>
    <mergeCell ref="A99:A100"/>
    <mergeCell ref="A119:D119"/>
    <mergeCell ref="A132:D132"/>
    <mergeCell ref="A171:B171"/>
    <mergeCell ref="A178:C178"/>
    <mergeCell ref="E189:G189"/>
    <mergeCell ref="A163:A170"/>
    <mergeCell ref="A246:C246"/>
    <mergeCell ref="A19:D19"/>
    <mergeCell ref="A14:D14"/>
    <mergeCell ref="A9:D9"/>
    <mergeCell ref="A189:A190"/>
    <mergeCell ref="B189:D189"/>
    <mergeCell ref="A48:A55"/>
  </mergeCells>
  <pageMargins left="0.7" right="0.7" top="0.75" bottom="0.75" header="0.3" footer="0.3"/>
  <pageSetup orientation="portrait" r:id="rId2"/>
  <headerFooter>
    <oddFooter>&amp;R&amp;1#&amp;"Calibri"&amp;10&amp;KA80000Internal Use Only</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9E4A1-708F-4370-9697-DBDD6A554D7F}">
  <sheetPr>
    <tabColor rgb="FF0070C0"/>
  </sheetPr>
  <dimension ref="A1:N252"/>
  <sheetViews>
    <sheetView workbookViewId="0">
      <selection activeCell="A5" sqref="A5"/>
    </sheetView>
  </sheetViews>
  <sheetFormatPr defaultColWidth="9" defaultRowHeight="16.5" customHeight="1" x14ac:dyDescent="0.2"/>
  <cols>
    <col min="1" max="1" width="30.5" style="27" customWidth="1"/>
    <col min="2" max="16" width="19.375" style="27" customWidth="1"/>
    <col min="17" max="16384" width="9" style="27"/>
  </cols>
  <sheetData>
    <row r="1" spans="1:14" s="114" customFormat="1" ht="16.5" customHeight="1" x14ac:dyDescent="0.2">
      <c r="A1" s="360" t="str">
        <f>' PY2 Res &amp; DR'!A1</f>
        <v>Evergy Evaluation, Measurement, and Verification Report  – Appendix O: Databook</v>
      </c>
      <c r="B1" s="64"/>
      <c r="C1" s="64"/>
      <c r="D1" s="64"/>
      <c r="E1" s="64"/>
      <c r="F1" s="64"/>
      <c r="G1" s="64"/>
      <c r="H1" s="64"/>
      <c r="I1" s="64"/>
      <c r="J1" s="64"/>
      <c r="K1" s="64"/>
      <c r="L1" s="64"/>
      <c r="M1" s="64"/>
      <c r="N1" s="64"/>
    </row>
    <row r="2" spans="1:14" s="114" customFormat="1" ht="16.5" customHeight="1" x14ac:dyDescent="0.2">
      <c r="A2" s="361"/>
      <c r="B2" s="67"/>
      <c r="C2" s="67"/>
      <c r="D2" s="67"/>
      <c r="E2" s="67"/>
      <c r="F2" s="67"/>
      <c r="G2" s="67"/>
      <c r="H2" s="67"/>
    </row>
    <row r="3" spans="1:14" s="114" customFormat="1" ht="16.5" customHeight="1" x14ac:dyDescent="0.2">
      <c r="A3" s="362" t="s">
        <v>7</v>
      </c>
      <c r="B3" s="45"/>
      <c r="C3" s="45"/>
      <c r="D3" s="45"/>
      <c r="E3" s="45"/>
      <c r="F3" s="45"/>
      <c r="G3" s="45"/>
      <c r="H3" s="45"/>
      <c r="I3" s="115"/>
      <c r="J3" s="115"/>
      <c r="K3" s="115"/>
      <c r="L3" s="115"/>
      <c r="M3" s="115"/>
      <c r="N3" s="115"/>
    </row>
    <row r="4" spans="1:14" s="248" customFormat="1" ht="16.5" customHeight="1" x14ac:dyDescent="0.2">
      <c r="A4" s="247"/>
      <c r="B4" s="247"/>
      <c r="C4" s="247"/>
      <c r="D4" s="247"/>
      <c r="E4" s="247"/>
      <c r="F4" s="247"/>
    </row>
    <row r="5" spans="1:14" s="248" customFormat="1" ht="16.5" customHeight="1" x14ac:dyDescent="0.2">
      <c r="A5" s="247"/>
      <c r="B5" s="247"/>
      <c r="C5" s="247"/>
      <c r="D5" s="247"/>
      <c r="E5" s="247"/>
      <c r="F5" s="247"/>
    </row>
    <row r="6" spans="1:14" ht="16.5" customHeight="1" x14ac:dyDescent="0.2">
      <c r="A6" s="1068" t="s">
        <v>220</v>
      </c>
      <c r="B6" s="1068"/>
      <c r="C6" s="1068"/>
      <c r="D6" s="1068"/>
      <c r="G6" s="91"/>
      <c r="H6" s="92"/>
    </row>
    <row r="7" spans="1:14" s="114" customFormat="1" ht="16.5" customHeight="1" x14ac:dyDescent="0.2">
      <c r="A7" s="638" t="s">
        <v>40</v>
      </c>
      <c r="B7" s="639" t="s">
        <v>890</v>
      </c>
      <c r="C7" s="553" t="s">
        <v>121</v>
      </c>
      <c r="D7" s="553" t="s">
        <v>120</v>
      </c>
      <c r="G7" s="91"/>
      <c r="H7" s="92"/>
    </row>
    <row r="8" spans="1:14" ht="16.5" customHeight="1" x14ac:dyDescent="0.2">
      <c r="A8" s="101" t="s">
        <v>43</v>
      </c>
      <c r="B8" s="640">
        <f>'Program Level Tables'!AG5</f>
        <v>91</v>
      </c>
      <c r="C8" s="640">
        <f>'Program Level Tables'!AH5</f>
        <v>54</v>
      </c>
      <c r="D8" s="640">
        <f>'Program Level Tables'!AI5</f>
        <v>37</v>
      </c>
      <c r="G8" s="91"/>
      <c r="H8" s="92"/>
      <c r="I8" s="91"/>
      <c r="J8" s="91"/>
      <c r="K8" s="91"/>
      <c r="L8" s="91"/>
    </row>
    <row r="9" spans="1:14" ht="16.5" customHeight="1" x14ac:dyDescent="0.2">
      <c r="A9" s="1069" t="s">
        <v>46</v>
      </c>
      <c r="B9" s="1069"/>
      <c r="C9" s="1069"/>
      <c r="D9" s="1069"/>
      <c r="G9" s="91"/>
      <c r="H9" s="92"/>
      <c r="I9" s="91"/>
      <c r="J9" s="91"/>
      <c r="K9" s="91"/>
      <c r="L9" s="91"/>
    </row>
    <row r="10" spans="1:14" ht="16.5" customHeight="1" x14ac:dyDescent="0.2">
      <c r="A10" s="97" t="s">
        <v>278</v>
      </c>
      <c r="B10" s="188">
        <f>'Program Level Tables'!AG7</f>
        <v>115048</v>
      </c>
      <c r="C10" s="188">
        <f>'Program Level Tables'!AH7</f>
        <v>56736</v>
      </c>
      <c r="D10" s="188">
        <f>'Program Level Tables'!AI7</f>
        <v>58312</v>
      </c>
      <c r="G10" s="91"/>
      <c r="H10" s="92"/>
      <c r="I10" s="91"/>
      <c r="J10" s="91"/>
      <c r="K10" s="91"/>
      <c r="L10" s="91"/>
    </row>
    <row r="11" spans="1:14" ht="16.5" customHeight="1" x14ac:dyDescent="0.2">
      <c r="A11" s="97" t="s">
        <v>48</v>
      </c>
      <c r="B11" s="188">
        <f>'Program Level Tables'!AG8</f>
        <v>42355</v>
      </c>
      <c r="C11" s="188">
        <f>'Program Level Tables'!AH8</f>
        <v>23049</v>
      </c>
      <c r="D11" s="188">
        <f>'Program Level Tables'!AI8</f>
        <v>19306</v>
      </c>
      <c r="G11" s="91"/>
      <c r="H11" s="92"/>
      <c r="I11" s="91"/>
      <c r="J11" s="91"/>
      <c r="K11" s="91"/>
      <c r="L11" s="91"/>
    </row>
    <row r="12" spans="1:14" s="50" customFormat="1" ht="16.5" customHeight="1" x14ac:dyDescent="0.2">
      <c r="A12" s="97" t="s">
        <v>49</v>
      </c>
      <c r="B12" s="188">
        <f>'Program Level Tables'!AG9</f>
        <v>83517</v>
      </c>
      <c r="C12" s="188">
        <f>'Program Level Tables'!AH9</f>
        <v>45449</v>
      </c>
      <c r="D12" s="188">
        <f>'Program Level Tables'!AI9</f>
        <v>38068</v>
      </c>
      <c r="E12" s="152"/>
      <c r="F12" s="152"/>
    </row>
    <row r="13" spans="1:14" ht="16.5" customHeight="1" x14ac:dyDescent="0.2">
      <c r="A13" s="97" t="s">
        <v>50</v>
      </c>
      <c r="B13" s="188">
        <f>'Program Level Tables'!AG10</f>
        <v>83517</v>
      </c>
      <c r="C13" s="188">
        <f>'Program Level Tables'!AH10</f>
        <v>45449</v>
      </c>
      <c r="D13" s="188">
        <f>'Program Level Tables'!AI10</f>
        <v>38068</v>
      </c>
      <c r="G13" s="91"/>
      <c r="H13" s="92"/>
      <c r="I13" s="91"/>
      <c r="J13" s="91"/>
      <c r="K13" s="91"/>
      <c r="L13" s="91"/>
    </row>
    <row r="14" spans="1:14" ht="16.5" customHeight="1" x14ac:dyDescent="0.2">
      <c r="A14" s="1069" t="s">
        <v>51</v>
      </c>
      <c r="B14" s="1069"/>
      <c r="C14" s="1069"/>
      <c r="D14" s="1069"/>
      <c r="E14" s="51"/>
      <c r="F14" s="51"/>
      <c r="G14" s="130"/>
      <c r="H14" s="131"/>
      <c r="I14" s="91"/>
      <c r="J14" s="91"/>
      <c r="K14" s="91"/>
      <c r="L14" s="91"/>
    </row>
    <row r="15" spans="1:14" ht="16.5" customHeight="1" x14ac:dyDescent="0.2">
      <c r="A15" s="97" t="s">
        <v>279</v>
      </c>
      <c r="B15" s="190">
        <f>'Program Level Tables'!AG12</f>
        <v>840.96</v>
      </c>
      <c r="C15" s="190">
        <f>'Program Level Tables'!AH12</f>
        <v>414.72</v>
      </c>
      <c r="D15" s="190">
        <f>'Program Level Tables'!AI12</f>
        <v>426.24</v>
      </c>
      <c r="E15" s="51"/>
      <c r="F15" s="51"/>
      <c r="G15" s="130"/>
      <c r="H15" s="131"/>
      <c r="I15" s="91"/>
      <c r="J15" s="91"/>
      <c r="K15" s="91"/>
      <c r="L15" s="91"/>
    </row>
    <row r="16" spans="1:14" ht="16.5" customHeight="1" x14ac:dyDescent="0.2">
      <c r="A16" s="97" t="s">
        <v>52</v>
      </c>
      <c r="B16" s="190">
        <f>'Program Level Tables'!AG13</f>
        <v>327.60000000000002</v>
      </c>
      <c r="C16" s="190">
        <f>'Program Level Tables'!AH13</f>
        <v>166.6</v>
      </c>
      <c r="D16" s="190">
        <f>'Program Level Tables'!AI13</f>
        <v>161</v>
      </c>
      <c r="E16" s="51"/>
      <c r="F16" s="51"/>
      <c r="G16" s="130"/>
      <c r="H16" s="131"/>
      <c r="I16" s="91"/>
      <c r="J16" s="91"/>
      <c r="K16" s="91"/>
      <c r="L16" s="91"/>
    </row>
    <row r="17" spans="1:12" ht="16.5" customHeight="1" x14ac:dyDescent="0.2">
      <c r="A17" s="97" t="s">
        <v>53</v>
      </c>
      <c r="B17" s="190">
        <f>'Program Level Tables'!AG14</f>
        <v>219.92</v>
      </c>
      <c r="C17" s="190">
        <f>'Program Level Tables'!AH14</f>
        <v>92.81</v>
      </c>
      <c r="D17" s="190">
        <f>'Program Level Tables'!AI14</f>
        <v>127.11</v>
      </c>
      <c r="E17" s="51"/>
      <c r="F17" s="51"/>
      <c r="G17" s="130"/>
      <c r="H17" s="131"/>
      <c r="I17" s="91"/>
      <c r="J17" s="91"/>
      <c r="K17" s="91"/>
      <c r="L17" s="91"/>
    </row>
    <row r="18" spans="1:12" ht="16.5" customHeight="1" x14ac:dyDescent="0.2">
      <c r="A18" s="97" t="s">
        <v>54</v>
      </c>
      <c r="B18" s="190">
        <f>'Program Level Tables'!AG15</f>
        <v>219.92</v>
      </c>
      <c r="C18" s="190">
        <f>'Program Level Tables'!AH15</f>
        <v>92.81</v>
      </c>
      <c r="D18" s="190">
        <f>'Program Level Tables'!AI15</f>
        <v>127.11</v>
      </c>
      <c r="E18" s="51"/>
      <c r="F18" s="51"/>
      <c r="G18" s="130"/>
      <c r="H18" s="131"/>
      <c r="I18" s="91"/>
      <c r="J18" s="91"/>
      <c r="K18" s="91"/>
      <c r="L18" s="91"/>
    </row>
    <row r="19" spans="1:12" ht="16.5" customHeight="1" x14ac:dyDescent="0.2">
      <c r="A19" s="1069" t="s">
        <v>55</v>
      </c>
      <c r="B19" s="1069"/>
      <c r="C19" s="1069"/>
      <c r="D19" s="1069"/>
      <c r="E19" s="51"/>
      <c r="F19" s="51"/>
      <c r="G19" s="130"/>
      <c r="H19" s="131"/>
      <c r="I19" s="91"/>
      <c r="J19" s="91"/>
      <c r="K19" s="91"/>
      <c r="L19" s="91"/>
    </row>
    <row r="20" spans="1:12" ht="16.5" customHeight="1" x14ac:dyDescent="0.2">
      <c r="A20" s="190" t="str">
        <f>'Program Level Tables'!AF17</f>
        <v>Total Resource Cost Test Ratio</v>
      </c>
      <c r="B20" s="190">
        <f>'Program Level Tables'!AG17</f>
        <v>0.98</v>
      </c>
      <c r="C20" s="190">
        <f>'Program Level Tables'!AH17</f>
        <v>1.39</v>
      </c>
      <c r="D20" s="190">
        <f>'Program Level Tables'!AI17</f>
        <v>1.1200000000000001</v>
      </c>
      <c r="E20" s="51"/>
      <c r="F20" s="51"/>
      <c r="G20" s="130"/>
      <c r="H20" s="131"/>
      <c r="I20" s="91"/>
      <c r="J20" s="91"/>
      <c r="K20" s="91"/>
      <c r="L20" s="91"/>
    </row>
    <row r="21" spans="1:12" ht="16.5" customHeight="1" x14ac:dyDescent="0.2">
      <c r="C21" s="51"/>
      <c r="D21" s="51"/>
      <c r="E21" s="51"/>
      <c r="F21" s="51"/>
      <c r="G21" s="130"/>
      <c r="H21" s="131"/>
      <c r="I21" s="91"/>
      <c r="J21" s="91"/>
      <c r="K21" s="91"/>
      <c r="L21" s="91"/>
    </row>
    <row r="22" spans="1:12" s="240" customFormat="1" ht="16.5" customHeight="1" x14ac:dyDescent="0.2">
      <c r="C22" s="51"/>
      <c r="D22" s="51"/>
      <c r="E22" s="51"/>
      <c r="F22" s="51"/>
      <c r="G22" s="130"/>
      <c r="H22" s="131"/>
      <c r="I22" s="91"/>
      <c r="J22" s="91"/>
      <c r="K22" s="91"/>
      <c r="L22" s="91"/>
    </row>
    <row r="23" spans="1:12" ht="16.5" customHeight="1" x14ac:dyDescent="0.2">
      <c r="A23" s="371" t="s">
        <v>516</v>
      </c>
      <c r="B23"/>
      <c r="C23"/>
    </row>
    <row r="24" spans="1:12" ht="25.5" x14ac:dyDescent="0.2">
      <c r="A24" s="641" t="s">
        <v>116</v>
      </c>
      <c r="B24" s="591" t="s">
        <v>532</v>
      </c>
      <c r="C24" s="591" t="s">
        <v>533</v>
      </c>
    </row>
    <row r="25" spans="1:12" ht="16.5" customHeight="1" x14ac:dyDescent="0.2">
      <c r="A25" s="559">
        <v>2020</v>
      </c>
      <c r="B25" s="354">
        <v>29</v>
      </c>
      <c r="C25" s="354">
        <v>0.21</v>
      </c>
    </row>
    <row r="26" spans="1:12" ht="16.5" customHeight="1" x14ac:dyDescent="0.2">
      <c r="A26" s="559">
        <v>2021</v>
      </c>
      <c r="B26" s="354">
        <v>58</v>
      </c>
      <c r="C26" s="354">
        <v>0.43</v>
      </c>
    </row>
    <row r="27" spans="1:12" ht="16.5" customHeight="1" x14ac:dyDescent="0.2">
      <c r="A27" s="559">
        <v>2022</v>
      </c>
      <c r="B27" s="354">
        <v>87</v>
      </c>
      <c r="C27" s="354">
        <v>0.64</v>
      </c>
    </row>
    <row r="28" spans="1:12" ht="16.5" customHeight="1" x14ac:dyDescent="0.2">
      <c r="A28" s="563" t="s">
        <v>8</v>
      </c>
      <c r="B28" s="627">
        <v>174</v>
      </c>
      <c r="C28" s="627">
        <v>1.28</v>
      </c>
    </row>
    <row r="31" spans="1:12" ht="16.5" customHeight="1" x14ac:dyDescent="0.2">
      <c r="A31" s="371" t="s">
        <v>515</v>
      </c>
      <c r="B31"/>
      <c r="C31"/>
    </row>
    <row r="32" spans="1:12" ht="25.5" x14ac:dyDescent="0.2">
      <c r="A32" s="641" t="s">
        <v>116</v>
      </c>
      <c r="B32" s="591" t="s">
        <v>532</v>
      </c>
      <c r="C32" s="591" t="s">
        <v>533</v>
      </c>
    </row>
    <row r="33" spans="1:3" ht="16.5" customHeight="1" x14ac:dyDescent="0.2">
      <c r="A33" s="559">
        <v>2020</v>
      </c>
      <c r="B33" s="354">
        <v>28</v>
      </c>
      <c r="C33" s="354">
        <v>0.21</v>
      </c>
    </row>
    <row r="34" spans="1:3" ht="16.5" customHeight="1" x14ac:dyDescent="0.2">
      <c r="A34" s="559">
        <v>2021</v>
      </c>
      <c r="B34" s="354">
        <v>57</v>
      </c>
      <c r="C34" s="354">
        <v>0.41</v>
      </c>
    </row>
    <row r="35" spans="1:3" ht="16.5" customHeight="1" x14ac:dyDescent="0.2">
      <c r="A35" s="559">
        <v>2022</v>
      </c>
      <c r="B35" s="354">
        <v>85</v>
      </c>
      <c r="C35" s="354">
        <v>0.62</v>
      </c>
    </row>
    <row r="36" spans="1:3" ht="16.5" customHeight="1" x14ac:dyDescent="0.2">
      <c r="A36" s="563" t="s">
        <v>8</v>
      </c>
      <c r="B36" s="627">
        <v>170</v>
      </c>
      <c r="C36" s="627">
        <v>1.24</v>
      </c>
    </row>
    <row r="39" spans="1:3" ht="16.5" customHeight="1" x14ac:dyDescent="0.2">
      <c r="A39" s="371" t="s">
        <v>534</v>
      </c>
      <c r="B39"/>
      <c r="C39"/>
    </row>
    <row r="40" spans="1:3" ht="25.5" x14ac:dyDescent="0.2">
      <c r="A40" s="328" t="s">
        <v>116</v>
      </c>
      <c r="B40" s="328" t="s">
        <v>535</v>
      </c>
      <c r="C40" s="328" t="s">
        <v>536</v>
      </c>
    </row>
    <row r="41" spans="1:3" ht="16.5" customHeight="1" x14ac:dyDescent="0.2">
      <c r="A41" s="564">
        <v>2020</v>
      </c>
      <c r="B41" s="562" t="s">
        <v>537</v>
      </c>
      <c r="C41" s="562" t="s">
        <v>537</v>
      </c>
    </row>
    <row r="42" spans="1:3" ht="16.5" customHeight="1" x14ac:dyDescent="0.2">
      <c r="A42" s="564">
        <v>2021</v>
      </c>
      <c r="B42" s="562" t="s">
        <v>537</v>
      </c>
      <c r="C42" s="562" t="s">
        <v>537</v>
      </c>
    </row>
    <row r="43" spans="1:3" ht="16.5" customHeight="1" x14ac:dyDescent="0.2">
      <c r="A43" s="564">
        <v>2022</v>
      </c>
      <c r="B43" s="562" t="s">
        <v>537</v>
      </c>
      <c r="C43" s="562" t="s">
        <v>540</v>
      </c>
    </row>
    <row r="46" spans="1:3" ht="16.5" customHeight="1" x14ac:dyDescent="0.2">
      <c r="A46" s="371" t="s">
        <v>541</v>
      </c>
      <c r="B46"/>
    </row>
    <row r="47" spans="1:3" ht="16.5" customHeight="1" x14ac:dyDescent="0.2">
      <c r="A47" s="328" t="s">
        <v>109</v>
      </c>
      <c r="B47" s="328" t="s">
        <v>218</v>
      </c>
    </row>
    <row r="48" spans="1:3" ht="16.5" customHeight="1" x14ac:dyDescent="0.2">
      <c r="A48" s="1082">
        <v>2021</v>
      </c>
      <c r="B48" s="412">
        <v>44357</v>
      </c>
    </row>
    <row r="49" spans="1:3" ht="16.5" customHeight="1" x14ac:dyDescent="0.2">
      <c r="A49" s="1083"/>
      <c r="B49" s="412">
        <v>44364</v>
      </c>
    </row>
    <row r="50" spans="1:3" ht="16.5" customHeight="1" x14ac:dyDescent="0.2">
      <c r="A50" s="1083"/>
      <c r="B50" s="412">
        <v>44365</v>
      </c>
    </row>
    <row r="51" spans="1:3" ht="16.5" customHeight="1" x14ac:dyDescent="0.2">
      <c r="A51" s="1083"/>
      <c r="B51" s="412">
        <v>44405</v>
      </c>
    </row>
    <row r="52" spans="1:3" ht="16.5" customHeight="1" x14ac:dyDescent="0.2">
      <c r="A52" s="1083"/>
      <c r="B52" s="412">
        <v>44406</v>
      </c>
    </row>
    <row r="53" spans="1:3" ht="16.5" customHeight="1" x14ac:dyDescent="0.2">
      <c r="A53" s="1083"/>
      <c r="B53" s="412">
        <v>44419</v>
      </c>
    </row>
    <row r="54" spans="1:3" ht="16.5" customHeight="1" x14ac:dyDescent="0.2">
      <c r="A54" s="1083"/>
      <c r="B54" s="412">
        <v>44433</v>
      </c>
    </row>
    <row r="55" spans="1:3" ht="16.5" customHeight="1" x14ac:dyDescent="0.2">
      <c r="A55" s="1084"/>
      <c r="B55" s="412">
        <v>44452</v>
      </c>
    </row>
    <row r="58" spans="1:3" ht="16.5" customHeight="1" x14ac:dyDescent="0.2">
      <c r="A58" s="371" t="s">
        <v>291</v>
      </c>
      <c r="B58"/>
      <c r="C58"/>
    </row>
    <row r="59" spans="1:3" ht="16.5" customHeight="1" x14ac:dyDescent="0.2">
      <c r="A59" s="310" t="s">
        <v>207</v>
      </c>
      <c r="B59" s="310" t="s">
        <v>221</v>
      </c>
      <c r="C59" s="310" t="s">
        <v>224</v>
      </c>
    </row>
    <row r="60" spans="1:3" ht="16.5" customHeight="1" x14ac:dyDescent="0.2">
      <c r="A60" s="564" t="s">
        <v>121</v>
      </c>
      <c r="B60" s="564" t="s">
        <v>928</v>
      </c>
      <c r="C60" s="562">
        <v>79</v>
      </c>
    </row>
    <row r="61" spans="1:3" ht="16.5" customHeight="1" x14ac:dyDescent="0.2">
      <c r="A61" s="564" t="s">
        <v>121</v>
      </c>
      <c r="B61" s="564" t="s">
        <v>400</v>
      </c>
      <c r="C61" s="562">
        <v>7</v>
      </c>
    </row>
    <row r="62" spans="1:3" ht="16.5" customHeight="1" x14ac:dyDescent="0.2">
      <c r="A62" s="564" t="s">
        <v>120</v>
      </c>
      <c r="B62" s="564" t="s">
        <v>928</v>
      </c>
      <c r="C62" s="562">
        <v>80</v>
      </c>
    </row>
    <row r="63" spans="1:3" ht="16.5" customHeight="1" x14ac:dyDescent="0.2">
      <c r="A63" s="564" t="s">
        <v>120</v>
      </c>
      <c r="B63" s="564" t="s">
        <v>400</v>
      </c>
      <c r="C63" s="562">
        <v>5</v>
      </c>
    </row>
    <row r="66" spans="1:4" ht="16.5" customHeight="1" x14ac:dyDescent="0.2">
      <c r="A66" s="371" t="s">
        <v>292</v>
      </c>
      <c r="B66"/>
      <c r="C66"/>
    </row>
    <row r="67" spans="1:4" ht="16.5" customHeight="1" x14ac:dyDescent="0.2">
      <c r="A67" s="310" t="s">
        <v>222</v>
      </c>
      <c r="B67" s="310" t="s">
        <v>221</v>
      </c>
      <c r="C67" s="310" t="s">
        <v>224</v>
      </c>
    </row>
    <row r="68" spans="1:4" ht="16.5" customHeight="1" x14ac:dyDescent="0.2">
      <c r="A68" s="564" t="s">
        <v>120</v>
      </c>
      <c r="B68" s="564" t="s">
        <v>542</v>
      </c>
      <c r="C68" s="312">
        <v>80</v>
      </c>
    </row>
    <row r="69" spans="1:4" ht="16.5" customHeight="1" x14ac:dyDescent="0.2">
      <c r="A69" s="564" t="s">
        <v>120</v>
      </c>
      <c r="B69" s="564" t="s">
        <v>549</v>
      </c>
      <c r="C69" s="312">
        <v>2</v>
      </c>
    </row>
    <row r="70" spans="1:4" ht="16.5" customHeight="1" x14ac:dyDescent="0.2">
      <c r="A70" s="564" t="s">
        <v>120</v>
      </c>
      <c r="B70" s="564" t="s">
        <v>544</v>
      </c>
      <c r="C70" s="312">
        <v>2</v>
      </c>
    </row>
    <row r="71" spans="1:4" ht="16.5" customHeight="1" x14ac:dyDescent="0.2">
      <c r="A71" s="564" t="s">
        <v>120</v>
      </c>
      <c r="B71" s="564" t="s">
        <v>545</v>
      </c>
      <c r="C71" s="312">
        <v>1</v>
      </c>
    </row>
    <row r="72" spans="1:4" ht="16.5" customHeight="1" x14ac:dyDescent="0.2">
      <c r="A72" s="564" t="s">
        <v>121</v>
      </c>
      <c r="B72" s="564" t="s">
        <v>542</v>
      </c>
      <c r="C72" s="312">
        <v>72</v>
      </c>
    </row>
    <row r="73" spans="1:4" ht="16.5" customHeight="1" x14ac:dyDescent="0.2">
      <c r="A73" s="564" t="s">
        <v>121</v>
      </c>
      <c r="B73" s="564" t="s">
        <v>543</v>
      </c>
      <c r="C73" s="312">
        <v>7</v>
      </c>
    </row>
    <row r="74" spans="1:4" ht="16.5" customHeight="1" x14ac:dyDescent="0.2">
      <c r="A74" s="564" t="s">
        <v>121</v>
      </c>
      <c r="B74" s="564" t="s">
        <v>544</v>
      </c>
      <c r="C74" s="312">
        <v>3</v>
      </c>
    </row>
    <row r="75" spans="1:4" ht="16.5" customHeight="1" x14ac:dyDescent="0.2">
      <c r="A75" s="564" t="s">
        <v>121</v>
      </c>
      <c r="B75" s="564" t="s">
        <v>545</v>
      </c>
      <c r="C75" s="312">
        <v>2</v>
      </c>
    </row>
    <row r="76" spans="1:4" ht="16.5" customHeight="1" x14ac:dyDescent="0.2">
      <c r="A76" s="564" t="s">
        <v>121</v>
      </c>
      <c r="B76" s="564" t="s">
        <v>549</v>
      </c>
      <c r="C76" s="312">
        <v>1</v>
      </c>
    </row>
    <row r="77" spans="1:4" ht="16.5" customHeight="1" x14ac:dyDescent="0.2">
      <c r="A77" s="564" t="s">
        <v>121</v>
      </c>
      <c r="B77" s="564" t="s">
        <v>546</v>
      </c>
      <c r="C77" s="312">
        <v>1</v>
      </c>
    </row>
    <row r="80" spans="1:4" ht="16.5" customHeight="1" x14ac:dyDescent="0.2">
      <c r="A80" s="371" t="s">
        <v>293</v>
      </c>
      <c r="B80"/>
      <c r="C80"/>
      <c r="D80"/>
    </row>
    <row r="81" spans="1:4" ht="25.5" x14ac:dyDescent="0.2">
      <c r="A81" s="328" t="s">
        <v>222</v>
      </c>
      <c r="B81" s="328" t="s">
        <v>99</v>
      </c>
      <c r="C81" s="328" t="s">
        <v>225</v>
      </c>
      <c r="D81" s="328" t="s">
        <v>226</v>
      </c>
    </row>
    <row r="82" spans="1:4" ht="16.5" customHeight="1" x14ac:dyDescent="0.2">
      <c r="A82" s="564" t="s">
        <v>121</v>
      </c>
      <c r="B82" s="564" t="s">
        <v>551</v>
      </c>
      <c r="C82" s="312">
        <v>11</v>
      </c>
      <c r="D82" s="312">
        <v>7</v>
      </c>
    </row>
    <row r="83" spans="1:4" ht="16.5" customHeight="1" x14ac:dyDescent="0.2">
      <c r="A83" s="564" t="s">
        <v>121</v>
      </c>
      <c r="B83" s="564" t="s">
        <v>552</v>
      </c>
      <c r="C83" s="312">
        <v>30</v>
      </c>
      <c r="D83" s="312">
        <v>30</v>
      </c>
    </row>
    <row r="84" spans="1:4" ht="16.5" customHeight="1" x14ac:dyDescent="0.2">
      <c r="A84" s="564" t="s">
        <v>121</v>
      </c>
      <c r="B84" s="564" t="s">
        <v>553</v>
      </c>
      <c r="C84" s="312">
        <v>45</v>
      </c>
      <c r="D84" s="312">
        <v>16</v>
      </c>
    </row>
    <row r="85" spans="1:4" ht="16.5" customHeight="1" x14ac:dyDescent="0.2">
      <c r="A85" s="564" t="s">
        <v>120</v>
      </c>
      <c r="B85" s="564" t="s">
        <v>551</v>
      </c>
      <c r="C85" s="312">
        <v>26</v>
      </c>
      <c r="D85" s="312">
        <v>5</v>
      </c>
    </row>
    <row r="86" spans="1:4" ht="16.5" customHeight="1" x14ac:dyDescent="0.2">
      <c r="A86" s="564" t="s">
        <v>120</v>
      </c>
      <c r="B86" s="564" t="s">
        <v>552</v>
      </c>
      <c r="C86" s="312">
        <v>16</v>
      </c>
      <c r="D86" s="312">
        <v>16</v>
      </c>
    </row>
    <row r="87" spans="1:4" ht="16.5" customHeight="1" x14ac:dyDescent="0.2">
      <c r="A87" s="564" t="s">
        <v>120</v>
      </c>
      <c r="B87" s="564" t="s">
        <v>553</v>
      </c>
      <c r="C87" s="312">
        <v>43</v>
      </c>
      <c r="D87" s="312">
        <v>16</v>
      </c>
    </row>
    <row r="90" spans="1:4" ht="16.5" customHeight="1" x14ac:dyDescent="0.2">
      <c r="A90" s="371" t="s">
        <v>294</v>
      </c>
      <c r="B90"/>
      <c r="C90"/>
    </row>
    <row r="91" spans="1:4" ht="16.5" customHeight="1" x14ac:dyDescent="0.2">
      <c r="A91" s="1035" t="s">
        <v>227</v>
      </c>
      <c r="B91" s="328" t="s">
        <v>228</v>
      </c>
      <c r="C91" s="328" t="s">
        <v>229</v>
      </c>
    </row>
    <row r="92" spans="1:4" ht="16.5" customHeight="1" x14ac:dyDescent="0.2">
      <c r="A92" s="1035"/>
      <c r="B92" s="217">
        <v>5581</v>
      </c>
      <c r="C92" s="217">
        <v>1461</v>
      </c>
    </row>
    <row r="95" spans="1:4" ht="16.5" customHeight="1" x14ac:dyDescent="0.2">
      <c r="A95" s="371" t="s">
        <v>605</v>
      </c>
      <c r="B95"/>
      <c r="C95"/>
    </row>
    <row r="96" spans="1:4" ht="16.5" customHeight="1" x14ac:dyDescent="0.2">
      <c r="A96" s="328" t="s">
        <v>178</v>
      </c>
      <c r="B96" s="328" t="s">
        <v>229</v>
      </c>
      <c r="C96" s="328" t="s">
        <v>555</v>
      </c>
    </row>
    <row r="97" spans="1:4" ht="16.5" customHeight="1" x14ac:dyDescent="0.2">
      <c r="A97" s="311" t="s">
        <v>556</v>
      </c>
      <c r="B97" s="642">
        <v>1</v>
      </c>
      <c r="C97" s="312">
        <v>0.57199999999999995</v>
      </c>
    </row>
    <row r="98" spans="1:4" ht="16.5" customHeight="1" x14ac:dyDescent="0.2">
      <c r="A98" s="311" t="s">
        <v>555</v>
      </c>
      <c r="B98" s="312">
        <v>0.57199999999999995</v>
      </c>
      <c r="C98" s="642">
        <v>1</v>
      </c>
    </row>
    <row r="100" spans="1:4" ht="16.5" customHeight="1" x14ac:dyDescent="0.2">
      <c r="A100" s="371"/>
    </row>
    <row r="101" spans="1:4" ht="16.5" customHeight="1" x14ac:dyDescent="0.2">
      <c r="A101" s="371" t="s">
        <v>557</v>
      </c>
      <c r="B101"/>
      <c r="C101"/>
      <c r="D101"/>
    </row>
    <row r="102" spans="1:4" ht="16.5" customHeight="1" x14ac:dyDescent="0.2">
      <c r="A102" s="328" t="s">
        <v>178</v>
      </c>
      <c r="B102" s="328" t="s">
        <v>182</v>
      </c>
      <c r="C102" s="328" t="s">
        <v>558</v>
      </c>
      <c r="D102" s="328" t="s">
        <v>559</v>
      </c>
    </row>
    <row r="103" spans="1:4" ht="16.5" customHeight="1" x14ac:dyDescent="0.2">
      <c r="A103" s="564" t="s">
        <v>172</v>
      </c>
      <c r="B103" s="312">
        <v>0.32600000000000001</v>
      </c>
      <c r="C103" s="312">
        <v>-5.7000000000000002E-2</v>
      </c>
      <c r="D103" s="312">
        <v>0.70899999999999996</v>
      </c>
    </row>
    <row r="104" spans="1:4" ht="16.5" customHeight="1" x14ac:dyDescent="0.2">
      <c r="A104" s="564" t="s">
        <v>248</v>
      </c>
      <c r="B104" s="312">
        <v>0.55600000000000005</v>
      </c>
      <c r="C104" s="312">
        <v>0.107</v>
      </c>
      <c r="D104" s="312">
        <v>1.006</v>
      </c>
    </row>
    <row r="105" spans="1:4" ht="16.5" customHeight="1" x14ac:dyDescent="0.2">
      <c r="A105" s="564" t="s">
        <v>560</v>
      </c>
      <c r="B105" s="312">
        <v>4.4999999999999998E-2</v>
      </c>
      <c r="C105" s="312">
        <v>-0.187</v>
      </c>
      <c r="D105" s="312">
        <v>0.27600000000000002</v>
      </c>
    </row>
    <row r="106" spans="1:4" ht="16.5" customHeight="1" x14ac:dyDescent="0.2">
      <c r="A106" s="564" t="s">
        <v>561</v>
      </c>
      <c r="B106" s="312">
        <v>3.6999999999999998E-2</v>
      </c>
      <c r="C106" s="312">
        <v>-0.20300000000000001</v>
      </c>
      <c r="D106" s="312">
        <v>0.27800000000000002</v>
      </c>
    </row>
    <row r="107" spans="1:4" ht="16.5" customHeight="1" x14ac:dyDescent="0.2">
      <c r="A107" s="564" t="s">
        <v>562</v>
      </c>
      <c r="B107" s="312">
        <v>-1.2E-2</v>
      </c>
      <c r="C107" s="312">
        <v>-0.19800000000000001</v>
      </c>
      <c r="D107" s="312">
        <v>0.17299999999999999</v>
      </c>
    </row>
    <row r="108" spans="1:4" ht="16.5" customHeight="1" x14ac:dyDescent="0.2">
      <c r="A108" s="564" t="s">
        <v>563</v>
      </c>
      <c r="B108" s="312">
        <v>5.5E-2</v>
      </c>
      <c r="C108" s="312">
        <v>-0.252</v>
      </c>
      <c r="D108" s="312">
        <v>0.36099999999999999</v>
      </c>
    </row>
    <row r="109" spans="1:4" ht="16.5" customHeight="1" x14ac:dyDescent="0.2">
      <c r="A109" s="564" t="s">
        <v>556</v>
      </c>
      <c r="B109" s="312">
        <v>1.2090000000000001</v>
      </c>
      <c r="C109" s="312">
        <v>0.72699999999999998</v>
      </c>
      <c r="D109" s="312">
        <v>1.6910000000000001</v>
      </c>
    </row>
    <row r="110" spans="1:4" ht="16.5" customHeight="1" x14ac:dyDescent="0.2">
      <c r="A110" s="564" t="s">
        <v>555</v>
      </c>
      <c r="B110" s="312">
        <v>1.327</v>
      </c>
      <c r="C110" s="312">
        <v>0.61199999999999999</v>
      </c>
      <c r="D110" s="312">
        <v>2.0409999999999999</v>
      </c>
    </row>
    <row r="111" spans="1:4" ht="16.5" customHeight="1" x14ac:dyDescent="0.2">
      <c r="A111" s="1084" t="s">
        <v>606</v>
      </c>
      <c r="B111" s="1084"/>
      <c r="C111" s="1084"/>
      <c r="D111" s="1084"/>
    </row>
    <row r="114" spans="1:4" ht="16.5" customHeight="1" x14ac:dyDescent="0.2">
      <c r="A114" s="371" t="s">
        <v>565</v>
      </c>
      <c r="B114"/>
      <c r="C114"/>
      <c r="D114"/>
    </row>
    <row r="115" spans="1:4" ht="16.5" customHeight="1" x14ac:dyDescent="0.2">
      <c r="A115" s="328" t="s">
        <v>178</v>
      </c>
      <c r="B115" s="328" t="s">
        <v>182</v>
      </c>
      <c r="C115" s="328" t="s">
        <v>558</v>
      </c>
      <c r="D115" s="328" t="s">
        <v>559</v>
      </c>
    </row>
    <row r="116" spans="1:4" ht="16.5" customHeight="1" x14ac:dyDescent="0.2">
      <c r="A116" s="564" t="s">
        <v>172</v>
      </c>
      <c r="B116" s="312">
        <v>0.30499999999999999</v>
      </c>
      <c r="C116" s="312">
        <v>-0.23499999999999999</v>
      </c>
      <c r="D116" s="312">
        <v>0.84499999999999997</v>
      </c>
    </row>
    <row r="117" spans="1:4" ht="16.5" customHeight="1" x14ac:dyDescent="0.2">
      <c r="A117" s="564" t="s">
        <v>248</v>
      </c>
      <c r="B117" s="312">
        <v>0.45200000000000001</v>
      </c>
      <c r="C117" s="312">
        <v>-0.251</v>
      </c>
      <c r="D117" s="312">
        <v>1.1559999999999999</v>
      </c>
    </row>
    <row r="118" spans="1:4" ht="16.5" customHeight="1" x14ac:dyDescent="0.2">
      <c r="A118" s="564" t="s">
        <v>560</v>
      </c>
      <c r="B118" s="312">
        <v>-0.27400000000000002</v>
      </c>
      <c r="C118" s="312">
        <v>-0.56100000000000005</v>
      </c>
      <c r="D118" s="312">
        <v>1.2999999999999999E-2</v>
      </c>
    </row>
    <row r="119" spans="1:4" ht="16.5" customHeight="1" x14ac:dyDescent="0.2">
      <c r="A119" s="564" t="s">
        <v>561</v>
      </c>
      <c r="B119" s="312">
        <v>0.187</v>
      </c>
      <c r="C119" s="312">
        <v>-4.1000000000000002E-2</v>
      </c>
      <c r="D119" s="312">
        <v>0.41499999999999998</v>
      </c>
    </row>
    <row r="120" spans="1:4" ht="16.5" customHeight="1" x14ac:dyDescent="0.2">
      <c r="A120" s="564" t="s">
        <v>562</v>
      </c>
      <c r="B120" s="312">
        <v>-0.22500000000000001</v>
      </c>
      <c r="C120" s="312">
        <v>-0.50800000000000001</v>
      </c>
      <c r="D120" s="312">
        <v>5.8000000000000003E-2</v>
      </c>
    </row>
    <row r="121" spans="1:4" ht="16.5" customHeight="1" x14ac:dyDescent="0.2">
      <c r="A121" s="564" t="s">
        <v>563</v>
      </c>
      <c r="B121" s="312">
        <v>-0.14599999999999999</v>
      </c>
      <c r="C121" s="312">
        <v>-0.56899999999999995</v>
      </c>
      <c r="D121" s="312">
        <v>0.27600000000000002</v>
      </c>
    </row>
    <row r="122" spans="1:4" ht="16.5" customHeight="1" x14ac:dyDescent="0.2">
      <c r="A122" s="564" t="s">
        <v>556</v>
      </c>
      <c r="B122" s="312">
        <v>1.5780000000000001</v>
      </c>
      <c r="C122" s="312">
        <v>0.58599999999999997</v>
      </c>
      <c r="D122" s="312">
        <v>2.57</v>
      </c>
    </row>
    <row r="123" spans="1:4" ht="16.5" customHeight="1" x14ac:dyDescent="0.2">
      <c r="A123" s="564" t="s">
        <v>555</v>
      </c>
      <c r="B123" s="312">
        <v>1.0609999999999999</v>
      </c>
      <c r="C123" s="312">
        <v>-0.189</v>
      </c>
      <c r="D123" s="312">
        <v>2.31</v>
      </c>
    </row>
    <row r="124" spans="1:4" ht="16.5" customHeight="1" x14ac:dyDescent="0.2">
      <c r="A124" s="1084" t="s">
        <v>607</v>
      </c>
      <c r="B124" s="1084"/>
      <c r="C124" s="1084"/>
      <c r="D124" s="1084"/>
    </row>
    <row r="127" spans="1:4" ht="16.5" customHeight="1" x14ac:dyDescent="0.2">
      <c r="A127" s="371" t="s">
        <v>295</v>
      </c>
      <c r="B127"/>
      <c r="C127"/>
      <c r="D127"/>
    </row>
    <row r="128" spans="1:4" ht="25.5" x14ac:dyDescent="0.2">
      <c r="A128" s="328" t="s">
        <v>207</v>
      </c>
      <c r="B128" s="328" t="s">
        <v>218</v>
      </c>
      <c r="C128" s="328" t="s">
        <v>701</v>
      </c>
      <c r="D128" s="328" t="s">
        <v>697</v>
      </c>
    </row>
    <row r="129" spans="1:4" ht="16.5" customHeight="1" x14ac:dyDescent="0.2">
      <c r="A129" s="564" t="s">
        <v>121</v>
      </c>
      <c r="B129" s="412">
        <v>44357</v>
      </c>
      <c r="C129" s="312">
        <v>1.4</v>
      </c>
      <c r="D129" s="312">
        <v>0.55000000000000004</v>
      </c>
    </row>
    <row r="130" spans="1:4" ht="16.5" customHeight="1" x14ac:dyDescent="0.2">
      <c r="A130" s="564" t="s">
        <v>121</v>
      </c>
      <c r="B130" s="412">
        <v>44364</v>
      </c>
      <c r="C130" s="312">
        <v>1.4</v>
      </c>
      <c r="D130" s="312">
        <v>0.87</v>
      </c>
    </row>
    <row r="131" spans="1:4" ht="16.5" customHeight="1" x14ac:dyDescent="0.2">
      <c r="A131" s="564" t="s">
        <v>121</v>
      </c>
      <c r="B131" s="412">
        <v>44365</v>
      </c>
      <c r="C131" s="312">
        <v>1.4</v>
      </c>
      <c r="D131" s="312">
        <v>1.02</v>
      </c>
    </row>
    <row r="132" spans="1:4" ht="16.5" customHeight="1" x14ac:dyDescent="0.2">
      <c r="A132" s="564" t="s">
        <v>121</v>
      </c>
      <c r="B132" s="412">
        <v>44405</v>
      </c>
      <c r="C132" s="312">
        <v>1.4</v>
      </c>
      <c r="D132" s="312">
        <v>0.71</v>
      </c>
    </row>
    <row r="133" spans="1:4" ht="16.5" customHeight="1" x14ac:dyDescent="0.2">
      <c r="A133" s="564" t="s">
        <v>121</v>
      </c>
      <c r="B133" s="412">
        <v>44406</v>
      </c>
      <c r="C133" s="312">
        <v>1.4</v>
      </c>
      <c r="D133" s="312">
        <v>0.91</v>
      </c>
    </row>
    <row r="134" spans="1:4" ht="16.5" customHeight="1" x14ac:dyDescent="0.2">
      <c r="A134" s="564" t="s">
        <v>121</v>
      </c>
      <c r="B134" s="412">
        <v>44419</v>
      </c>
      <c r="C134" s="312">
        <v>1.4</v>
      </c>
      <c r="D134" s="312">
        <v>0.8</v>
      </c>
    </row>
    <row r="135" spans="1:4" ht="16.5" customHeight="1" x14ac:dyDescent="0.2">
      <c r="A135" s="564" t="s">
        <v>121</v>
      </c>
      <c r="B135" s="412">
        <v>44433</v>
      </c>
      <c r="C135" s="312">
        <v>1.4</v>
      </c>
      <c r="D135" s="312">
        <v>0.99</v>
      </c>
    </row>
    <row r="136" spans="1:4" ht="16.5" customHeight="1" x14ac:dyDescent="0.2">
      <c r="A136" s="564" t="s">
        <v>121</v>
      </c>
      <c r="B136" s="412">
        <v>44452</v>
      </c>
      <c r="C136" s="312">
        <v>1.4</v>
      </c>
      <c r="D136" s="312">
        <v>0.41</v>
      </c>
    </row>
    <row r="137" spans="1:4" ht="16.5" customHeight="1" x14ac:dyDescent="0.2">
      <c r="A137" s="564" t="s">
        <v>120</v>
      </c>
      <c r="B137" s="412">
        <v>44357</v>
      </c>
      <c r="C137" s="312">
        <v>1.4</v>
      </c>
      <c r="D137" s="312">
        <v>1.49</v>
      </c>
    </row>
    <row r="138" spans="1:4" ht="16.5" customHeight="1" x14ac:dyDescent="0.2">
      <c r="A138" s="564" t="s">
        <v>120</v>
      </c>
      <c r="B138" s="412">
        <v>44364</v>
      </c>
      <c r="C138" s="312">
        <v>1.4</v>
      </c>
      <c r="D138" s="312">
        <v>1.57</v>
      </c>
    </row>
    <row r="139" spans="1:4" ht="16.5" customHeight="1" x14ac:dyDescent="0.2">
      <c r="A139" s="564" t="s">
        <v>120</v>
      </c>
      <c r="B139" s="412">
        <v>44365</v>
      </c>
      <c r="C139" s="312">
        <v>1.4</v>
      </c>
      <c r="D139" s="312">
        <v>1.91</v>
      </c>
    </row>
    <row r="140" spans="1:4" ht="16.5" customHeight="1" x14ac:dyDescent="0.2">
      <c r="A140" s="564" t="s">
        <v>120</v>
      </c>
      <c r="B140" s="412">
        <v>44405</v>
      </c>
      <c r="C140" s="312">
        <v>1.4</v>
      </c>
      <c r="D140" s="312">
        <v>0.23</v>
      </c>
    </row>
    <row r="141" spans="1:4" ht="16.5" customHeight="1" x14ac:dyDescent="0.2">
      <c r="A141" s="564" t="s">
        <v>120</v>
      </c>
      <c r="B141" s="412">
        <v>44406</v>
      </c>
      <c r="C141" s="312">
        <v>1.4</v>
      </c>
      <c r="D141" s="312">
        <v>1.05</v>
      </c>
    </row>
    <row r="142" spans="1:4" ht="16.5" customHeight="1" x14ac:dyDescent="0.2">
      <c r="A142" s="564" t="s">
        <v>120</v>
      </c>
      <c r="B142" s="412">
        <v>44419</v>
      </c>
      <c r="C142" s="312">
        <v>1.4</v>
      </c>
      <c r="D142" s="312">
        <v>1.08</v>
      </c>
    </row>
    <row r="143" spans="1:4" ht="16.5" customHeight="1" x14ac:dyDescent="0.2">
      <c r="A143" s="564" t="s">
        <v>120</v>
      </c>
      <c r="B143" s="412">
        <v>44433</v>
      </c>
      <c r="C143" s="312">
        <v>1.4</v>
      </c>
      <c r="D143" s="312">
        <v>0.81</v>
      </c>
    </row>
    <row r="144" spans="1:4" ht="16.5" customHeight="1" x14ac:dyDescent="0.2">
      <c r="A144" s="564" t="s">
        <v>120</v>
      </c>
      <c r="B144" s="412">
        <v>44452</v>
      </c>
      <c r="C144" s="312">
        <v>1.4</v>
      </c>
      <c r="D144" s="312">
        <v>0.9</v>
      </c>
    </row>
    <row r="147" spans="1:6" ht="16.5" customHeight="1" x14ac:dyDescent="0.2">
      <c r="A147" s="371" t="s">
        <v>568</v>
      </c>
      <c r="B147"/>
    </row>
    <row r="148" spans="1:6" ht="25.5" x14ac:dyDescent="0.2">
      <c r="A148" s="328" t="s">
        <v>207</v>
      </c>
      <c r="B148" s="328" t="s">
        <v>569</v>
      </c>
    </row>
    <row r="149" spans="1:6" ht="16.5" customHeight="1" x14ac:dyDescent="0.2">
      <c r="A149" s="564" t="s">
        <v>121</v>
      </c>
      <c r="B149" s="410">
        <v>0.11</v>
      </c>
    </row>
    <row r="150" spans="1:6" ht="16.5" customHeight="1" x14ac:dyDescent="0.2">
      <c r="A150" s="564" t="s">
        <v>120</v>
      </c>
      <c r="B150" s="410">
        <v>0.13</v>
      </c>
    </row>
    <row r="153" spans="1:6" ht="16.5" customHeight="1" x14ac:dyDescent="0.2">
      <c r="A153" s="371" t="s">
        <v>608</v>
      </c>
      <c r="B153"/>
      <c r="C153"/>
      <c r="D153"/>
      <c r="E153"/>
      <c r="F153"/>
    </row>
    <row r="154" spans="1:6" ht="25.5" x14ac:dyDescent="0.2">
      <c r="A154" s="328" t="s">
        <v>109</v>
      </c>
      <c r="B154" s="328" t="s">
        <v>218</v>
      </c>
      <c r="C154" s="328" t="s">
        <v>571</v>
      </c>
      <c r="D154" s="328" t="s">
        <v>572</v>
      </c>
      <c r="E154" s="328" t="s">
        <v>573</v>
      </c>
      <c r="F154" s="328" t="s">
        <v>574</v>
      </c>
    </row>
    <row r="155" spans="1:6" ht="16.5" customHeight="1" x14ac:dyDescent="0.2">
      <c r="A155" s="1082">
        <v>2021</v>
      </c>
      <c r="B155" s="412">
        <v>44357</v>
      </c>
      <c r="C155" s="312">
        <v>91.49</v>
      </c>
      <c r="D155" s="312">
        <v>1.1040000000000001</v>
      </c>
      <c r="E155" s="312">
        <v>83.03</v>
      </c>
      <c r="F155" s="312">
        <v>18.03</v>
      </c>
    </row>
    <row r="156" spans="1:6" ht="16.5" customHeight="1" x14ac:dyDescent="0.2">
      <c r="A156" s="1083"/>
      <c r="B156" s="412">
        <v>44364</v>
      </c>
      <c r="C156" s="312">
        <v>95.99</v>
      </c>
      <c r="D156" s="312">
        <v>1.2909999999999999</v>
      </c>
      <c r="E156" s="312">
        <v>84.85</v>
      </c>
      <c r="F156" s="312">
        <v>19.850000000000001</v>
      </c>
    </row>
    <row r="157" spans="1:6" ht="16.5" customHeight="1" x14ac:dyDescent="0.2">
      <c r="A157" s="1083"/>
      <c r="B157" s="412">
        <v>44365</v>
      </c>
      <c r="C157" s="312">
        <v>95.99</v>
      </c>
      <c r="D157" s="312">
        <v>1.2909999999999999</v>
      </c>
      <c r="E157" s="312">
        <v>87.43</v>
      </c>
      <c r="F157" s="312">
        <v>22.43</v>
      </c>
    </row>
    <row r="158" spans="1:6" ht="16.5" customHeight="1" x14ac:dyDescent="0.2">
      <c r="A158" s="1083"/>
      <c r="B158" s="412">
        <v>44405</v>
      </c>
      <c r="C158" s="312">
        <v>96.08</v>
      </c>
      <c r="D158" s="312">
        <v>1.2949999999999999</v>
      </c>
      <c r="E158" s="312">
        <v>84.79</v>
      </c>
      <c r="F158" s="312">
        <v>19.79</v>
      </c>
    </row>
    <row r="159" spans="1:6" ht="16.5" customHeight="1" x14ac:dyDescent="0.2">
      <c r="A159" s="1083"/>
      <c r="B159" s="412">
        <v>44406</v>
      </c>
      <c r="C159" s="312">
        <v>96.53</v>
      </c>
      <c r="D159" s="312">
        <v>1.3140000000000001</v>
      </c>
      <c r="E159" s="312">
        <v>86.75</v>
      </c>
      <c r="F159" s="312">
        <v>21.75</v>
      </c>
    </row>
    <row r="160" spans="1:6" ht="16.5" customHeight="1" x14ac:dyDescent="0.2">
      <c r="A160" s="1083"/>
      <c r="B160" s="412">
        <v>44419</v>
      </c>
      <c r="C160" s="312">
        <v>95.54</v>
      </c>
      <c r="D160" s="312">
        <v>1.2729999999999999</v>
      </c>
      <c r="E160" s="312">
        <v>87.78</v>
      </c>
      <c r="F160" s="312">
        <v>22.78</v>
      </c>
    </row>
    <row r="161" spans="1:7" ht="16.5" customHeight="1" x14ac:dyDescent="0.2">
      <c r="A161" s="1083"/>
      <c r="B161" s="412">
        <v>44433</v>
      </c>
      <c r="C161" s="312">
        <v>92.48</v>
      </c>
      <c r="D161" s="312">
        <v>1.145</v>
      </c>
      <c r="E161" s="312">
        <v>83.96</v>
      </c>
      <c r="F161" s="312">
        <v>18.96</v>
      </c>
    </row>
    <row r="162" spans="1:7" ht="16.5" customHeight="1" x14ac:dyDescent="0.2">
      <c r="A162" s="1084"/>
      <c r="B162" s="412">
        <v>44452</v>
      </c>
      <c r="C162" s="312">
        <v>84.47</v>
      </c>
      <c r="D162" s="312">
        <v>0.81100000000000005</v>
      </c>
      <c r="E162" s="312">
        <v>76.03</v>
      </c>
      <c r="F162" s="312">
        <v>11.03</v>
      </c>
    </row>
    <row r="163" spans="1:7" ht="16.5" customHeight="1" x14ac:dyDescent="0.2">
      <c r="A163" s="1087" t="s">
        <v>575</v>
      </c>
      <c r="B163" s="1084"/>
      <c r="C163" s="312">
        <v>93.57</v>
      </c>
      <c r="D163" s="312">
        <v>1.19</v>
      </c>
      <c r="E163" s="312">
        <v>84.33</v>
      </c>
      <c r="F163" s="312">
        <v>19.329999999999998</v>
      </c>
    </row>
    <row r="166" spans="1:7" ht="16.5" customHeight="1" x14ac:dyDescent="0.2">
      <c r="A166" s="371" t="s">
        <v>296</v>
      </c>
      <c r="B166"/>
      <c r="C166"/>
      <c r="D166"/>
      <c r="E166"/>
      <c r="F166"/>
      <c r="G166"/>
    </row>
    <row r="167" spans="1:7" ht="25.5" x14ac:dyDescent="0.2">
      <c r="A167" s="328" t="s">
        <v>207</v>
      </c>
      <c r="B167" s="328" t="s">
        <v>701</v>
      </c>
      <c r="C167" s="328" t="s">
        <v>697</v>
      </c>
      <c r="D167" s="328" t="s">
        <v>223</v>
      </c>
      <c r="E167" s="328" t="s">
        <v>702</v>
      </c>
      <c r="F167" s="328" t="s">
        <v>698</v>
      </c>
      <c r="G167" s="328" t="s">
        <v>113</v>
      </c>
    </row>
    <row r="168" spans="1:7" ht="16.5" customHeight="1" x14ac:dyDescent="0.2">
      <c r="A168" s="564" t="s">
        <v>121</v>
      </c>
      <c r="B168" s="312">
        <v>1.4</v>
      </c>
      <c r="C168" s="312">
        <v>0.78</v>
      </c>
      <c r="D168" s="312">
        <v>119</v>
      </c>
      <c r="E168" s="312">
        <v>166.6</v>
      </c>
      <c r="F168" s="312">
        <v>92.81</v>
      </c>
      <c r="G168" s="410">
        <v>0.56000000000000005</v>
      </c>
    </row>
    <row r="169" spans="1:7" ht="16.5" customHeight="1" x14ac:dyDescent="0.2">
      <c r="A169" s="564" t="s">
        <v>120</v>
      </c>
      <c r="B169" s="312">
        <v>1.4</v>
      </c>
      <c r="C169" s="312">
        <v>1.1100000000000001</v>
      </c>
      <c r="D169" s="312">
        <v>115</v>
      </c>
      <c r="E169" s="312">
        <v>161</v>
      </c>
      <c r="F169" s="312">
        <v>127.11</v>
      </c>
      <c r="G169" s="410">
        <v>0.79</v>
      </c>
    </row>
    <row r="170" spans="1:7" ht="16.5" customHeight="1" x14ac:dyDescent="0.2">
      <c r="A170" s="1085" t="s">
        <v>8</v>
      </c>
      <c r="B170" s="1085"/>
      <c r="C170" s="1085"/>
      <c r="D170" s="503">
        <v>234</v>
      </c>
      <c r="E170" s="503">
        <v>327.60000000000002</v>
      </c>
      <c r="F170" s="503">
        <v>219.92</v>
      </c>
      <c r="G170" s="411">
        <v>0.67</v>
      </c>
    </row>
    <row r="173" spans="1:7" ht="16.5" customHeight="1" x14ac:dyDescent="0.2">
      <c r="A173" s="371" t="s">
        <v>297</v>
      </c>
      <c r="B173"/>
      <c r="C173"/>
    </row>
    <row r="174" spans="1:7" ht="16.5" customHeight="1" x14ac:dyDescent="0.2">
      <c r="A174" s="328" t="s">
        <v>230</v>
      </c>
      <c r="B174" s="328" t="s">
        <v>231</v>
      </c>
      <c r="C174" s="328" t="s">
        <v>232</v>
      </c>
    </row>
    <row r="175" spans="1:7" ht="16.5" customHeight="1" x14ac:dyDescent="0.2">
      <c r="A175" s="564" t="s">
        <v>233</v>
      </c>
      <c r="B175" s="312">
        <v>712</v>
      </c>
      <c r="C175" s="312">
        <v>43</v>
      </c>
    </row>
    <row r="176" spans="1:7" ht="16.5" customHeight="1" x14ac:dyDescent="0.2">
      <c r="A176" s="564" t="s">
        <v>234</v>
      </c>
      <c r="B176" s="312">
        <v>133</v>
      </c>
      <c r="C176" s="312">
        <v>38</v>
      </c>
    </row>
    <row r="177" spans="1:7" ht="16.5" customHeight="1" x14ac:dyDescent="0.2">
      <c r="A177" s="564" t="s">
        <v>235</v>
      </c>
      <c r="B177" s="312">
        <v>579</v>
      </c>
      <c r="C177" s="312">
        <v>5</v>
      </c>
    </row>
    <row r="180" spans="1:7" ht="16.5" customHeight="1" x14ac:dyDescent="0.2">
      <c r="A180" s="371" t="s">
        <v>298</v>
      </c>
      <c r="B180"/>
      <c r="C180"/>
      <c r="D180"/>
      <c r="E180"/>
      <c r="F180"/>
      <c r="G180"/>
    </row>
    <row r="181" spans="1:7" ht="16.5" customHeight="1" x14ac:dyDescent="0.2">
      <c r="A181" s="1035" t="s">
        <v>178</v>
      </c>
      <c r="B181" s="1035" t="s">
        <v>236</v>
      </c>
      <c r="C181" s="1035"/>
      <c r="D181" s="1035"/>
      <c r="E181" s="1035" t="s">
        <v>237</v>
      </c>
      <c r="F181" s="1035"/>
      <c r="G181" s="1035"/>
    </row>
    <row r="182" spans="1:7" ht="25.5" x14ac:dyDescent="0.2">
      <c r="A182" s="1035"/>
      <c r="B182" s="328" t="s">
        <v>238</v>
      </c>
      <c r="C182" s="328" t="s">
        <v>239</v>
      </c>
      <c r="D182" s="328" t="s">
        <v>240</v>
      </c>
      <c r="E182" s="328" t="s">
        <v>238</v>
      </c>
      <c r="F182" s="328" t="s">
        <v>239</v>
      </c>
      <c r="G182" s="328" t="s">
        <v>240</v>
      </c>
    </row>
    <row r="183" spans="1:7" ht="16.5" customHeight="1" x14ac:dyDescent="0.2">
      <c r="A183" s="564" t="s">
        <v>241</v>
      </c>
      <c r="B183" s="312">
        <v>0.11700000000000001</v>
      </c>
      <c r="C183" s="312">
        <v>5.2999999999999999E-2</v>
      </c>
      <c r="D183" s="312">
        <v>0.36</v>
      </c>
      <c r="E183" s="312">
        <v>5.8999999999999997E-2</v>
      </c>
      <c r="F183" s="312">
        <v>5.8999999999999997E-2</v>
      </c>
      <c r="G183" s="312">
        <v>0</v>
      </c>
    </row>
    <row r="184" spans="1:7" ht="16.5" customHeight="1" x14ac:dyDescent="0.2">
      <c r="A184" s="564" t="s">
        <v>578</v>
      </c>
      <c r="B184" s="312">
        <v>95.65</v>
      </c>
      <c r="C184" s="312">
        <v>67.355999999999995</v>
      </c>
      <c r="D184" s="312">
        <v>0.216</v>
      </c>
      <c r="E184" s="312">
        <v>68.716999999999999</v>
      </c>
      <c r="F184" s="312">
        <v>80.468000000000004</v>
      </c>
      <c r="G184" s="312">
        <v>-0.09</v>
      </c>
    </row>
    <row r="185" spans="1:7" ht="16.5" customHeight="1" x14ac:dyDescent="0.2">
      <c r="A185" s="564" t="s">
        <v>579</v>
      </c>
      <c r="B185" s="312">
        <v>112.379</v>
      </c>
      <c r="C185" s="312">
        <v>66.415000000000006</v>
      </c>
      <c r="D185" s="312">
        <v>0.25600000000000001</v>
      </c>
      <c r="E185" s="312">
        <v>66.281999999999996</v>
      </c>
      <c r="F185" s="312">
        <v>80.855999999999995</v>
      </c>
      <c r="G185" s="312">
        <v>-8.1000000000000003E-2</v>
      </c>
    </row>
    <row r="186" spans="1:7" ht="16.5" customHeight="1" x14ac:dyDescent="0.2">
      <c r="A186" s="564" t="s">
        <v>580</v>
      </c>
      <c r="B186" s="312">
        <v>72.238</v>
      </c>
      <c r="C186" s="312">
        <v>52.966999999999999</v>
      </c>
      <c r="D186" s="312">
        <v>0.2</v>
      </c>
      <c r="E186" s="312">
        <v>49.713999999999999</v>
      </c>
      <c r="F186" s="312">
        <v>56.591000000000001</v>
      </c>
      <c r="G186" s="312">
        <v>-7.0999999999999994E-2</v>
      </c>
    </row>
    <row r="187" spans="1:7" ht="16.5" customHeight="1" x14ac:dyDescent="0.2">
      <c r="A187" s="564" t="s">
        <v>581</v>
      </c>
      <c r="B187" s="312">
        <v>52.633000000000003</v>
      </c>
      <c r="C187" s="312">
        <v>45.703000000000003</v>
      </c>
      <c r="D187" s="312">
        <v>8.7999999999999995E-2</v>
      </c>
      <c r="E187" s="312">
        <v>39.704999999999998</v>
      </c>
      <c r="F187" s="312">
        <v>42.86</v>
      </c>
      <c r="G187" s="312">
        <v>-0.04</v>
      </c>
    </row>
    <row r="188" spans="1:7" ht="16.5" customHeight="1" x14ac:dyDescent="0.2">
      <c r="A188" s="564" t="s">
        <v>582</v>
      </c>
      <c r="B188" s="312">
        <v>58.904000000000003</v>
      </c>
      <c r="C188" s="312">
        <v>49.093000000000004</v>
      </c>
      <c r="D188" s="312">
        <v>0.11799999999999999</v>
      </c>
      <c r="E188" s="312">
        <v>46.401000000000003</v>
      </c>
      <c r="F188" s="312">
        <v>42.895000000000003</v>
      </c>
      <c r="G188" s="312">
        <v>4.2000000000000003E-2</v>
      </c>
    </row>
    <row r="189" spans="1:7" ht="16.5" customHeight="1" x14ac:dyDescent="0.2">
      <c r="A189" s="564" t="s">
        <v>583</v>
      </c>
      <c r="B189" s="312">
        <v>100</v>
      </c>
      <c r="C189" s="312">
        <v>75.138999999999996</v>
      </c>
      <c r="D189" s="312">
        <v>0.20300000000000001</v>
      </c>
      <c r="E189" s="312">
        <v>81.054000000000002</v>
      </c>
      <c r="F189" s="312">
        <v>67.983999999999995</v>
      </c>
      <c r="G189" s="312">
        <v>0.107</v>
      </c>
    </row>
    <row r="190" spans="1:7" ht="16.5" customHeight="1" x14ac:dyDescent="0.2">
      <c r="A190" s="564" t="s">
        <v>584</v>
      </c>
      <c r="B190" s="312">
        <v>124.264</v>
      </c>
      <c r="C190" s="312">
        <v>83.15</v>
      </c>
      <c r="D190" s="312">
        <v>0.23200000000000001</v>
      </c>
      <c r="E190" s="312">
        <v>90.180999999999997</v>
      </c>
      <c r="F190" s="312">
        <v>77.087000000000003</v>
      </c>
      <c r="G190" s="312">
        <v>7.3999999999999996E-2</v>
      </c>
    </row>
    <row r="191" spans="1:7" ht="16.5" customHeight="1" x14ac:dyDescent="0.2">
      <c r="A191" s="564" t="s">
        <v>585</v>
      </c>
      <c r="B191" s="312">
        <v>113.377</v>
      </c>
      <c r="C191" s="312">
        <v>76.516999999999996</v>
      </c>
      <c r="D191" s="312">
        <v>0.23499999999999999</v>
      </c>
      <c r="E191" s="312">
        <v>81.454999999999998</v>
      </c>
      <c r="F191" s="312">
        <v>70.075999999999993</v>
      </c>
      <c r="G191" s="312">
        <v>7.1999999999999995E-2</v>
      </c>
    </row>
    <row r="192" spans="1:7" ht="16.5" customHeight="1" x14ac:dyDescent="0.2">
      <c r="A192" s="564" t="s">
        <v>586</v>
      </c>
      <c r="B192" s="312">
        <v>112.694</v>
      </c>
      <c r="C192" s="312">
        <v>74.992999999999995</v>
      </c>
      <c r="D192" s="312">
        <v>0.245</v>
      </c>
      <c r="E192" s="312">
        <v>77.792000000000002</v>
      </c>
      <c r="F192" s="312">
        <v>67.786000000000001</v>
      </c>
      <c r="G192" s="312">
        <v>6.5000000000000002E-2</v>
      </c>
    </row>
    <row r="193" spans="1:7" ht="16.5" customHeight="1" x14ac:dyDescent="0.2">
      <c r="A193" s="564" t="s">
        <v>587</v>
      </c>
      <c r="B193" s="312">
        <v>72.998000000000005</v>
      </c>
      <c r="C193" s="312">
        <v>57.892000000000003</v>
      </c>
      <c r="D193" s="312">
        <v>0.14499999999999999</v>
      </c>
      <c r="E193" s="312">
        <v>51.48</v>
      </c>
      <c r="F193" s="312">
        <v>53.826999999999998</v>
      </c>
      <c r="G193" s="312">
        <v>-2.3E-2</v>
      </c>
    </row>
    <row r="194" spans="1:7" ht="16.5" customHeight="1" x14ac:dyDescent="0.2">
      <c r="A194" s="564" t="s">
        <v>588</v>
      </c>
      <c r="B194" s="312">
        <v>80.688999999999993</v>
      </c>
      <c r="C194" s="312">
        <v>61.558999999999997</v>
      </c>
      <c r="D194" s="312">
        <v>0.16600000000000001</v>
      </c>
      <c r="E194" s="312">
        <v>58.343000000000004</v>
      </c>
      <c r="F194" s="312">
        <v>67.072000000000003</v>
      </c>
      <c r="G194" s="312">
        <v>-7.5999999999999998E-2</v>
      </c>
    </row>
    <row r="195" spans="1:7" ht="16.5" customHeight="1" x14ac:dyDescent="0.2">
      <c r="A195" s="564" t="s">
        <v>589</v>
      </c>
      <c r="B195" s="312">
        <v>87.733000000000004</v>
      </c>
      <c r="C195" s="312">
        <v>63.046999999999997</v>
      </c>
      <c r="D195" s="312">
        <v>0.19700000000000001</v>
      </c>
      <c r="E195" s="312">
        <v>62.097999999999999</v>
      </c>
      <c r="F195" s="312">
        <v>72.665999999999997</v>
      </c>
      <c r="G195" s="312">
        <v>-8.4000000000000005E-2</v>
      </c>
    </row>
    <row r="198" spans="1:7" ht="16.5" customHeight="1" x14ac:dyDescent="0.2">
      <c r="A198" s="371" t="s">
        <v>299</v>
      </c>
      <c r="B198"/>
      <c r="C198"/>
      <c r="D198"/>
      <c r="E198"/>
      <c r="F198"/>
      <c r="G198"/>
    </row>
    <row r="199" spans="1:7" ht="25.5" x14ac:dyDescent="0.2">
      <c r="A199" s="328" t="s">
        <v>180</v>
      </c>
      <c r="B199" s="328" t="s">
        <v>242</v>
      </c>
      <c r="C199" s="328" t="s">
        <v>243</v>
      </c>
      <c r="D199" s="328" t="s">
        <v>244</v>
      </c>
      <c r="E199" s="328" t="s">
        <v>184</v>
      </c>
      <c r="F199" s="328" t="s">
        <v>245</v>
      </c>
      <c r="G199" s="328" t="s">
        <v>246</v>
      </c>
    </row>
    <row r="200" spans="1:7" ht="16.5" customHeight="1" x14ac:dyDescent="0.2">
      <c r="A200" s="564" t="s">
        <v>247</v>
      </c>
      <c r="B200" s="312">
        <v>76.236000000000004</v>
      </c>
      <c r="C200" s="312">
        <v>68.716999999999999</v>
      </c>
      <c r="D200" s="312">
        <v>0.40600000000000003</v>
      </c>
      <c r="E200" s="312">
        <v>18.535</v>
      </c>
      <c r="F200" s="312">
        <v>0.68600000000000005</v>
      </c>
      <c r="G200" s="562" t="s">
        <v>481</v>
      </c>
    </row>
    <row r="201" spans="1:7" ht="16.5" customHeight="1" x14ac:dyDescent="0.2">
      <c r="A201" s="564" t="s">
        <v>590</v>
      </c>
      <c r="B201" s="312">
        <v>77.650000000000006</v>
      </c>
      <c r="C201" s="312">
        <v>66.281999999999996</v>
      </c>
      <c r="D201" s="312">
        <v>0.623</v>
      </c>
      <c r="E201" s="312">
        <v>18.253</v>
      </c>
      <c r="F201" s="312">
        <v>0.53500000000000003</v>
      </c>
      <c r="G201" s="562" t="s">
        <v>481</v>
      </c>
    </row>
    <row r="202" spans="1:7" ht="16.5" customHeight="1" x14ac:dyDescent="0.2">
      <c r="A202" s="564" t="s">
        <v>591</v>
      </c>
      <c r="B202" s="312">
        <v>53.533000000000001</v>
      </c>
      <c r="C202" s="312">
        <v>49.713999999999999</v>
      </c>
      <c r="D202" s="312">
        <v>0.3</v>
      </c>
      <c r="E202" s="312">
        <v>12.718</v>
      </c>
      <c r="F202" s="312">
        <v>0.76500000000000001</v>
      </c>
      <c r="G202" s="562" t="s">
        <v>481</v>
      </c>
    </row>
    <row r="203" spans="1:7" ht="16.5" customHeight="1" x14ac:dyDescent="0.2">
      <c r="A203" s="564" t="s">
        <v>592</v>
      </c>
      <c r="B203" s="312">
        <v>40.999000000000002</v>
      </c>
      <c r="C203" s="312">
        <v>39.704999999999998</v>
      </c>
      <c r="D203" s="312">
        <v>0.109</v>
      </c>
      <c r="E203" s="312">
        <v>11.901999999999999</v>
      </c>
      <c r="F203" s="312">
        <v>0.91400000000000003</v>
      </c>
      <c r="G203" s="562" t="s">
        <v>481</v>
      </c>
    </row>
    <row r="204" spans="1:7" ht="16.5" customHeight="1" x14ac:dyDescent="0.2">
      <c r="A204" s="564" t="s">
        <v>170</v>
      </c>
      <c r="B204" s="312">
        <v>40.97</v>
      </c>
      <c r="C204" s="312">
        <v>46.401000000000003</v>
      </c>
      <c r="D204" s="312">
        <v>-0.44700000000000001</v>
      </c>
      <c r="E204" s="312">
        <v>12.154999999999999</v>
      </c>
      <c r="F204" s="312">
        <v>0.65700000000000003</v>
      </c>
      <c r="G204" s="562" t="s">
        <v>481</v>
      </c>
    </row>
    <row r="205" spans="1:7" ht="16.5" customHeight="1" x14ac:dyDescent="0.2">
      <c r="A205" s="564" t="s">
        <v>171</v>
      </c>
      <c r="B205" s="312">
        <v>64.561999999999998</v>
      </c>
      <c r="C205" s="312">
        <v>81.054000000000002</v>
      </c>
      <c r="D205" s="312">
        <v>-0.92200000000000004</v>
      </c>
      <c r="E205" s="312">
        <v>17.89</v>
      </c>
      <c r="F205" s="312">
        <v>0.36099999999999999</v>
      </c>
      <c r="G205" s="562" t="s">
        <v>481</v>
      </c>
    </row>
    <row r="206" spans="1:7" ht="16.5" customHeight="1" x14ac:dyDescent="0.2">
      <c r="A206" s="564" t="s">
        <v>172</v>
      </c>
      <c r="B206" s="312">
        <v>73.540999999999997</v>
      </c>
      <c r="C206" s="312">
        <v>90.180999999999997</v>
      </c>
      <c r="D206" s="312">
        <v>-0.86</v>
      </c>
      <c r="E206" s="312">
        <v>19.356999999999999</v>
      </c>
      <c r="F206" s="312">
        <v>0.39400000000000002</v>
      </c>
      <c r="G206" s="562" t="s">
        <v>481</v>
      </c>
    </row>
    <row r="207" spans="1:7" ht="16.5" customHeight="1" x14ac:dyDescent="0.2">
      <c r="A207" s="564" t="s">
        <v>248</v>
      </c>
      <c r="B207" s="312">
        <v>66.885000000000005</v>
      </c>
      <c r="C207" s="312">
        <v>81.454999999999998</v>
      </c>
      <c r="D207" s="312">
        <v>-0.82899999999999996</v>
      </c>
      <c r="E207" s="312">
        <v>17.571000000000002</v>
      </c>
      <c r="F207" s="312">
        <v>0.41</v>
      </c>
      <c r="G207" s="562" t="s">
        <v>481</v>
      </c>
    </row>
    <row r="208" spans="1:7" ht="16.5" customHeight="1" x14ac:dyDescent="0.2">
      <c r="A208" s="564" t="s">
        <v>249</v>
      </c>
      <c r="B208" s="312">
        <v>64.384</v>
      </c>
      <c r="C208" s="312">
        <v>77.792000000000002</v>
      </c>
      <c r="D208" s="312">
        <v>-0.82799999999999996</v>
      </c>
      <c r="E208" s="312">
        <v>16.187000000000001</v>
      </c>
      <c r="F208" s="312">
        <v>0.41099999999999998</v>
      </c>
      <c r="G208" s="562" t="s">
        <v>481</v>
      </c>
    </row>
    <row r="209" spans="1:7" ht="16.5" customHeight="1" x14ac:dyDescent="0.2">
      <c r="A209" s="564" t="s">
        <v>250</v>
      </c>
      <c r="B209" s="312">
        <v>51.101999999999997</v>
      </c>
      <c r="C209" s="312">
        <v>51.48</v>
      </c>
      <c r="D209" s="312">
        <v>-3.1E-2</v>
      </c>
      <c r="E209" s="312">
        <v>12.369</v>
      </c>
      <c r="F209" s="312">
        <v>0.97599999999999998</v>
      </c>
      <c r="G209" s="562" t="s">
        <v>481</v>
      </c>
    </row>
    <row r="210" spans="1:7" ht="16.5" customHeight="1" x14ac:dyDescent="0.2">
      <c r="A210" s="564" t="s">
        <v>251</v>
      </c>
      <c r="B210" s="312">
        <v>63.569000000000003</v>
      </c>
      <c r="C210" s="312">
        <v>58.343000000000004</v>
      </c>
      <c r="D210" s="312">
        <v>0.34499999999999997</v>
      </c>
      <c r="E210" s="312">
        <v>15.14</v>
      </c>
      <c r="F210" s="312">
        <v>0.73099999999999998</v>
      </c>
      <c r="G210" s="562" t="s">
        <v>481</v>
      </c>
    </row>
    <row r="211" spans="1:7" ht="16.5" customHeight="1" x14ac:dyDescent="0.2">
      <c r="A211" s="564" t="s">
        <v>252</v>
      </c>
      <c r="B211" s="312">
        <v>68.664000000000001</v>
      </c>
      <c r="C211" s="312">
        <v>62.097999999999999</v>
      </c>
      <c r="D211" s="312">
        <v>0.4</v>
      </c>
      <c r="E211" s="312">
        <v>16.436</v>
      </c>
      <c r="F211" s="312">
        <v>0.69099999999999995</v>
      </c>
      <c r="G211" s="562" t="s">
        <v>481</v>
      </c>
    </row>
    <row r="214" spans="1:7" ht="16.5" customHeight="1" x14ac:dyDescent="0.2">
      <c r="A214" s="371" t="s">
        <v>593</v>
      </c>
      <c r="B214"/>
      <c r="C214"/>
      <c r="D214"/>
      <c r="E214"/>
      <c r="F214"/>
      <c r="G214"/>
    </row>
    <row r="215" spans="1:7" ht="16.5" customHeight="1" x14ac:dyDescent="0.2">
      <c r="A215" s="328" t="s">
        <v>178</v>
      </c>
      <c r="B215" s="328" t="s">
        <v>183</v>
      </c>
      <c r="C215" s="328" t="s">
        <v>184</v>
      </c>
      <c r="D215" s="328" t="s">
        <v>594</v>
      </c>
      <c r="E215" s="328" t="s">
        <v>245</v>
      </c>
      <c r="F215" s="328" t="s">
        <v>595</v>
      </c>
      <c r="G215" s="328" t="s">
        <v>596</v>
      </c>
    </row>
    <row r="216" spans="1:7" ht="16.5" customHeight="1" x14ac:dyDescent="0.2">
      <c r="A216" s="564" t="s">
        <v>485</v>
      </c>
      <c r="B216" s="312">
        <v>8.4779999999999998</v>
      </c>
      <c r="C216" s="312">
        <v>72.203000000000003</v>
      </c>
      <c r="D216" s="312">
        <v>0.11700000000000001</v>
      </c>
      <c r="E216" s="312">
        <v>0.90700000000000003</v>
      </c>
      <c r="F216" s="312">
        <v>-110.38</v>
      </c>
      <c r="G216" s="312">
        <v>127.337</v>
      </c>
    </row>
    <row r="217" spans="1:7" ht="16.5" customHeight="1" x14ac:dyDescent="0.2">
      <c r="A217" s="564" t="s">
        <v>597</v>
      </c>
      <c r="B217" s="312">
        <v>0.27600000000000002</v>
      </c>
      <c r="C217" s="312">
        <v>0.156</v>
      </c>
      <c r="D217" s="312">
        <v>1.776</v>
      </c>
      <c r="E217" s="312">
        <v>7.5999999999999998E-2</v>
      </c>
      <c r="F217" s="312">
        <v>0.02</v>
      </c>
      <c r="G217" s="312">
        <v>0.53200000000000003</v>
      </c>
    </row>
    <row r="218" spans="1:7" ht="16.5" customHeight="1" x14ac:dyDescent="0.2">
      <c r="A218" s="564" t="s">
        <v>598</v>
      </c>
      <c r="B218" s="312">
        <v>-0.109</v>
      </c>
      <c r="C218" s="312">
        <v>6.3E-2</v>
      </c>
      <c r="D218" s="312">
        <v>-1.726</v>
      </c>
      <c r="E218" s="312">
        <v>8.5000000000000006E-2</v>
      </c>
      <c r="F218" s="312">
        <v>-0.21299999999999999</v>
      </c>
      <c r="G218" s="312">
        <v>-5.0000000000000001E-3</v>
      </c>
    </row>
    <row r="219" spans="1:7" ht="16.5" customHeight="1" x14ac:dyDescent="0.2">
      <c r="A219" s="564" t="s">
        <v>599</v>
      </c>
      <c r="B219" s="312">
        <v>0.80900000000000005</v>
      </c>
      <c r="C219" s="312">
        <v>7.6999999999999999E-2</v>
      </c>
      <c r="D219" s="312">
        <v>10.497999999999999</v>
      </c>
      <c r="E219" s="312">
        <v>0</v>
      </c>
      <c r="F219" s="312">
        <v>0.68200000000000005</v>
      </c>
      <c r="G219" s="312">
        <v>0.93600000000000005</v>
      </c>
    </row>
    <row r="220" spans="1:7" ht="16.5" customHeight="1" x14ac:dyDescent="0.2">
      <c r="A220" s="564" t="s">
        <v>172</v>
      </c>
      <c r="B220" s="312">
        <v>36.29</v>
      </c>
      <c r="C220" s="312">
        <v>11.897</v>
      </c>
      <c r="D220" s="312">
        <v>3.05</v>
      </c>
      <c r="E220" s="312">
        <v>2E-3</v>
      </c>
      <c r="F220" s="312">
        <v>16.706</v>
      </c>
      <c r="G220" s="312">
        <v>55.874000000000002</v>
      </c>
    </row>
    <row r="221" spans="1:7" ht="16.5" customHeight="1" x14ac:dyDescent="0.2">
      <c r="A221" s="564" t="s">
        <v>248</v>
      </c>
      <c r="B221" s="312">
        <v>37.341999999999999</v>
      </c>
      <c r="C221" s="312">
        <v>14.382</v>
      </c>
      <c r="D221" s="312">
        <v>2.5960000000000001</v>
      </c>
      <c r="E221" s="312">
        <v>0.01</v>
      </c>
      <c r="F221" s="312">
        <v>13.666</v>
      </c>
      <c r="G221" s="312">
        <v>61.018000000000001</v>
      </c>
    </row>
    <row r="222" spans="1:7" ht="16.5" customHeight="1" x14ac:dyDescent="0.2">
      <c r="A222" s="564" t="s">
        <v>249</v>
      </c>
      <c r="B222" s="312">
        <v>-108.143</v>
      </c>
      <c r="C222" s="312">
        <v>34.463999999999999</v>
      </c>
      <c r="D222" s="312">
        <v>-3.1379999999999999</v>
      </c>
      <c r="E222" s="312">
        <v>2E-3</v>
      </c>
      <c r="F222" s="312">
        <v>-164.87700000000001</v>
      </c>
      <c r="G222" s="312">
        <v>-51.41</v>
      </c>
    </row>
    <row r="223" spans="1:7" ht="16.5" customHeight="1" x14ac:dyDescent="0.2">
      <c r="A223" s="564" t="s">
        <v>250</v>
      </c>
      <c r="B223" s="312">
        <v>-765.59500000000003</v>
      </c>
      <c r="C223" s="312">
        <v>222.13900000000001</v>
      </c>
      <c r="D223" s="312">
        <v>-3.4460000000000002</v>
      </c>
      <c r="E223" s="312">
        <v>1E-3</v>
      </c>
      <c r="F223" s="312">
        <v>-1131.2750000000001</v>
      </c>
      <c r="G223" s="312">
        <v>-399.91399999999999</v>
      </c>
    </row>
    <row r="224" spans="1:7" ht="16.5" customHeight="1" x14ac:dyDescent="0.2">
      <c r="A224" s="564" t="s">
        <v>251</v>
      </c>
      <c r="B224" s="312">
        <v>-1881.8889999999999</v>
      </c>
      <c r="C224" s="312">
        <v>555.22199999999998</v>
      </c>
      <c r="D224" s="312">
        <v>-3.3889999999999998</v>
      </c>
      <c r="E224" s="312">
        <v>1E-3</v>
      </c>
      <c r="F224" s="312">
        <v>-2795.8829999999998</v>
      </c>
      <c r="G224" s="312">
        <v>-967.89499999999998</v>
      </c>
    </row>
    <row r="225" spans="1:7" ht="16.5" customHeight="1" x14ac:dyDescent="0.2">
      <c r="A225" s="564" t="s">
        <v>252</v>
      </c>
      <c r="B225" s="312">
        <v>-2287.502</v>
      </c>
      <c r="C225" s="312">
        <v>677.40300000000002</v>
      </c>
      <c r="D225" s="312">
        <v>-3.3769999999999998</v>
      </c>
      <c r="E225" s="312">
        <v>1E-3</v>
      </c>
      <c r="F225" s="312">
        <v>-3402.6280000000002</v>
      </c>
      <c r="G225" s="312">
        <v>-1172.376</v>
      </c>
    </row>
    <row r="226" spans="1:7" ht="16.5" customHeight="1" x14ac:dyDescent="0.2">
      <c r="A226" s="564" t="s">
        <v>179</v>
      </c>
      <c r="B226" s="312">
        <v>-6.1059999999999999</v>
      </c>
      <c r="C226" s="312">
        <v>9.859</v>
      </c>
      <c r="D226" s="312">
        <v>-0.61899999999999999</v>
      </c>
      <c r="E226" s="312">
        <v>0.53600000000000003</v>
      </c>
      <c r="F226" s="312">
        <v>-22.335999999999999</v>
      </c>
      <c r="G226" s="312">
        <v>10.124000000000001</v>
      </c>
    </row>
    <row r="227" spans="1:7" ht="16.5" customHeight="1" x14ac:dyDescent="0.2">
      <c r="A227" s="564" t="s">
        <v>229</v>
      </c>
      <c r="B227" s="312">
        <v>-3.169</v>
      </c>
      <c r="C227" s="312">
        <v>5.8940000000000001</v>
      </c>
      <c r="D227" s="312">
        <v>-0.53800000000000003</v>
      </c>
      <c r="E227" s="312">
        <v>0.59099999999999997</v>
      </c>
      <c r="F227" s="312">
        <v>-12.871</v>
      </c>
      <c r="G227" s="312">
        <v>6.5330000000000004</v>
      </c>
    </row>
    <row r="228" spans="1:7" ht="16.5" customHeight="1" x14ac:dyDescent="0.2">
      <c r="A228" s="564" t="s">
        <v>228</v>
      </c>
      <c r="B228" s="312">
        <v>102.00700000000001</v>
      </c>
      <c r="C228" s="312">
        <v>31.151</v>
      </c>
      <c r="D228" s="312">
        <v>3.2749999999999999</v>
      </c>
      <c r="E228" s="312">
        <v>1E-3</v>
      </c>
      <c r="F228" s="312">
        <v>50.726999999999997</v>
      </c>
      <c r="G228" s="312">
        <v>153.28800000000001</v>
      </c>
    </row>
    <row r="229" spans="1:7" ht="16.5" customHeight="1" x14ac:dyDescent="0.2">
      <c r="A229" s="564" t="s">
        <v>600</v>
      </c>
      <c r="B229" s="312">
        <v>0.25700000000000001</v>
      </c>
      <c r="C229" s="312">
        <v>0.84599999999999997</v>
      </c>
      <c r="D229" s="312">
        <v>0.30399999999999999</v>
      </c>
      <c r="E229" s="312">
        <v>0.76100000000000001</v>
      </c>
      <c r="F229" s="312">
        <v>-1.1359999999999999</v>
      </c>
      <c r="G229" s="312">
        <v>1.65</v>
      </c>
    </row>
    <row r="230" spans="1:7" ht="16.5" customHeight="1" x14ac:dyDescent="0.2">
      <c r="A230" s="564" t="s">
        <v>601</v>
      </c>
      <c r="B230" s="312">
        <v>0.215</v>
      </c>
      <c r="C230" s="312">
        <v>0.55100000000000005</v>
      </c>
      <c r="D230" s="312">
        <v>0.39</v>
      </c>
      <c r="E230" s="312">
        <v>0.69599999999999995</v>
      </c>
      <c r="F230" s="312">
        <v>-0.69199999999999995</v>
      </c>
      <c r="G230" s="312">
        <v>1.1220000000000001</v>
      </c>
    </row>
    <row r="231" spans="1:7" ht="16.5" customHeight="1" x14ac:dyDescent="0.2">
      <c r="A231" s="1086" t="s">
        <v>609</v>
      </c>
      <c r="B231" s="1086"/>
      <c r="C231" s="1086"/>
      <c r="D231" s="1086"/>
      <c r="E231" s="1086"/>
      <c r="F231" s="1086"/>
      <c r="G231" s="1086"/>
    </row>
    <row r="234" spans="1:7" ht="16.5" customHeight="1" x14ac:dyDescent="0.2">
      <c r="A234" s="371" t="s">
        <v>301</v>
      </c>
      <c r="B234"/>
      <c r="C234"/>
      <c r="D234"/>
      <c r="E234"/>
      <c r="F234"/>
      <c r="G234"/>
    </row>
    <row r="235" spans="1:7" ht="25.5" x14ac:dyDescent="0.2">
      <c r="A235" s="328" t="s">
        <v>207</v>
      </c>
      <c r="B235" s="328" t="s">
        <v>703</v>
      </c>
      <c r="C235" s="328" t="s">
        <v>699</v>
      </c>
      <c r="D235" s="328" t="s">
        <v>223</v>
      </c>
      <c r="E235" s="328" t="s">
        <v>704</v>
      </c>
      <c r="F235" s="328" t="s">
        <v>700</v>
      </c>
      <c r="G235" s="328" t="s">
        <v>113</v>
      </c>
    </row>
    <row r="236" spans="1:7" ht="16.5" customHeight="1" x14ac:dyDescent="0.2">
      <c r="A236" s="564" t="s">
        <v>121</v>
      </c>
      <c r="B236" s="312">
        <v>197</v>
      </c>
      <c r="C236" s="312">
        <v>388</v>
      </c>
      <c r="D236" s="312">
        <v>117</v>
      </c>
      <c r="E236" s="217">
        <v>23049</v>
      </c>
      <c r="F236" s="217">
        <v>45449</v>
      </c>
      <c r="G236" s="410">
        <v>1.97</v>
      </c>
    </row>
    <row r="237" spans="1:7" ht="16.5" customHeight="1" x14ac:dyDescent="0.2">
      <c r="A237" s="564" t="s">
        <v>120</v>
      </c>
      <c r="B237" s="312">
        <v>197</v>
      </c>
      <c r="C237" s="312">
        <v>388</v>
      </c>
      <c r="D237" s="312">
        <v>98</v>
      </c>
      <c r="E237" s="217">
        <v>19306</v>
      </c>
      <c r="F237" s="217">
        <v>38068</v>
      </c>
      <c r="G237" s="410">
        <v>1.97</v>
      </c>
    </row>
    <row r="238" spans="1:7" ht="16.5" customHeight="1" x14ac:dyDescent="0.2">
      <c r="A238" s="1085" t="s">
        <v>8</v>
      </c>
      <c r="B238" s="1085"/>
      <c r="C238" s="1085"/>
      <c r="D238" s="503">
        <v>215</v>
      </c>
      <c r="E238" s="224">
        <v>42355</v>
      </c>
      <c r="F238" s="224">
        <v>83517</v>
      </c>
      <c r="G238" s="411">
        <v>1.97</v>
      </c>
    </row>
    <row r="241" spans="1:7" ht="16.5" customHeight="1" x14ac:dyDescent="0.2">
      <c r="A241" s="371" t="s">
        <v>300</v>
      </c>
      <c r="B241"/>
      <c r="C241"/>
      <c r="D241"/>
      <c r="E241"/>
      <c r="F241"/>
      <c r="G241"/>
    </row>
    <row r="242" spans="1:7" ht="25.5" x14ac:dyDescent="0.2">
      <c r="A242" s="328" t="s">
        <v>207</v>
      </c>
      <c r="B242" s="328" t="s">
        <v>701</v>
      </c>
      <c r="C242" s="328" t="s">
        <v>697</v>
      </c>
      <c r="D242" s="328" t="s">
        <v>223</v>
      </c>
      <c r="E242" s="328" t="s">
        <v>702</v>
      </c>
      <c r="F242" s="328" t="s">
        <v>698</v>
      </c>
      <c r="G242" s="328" t="s">
        <v>113</v>
      </c>
    </row>
    <row r="243" spans="1:7" ht="16.5" customHeight="1" x14ac:dyDescent="0.2">
      <c r="A243" s="564" t="s">
        <v>121</v>
      </c>
      <c r="B243" s="312">
        <v>1.4</v>
      </c>
      <c r="C243" s="312">
        <v>0.78</v>
      </c>
      <c r="D243" s="312">
        <v>119</v>
      </c>
      <c r="E243" s="312">
        <v>166.6</v>
      </c>
      <c r="F243" s="312">
        <v>92.81</v>
      </c>
      <c r="G243" s="410">
        <v>0.56000000000000005</v>
      </c>
    </row>
    <row r="244" spans="1:7" ht="16.5" customHeight="1" x14ac:dyDescent="0.2">
      <c r="A244" s="564" t="s">
        <v>120</v>
      </c>
      <c r="B244" s="312">
        <v>1.4</v>
      </c>
      <c r="C244" s="312">
        <v>1.1100000000000001</v>
      </c>
      <c r="D244" s="312">
        <v>115</v>
      </c>
      <c r="E244" s="312">
        <v>161</v>
      </c>
      <c r="F244" s="312">
        <v>127.11</v>
      </c>
      <c r="G244" s="410">
        <v>0.79</v>
      </c>
    </row>
    <row r="245" spans="1:7" ht="16.5" customHeight="1" x14ac:dyDescent="0.2">
      <c r="A245" s="1085" t="s">
        <v>8</v>
      </c>
      <c r="B245" s="1085"/>
      <c r="C245" s="1085"/>
      <c r="D245" s="503">
        <v>234</v>
      </c>
      <c r="E245" s="503">
        <v>327.60000000000002</v>
      </c>
      <c r="F245" s="503">
        <v>219.92</v>
      </c>
      <c r="G245" s="411">
        <v>0.67</v>
      </c>
    </row>
    <row r="248" spans="1:7" ht="16.5" customHeight="1" x14ac:dyDescent="0.2">
      <c r="A248" s="371" t="s">
        <v>301</v>
      </c>
    </row>
    <row r="249" spans="1:7" ht="25.5" x14ac:dyDescent="0.2">
      <c r="A249" s="553" t="s">
        <v>69</v>
      </c>
      <c r="B249" s="553" t="s">
        <v>929</v>
      </c>
      <c r="C249" s="553" t="s">
        <v>930</v>
      </c>
      <c r="D249" s="553" t="s">
        <v>223</v>
      </c>
      <c r="E249" s="553" t="s">
        <v>931</v>
      </c>
      <c r="F249" s="553" t="s">
        <v>932</v>
      </c>
      <c r="G249" s="553" t="s">
        <v>113</v>
      </c>
    </row>
    <row r="250" spans="1:7" ht="16.5" customHeight="1" x14ac:dyDescent="0.2">
      <c r="A250" s="564" t="s">
        <v>121</v>
      </c>
      <c r="B250" s="312">
        <v>197</v>
      </c>
      <c r="C250" s="312">
        <v>388</v>
      </c>
      <c r="D250" s="312">
        <v>117</v>
      </c>
      <c r="E250" s="217">
        <v>23049</v>
      </c>
      <c r="F250" s="312">
        <v>45.448999999999998</v>
      </c>
      <c r="G250" s="410">
        <v>1.97</v>
      </c>
    </row>
    <row r="251" spans="1:7" ht="16.5" customHeight="1" x14ac:dyDescent="0.2">
      <c r="A251" s="564" t="s">
        <v>120</v>
      </c>
      <c r="B251" s="312">
        <v>197</v>
      </c>
      <c r="C251" s="312">
        <v>388</v>
      </c>
      <c r="D251" s="312">
        <v>98</v>
      </c>
      <c r="E251" s="217">
        <v>19306</v>
      </c>
      <c r="F251" s="217">
        <v>38068</v>
      </c>
      <c r="G251" s="410">
        <v>1.97</v>
      </c>
    </row>
    <row r="252" spans="1:7" ht="16.5" customHeight="1" x14ac:dyDescent="0.2">
      <c r="A252" s="1085" t="s">
        <v>8</v>
      </c>
      <c r="B252" s="1085"/>
      <c r="C252" s="1085"/>
      <c r="D252" s="503">
        <v>215</v>
      </c>
      <c r="E252" s="224">
        <v>42355</v>
      </c>
      <c r="F252" s="224">
        <v>83517</v>
      </c>
      <c r="G252" s="411">
        <v>1.97</v>
      </c>
    </row>
  </sheetData>
  <customSheetViews>
    <customSheetView guid="{8E212A9A-7614-47AE-9E08-B60E07D37147}" scale="70">
      <selection activeCell="A4" sqref="A4:D4"/>
      <pageMargins left="0.7" right="0.7" top="0.75" bottom="0.75" header="0.3" footer="0.3"/>
      <pageSetup orientation="portrait" r:id="rId1"/>
    </customSheetView>
  </customSheetViews>
  <mergeCells count="18">
    <mergeCell ref="A252:C252"/>
    <mergeCell ref="A181:A182"/>
    <mergeCell ref="B181:D181"/>
    <mergeCell ref="E181:G181"/>
    <mergeCell ref="A231:G231"/>
    <mergeCell ref="A245:C245"/>
    <mergeCell ref="A238:C238"/>
    <mergeCell ref="A163:B163"/>
    <mergeCell ref="A170:C170"/>
    <mergeCell ref="A6:D6"/>
    <mergeCell ref="A9:D9"/>
    <mergeCell ref="A14:D14"/>
    <mergeCell ref="A19:D19"/>
    <mergeCell ref="A111:D111"/>
    <mergeCell ref="A124:D124"/>
    <mergeCell ref="A91:A92"/>
    <mergeCell ref="A48:A55"/>
    <mergeCell ref="A155:A162"/>
  </mergeCells>
  <pageMargins left="0.7" right="0.7" top="0.75" bottom="0.75" header="0.3" footer="0.3"/>
  <pageSetup orientation="portrait" r:id="rId2"/>
  <headerFooter>
    <oddFooter>&amp;R&amp;1#&amp;"Calibri"&amp;10&amp;KA80000Internal Use Only</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B237D-017C-4911-9F31-323F03499646}">
  <sheetPr>
    <tabColor theme="8"/>
  </sheetPr>
  <dimension ref="A1:N120"/>
  <sheetViews>
    <sheetView workbookViewId="0">
      <selection activeCell="A5" sqref="A5"/>
    </sheetView>
  </sheetViews>
  <sheetFormatPr defaultRowHeight="16.5" customHeight="1" x14ac:dyDescent="0.2"/>
  <cols>
    <col min="1" max="1" width="35.625" customWidth="1"/>
    <col min="2" max="18" width="18.125" customWidth="1"/>
  </cols>
  <sheetData>
    <row r="1" spans="1:14" s="495" customFormat="1" ht="16.5" customHeight="1" x14ac:dyDescent="0.2">
      <c r="A1" s="360" t="str">
        <f>' PY2 Res &amp; DR'!A1</f>
        <v>Evergy Evaluation, Measurement, and Verification Report  – Appendix O: Databook</v>
      </c>
      <c r="B1" s="64"/>
      <c r="C1" s="64"/>
      <c r="D1" s="64"/>
      <c r="E1" s="64"/>
      <c r="F1" s="64"/>
      <c r="G1" s="64"/>
      <c r="H1" s="64"/>
      <c r="I1" s="64"/>
      <c r="J1" s="64"/>
      <c r="K1" s="64"/>
      <c r="L1" s="64"/>
      <c r="M1" s="64"/>
      <c r="N1" s="64"/>
    </row>
    <row r="2" spans="1:14" s="495" customFormat="1" ht="16.5" customHeight="1" x14ac:dyDescent="0.2">
      <c r="A2" s="361"/>
      <c r="B2" s="67"/>
      <c r="C2" s="67"/>
      <c r="D2" s="67"/>
      <c r="E2" s="67"/>
      <c r="F2" s="67"/>
      <c r="G2" s="67"/>
      <c r="H2" s="67"/>
    </row>
    <row r="3" spans="1:14" s="495" customFormat="1" ht="16.5" customHeight="1" x14ac:dyDescent="0.2">
      <c r="A3" s="362" t="s">
        <v>739</v>
      </c>
      <c r="B3" s="45"/>
      <c r="C3" s="45"/>
      <c r="D3" s="45"/>
      <c r="E3" s="45"/>
      <c r="F3" s="45"/>
      <c r="G3" s="45"/>
      <c r="H3" s="45"/>
      <c r="I3" s="494"/>
      <c r="J3" s="494"/>
      <c r="K3" s="494"/>
      <c r="L3" s="494"/>
      <c r="M3" s="494"/>
      <c r="N3" s="494"/>
    </row>
    <row r="6" spans="1:14" ht="16.5" customHeight="1" x14ac:dyDescent="0.2">
      <c r="A6" s="1068" t="s">
        <v>220</v>
      </c>
      <c r="B6" s="1068"/>
      <c r="C6" s="1068"/>
      <c r="D6" s="1068"/>
    </row>
    <row r="7" spans="1:14" ht="16.5" customHeight="1" x14ac:dyDescent="0.2">
      <c r="A7" s="638" t="s">
        <v>40</v>
      </c>
      <c r="B7" s="639" t="s">
        <v>890</v>
      </c>
      <c r="C7" s="553" t="s">
        <v>121</v>
      </c>
      <c r="D7" s="553" t="s">
        <v>120</v>
      </c>
    </row>
    <row r="8" spans="1:14" ht="16.5" customHeight="1" x14ac:dyDescent="0.2">
      <c r="A8" s="660" t="str">
        <f>'Program Level Tables'!AK5</f>
        <v>Number of Participants</v>
      </c>
      <c r="B8" s="660">
        <f>'Program Level Tables'!AL5</f>
        <v>5</v>
      </c>
      <c r="C8" s="660">
        <f>'Program Level Tables'!AM5</f>
        <v>2</v>
      </c>
      <c r="D8" s="660">
        <f>'Program Level Tables'!AN5</f>
        <v>3</v>
      </c>
    </row>
    <row r="9" spans="1:14" ht="16.5" customHeight="1" x14ac:dyDescent="0.2">
      <c r="A9" s="1090" t="str">
        <f>'Program Level Tables'!AK6</f>
        <v>Energy Savings (kWh)</v>
      </c>
      <c r="B9" s="1091"/>
      <c r="C9" s="1091"/>
      <c r="D9" s="1092"/>
    </row>
    <row r="10" spans="1:14" ht="16.5" customHeight="1" x14ac:dyDescent="0.2">
      <c r="A10" s="661" t="str">
        <f>'Program Level Tables'!AK7</f>
        <v>Targeted Energy Savings</v>
      </c>
      <c r="B10" s="661">
        <f>'Program Level Tables'!AL7</f>
        <v>311709</v>
      </c>
      <c r="C10" s="661">
        <f>'Program Level Tables'!AM7</f>
        <v>155855</v>
      </c>
      <c r="D10" s="661">
        <f>'Program Level Tables'!AN7</f>
        <v>155855</v>
      </c>
    </row>
    <row r="11" spans="1:14" ht="16.5" customHeight="1" x14ac:dyDescent="0.2">
      <c r="A11" s="661" t="str">
        <f>'Program Level Tables'!AK8</f>
        <v>Reported Energy Savings</v>
      </c>
      <c r="B11" s="661">
        <f>'Program Level Tables'!AL8</f>
        <v>17199</v>
      </c>
      <c r="C11" s="661">
        <f>'Program Level Tables'!AM8</f>
        <v>7179</v>
      </c>
      <c r="D11" s="661">
        <f>'Program Level Tables'!AN8</f>
        <v>10020</v>
      </c>
    </row>
    <row r="12" spans="1:14" ht="16.5" customHeight="1" x14ac:dyDescent="0.2">
      <c r="A12" s="661" t="str">
        <f>'Program Level Tables'!AK9</f>
        <v>Gross Verified Energy Savings</v>
      </c>
      <c r="B12" s="661">
        <f>'Program Level Tables'!AL9</f>
        <v>17199</v>
      </c>
      <c r="C12" s="661">
        <f>'Program Level Tables'!AM9</f>
        <v>7179</v>
      </c>
      <c r="D12" s="661">
        <f>'Program Level Tables'!AN9</f>
        <v>10020</v>
      </c>
    </row>
    <row r="13" spans="1:14" ht="16.5" customHeight="1" x14ac:dyDescent="0.2">
      <c r="A13" s="661" t="str">
        <f>'Program Level Tables'!AK10</f>
        <v>Net Verified Energy Savings</v>
      </c>
      <c r="B13" s="661">
        <f>'Program Level Tables'!AL10</f>
        <v>17199</v>
      </c>
      <c r="C13" s="661">
        <f>'Program Level Tables'!AM10</f>
        <v>7179</v>
      </c>
      <c r="D13" s="661">
        <f>'Program Level Tables'!AN10</f>
        <v>10020</v>
      </c>
    </row>
    <row r="14" spans="1:14" ht="16.5" customHeight="1" x14ac:dyDescent="0.2">
      <c r="A14" s="1090" t="str">
        <f>'Program Level Tables'!AK11</f>
        <v>Peak Demand Reduction (kW)</v>
      </c>
      <c r="B14" s="1091">
        <f>'Program Level Tables'!AL11</f>
        <v>0</v>
      </c>
      <c r="C14" s="1091">
        <f>'Program Level Tables'!AM11</f>
        <v>0</v>
      </c>
      <c r="D14" s="1092">
        <f>'Program Level Tables'!AN11</f>
        <v>0</v>
      </c>
    </row>
    <row r="15" spans="1:14" ht="16.5" customHeight="1" x14ac:dyDescent="0.2">
      <c r="A15" s="661" t="str">
        <f>'Program Level Tables'!AK12</f>
        <v>Targeted Peak Demand Reduction</v>
      </c>
      <c r="B15" s="661">
        <f>'Program Level Tables'!AL12</f>
        <v>35</v>
      </c>
      <c r="C15" s="661">
        <f>'Program Level Tables'!AM12</f>
        <v>17.5</v>
      </c>
      <c r="D15" s="661">
        <f>'Program Level Tables'!AN12</f>
        <v>17.5</v>
      </c>
    </row>
    <row r="16" spans="1:14" ht="16.5" customHeight="1" x14ac:dyDescent="0.2">
      <c r="A16" s="661" t="str">
        <f>'Program Level Tables'!AK13</f>
        <v>Reported Peak Demand Reduction</v>
      </c>
      <c r="B16" s="661">
        <f>'Program Level Tables'!AL13</f>
        <v>3.86</v>
      </c>
      <c r="C16" s="661">
        <f>'Program Level Tables'!AM13</f>
        <v>2.31</v>
      </c>
      <c r="D16" s="661">
        <f>'Program Level Tables'!AN13</f>
        <v>1.56</v>
      </c>
    </row>
    <row r="17" spans="1:5" ht="16.5" customHeight="1" x14ac:dyDescent="0.2">
      <c r="A17" s="661" t="str">
        <f>'Program Level Tables'!AK14</f>
        <v>Gross Verified Peak Demand Reduction</v>
      </c>
      <c r="B17" s="661">
        <f>'Program Level Tables'!AL14</f>
        <v>3.86</v>
      </c>
      <c r="C17" s="661">
        <f>'Program Level Tables'!AM14</f>
        <v>2.31</v>
      </c>
      <c r="D17" s="661">
        <f>'Program Level Tables'!AN14</f>
        <v>1.56</v>
      </c>
    </row>
    <row r="18" spans="1:5" ht="16.5" customHeight="1" x14ac:dyDescent="0.2">
      <c r="A18" s="661" t="str">
        <f>'Program Level Tables'!AK15</f>
        <v>Net Verified Peak Demand Reduction</v>
      </c>
      <c r="B18" s="661">
        <f>'Program Level Tables'!AL15</f>
        <v>3.86</v>
      </c>
      <c r="C18" s="661">
        <f>'Program Level Tables'!AM15</f>
        <v>2.31</v>
      </c>
      <c r="D18" s="661">
        <f>'Program Level Tables'!AN15</f>
        <v>1.56</v>
      </c>
    </row>
    <row r="19" spans="1:5" ht="16.5" customHeight="1" x14ac:dyDescent="0.2">
      <c r="A19" s="1090" t="str">
        <f>'Program Level Tables'!AK16</f>
        <v>Benefit / Cost Ratios</v>
      </c>
      <c r="B19" s="1091">
        <f>'Program Level Tables'!AL16</f>
        <v>0</v>
      </c>
      <c r="C19" s="1091">
        <f>'Program Level Tables'!AM16</f>
        <v>0</v>
      </c>
      <c r="D19" s="1092">
        <f>'Program Level Tables'!AN16</f>
        <v>0</v>
      </c>
    </row>
    <row r="20" spans="1:5" s="3" customFormat="1" ht="16.5" customHeight="1" x14ac:dyDescent="0.2">
      <c r="A20" s="661" t="str">
        <f>'Program Level Tables'!AK17</f>
        <v>Total Resource Cost Test Ratio</v>
      </c>
      <c r="B20" s="661" t="str">
        <f>'Program Level Tables'!AL17</f>
        <v>-</v>
      </c>
      <c r="C20" s="661" t="str">
        <f>'Program Level Tables'!AM17</f>
        <v>-</v>
      </c>
      <c r="D20" s="661" t="str">
        <f>'Program Level Tables'!AN17</f>
        <v>-</v>
      </c>
    </row>
    <row r="22" spans="1:5" ht="16.5" customHeight="1" x14ac:dyDescent="0.2">
      <c r="A22" s="1068" t="s">
        <v>828</v>
      </c>
      <c r="B22" s="1068"/>
      <c r="C22" s="1068"/>
      <c r="D22" s="1068"/>
    </row>
    <row r="23" spans="1:5" ht="16.5" customHeight="1" x14ac:dyDescent="0.2">
      <c r="A23" s="310" t="s">
        <v>69</v>
      </c>
      <c r="B23" s="310" t="s">
        <v>75</v>
      </c>
      <c r="C23" s="310" t="s">
        <v>829</v>
      </c>
      <c r="D23" s="310" t="s">
        <v>331</v>
      </c>
      <c r="E23" s="310" t="s">
        <v>332</v>
      </c>
    </row>
    <row r="24" spans="1:5" ht="16.5" customHeight="1" x14ac:dyDescent="0.2">
      <c r="A24" s="1093" t="s">
        <v>121</v>
      </c>
      <c r="B24" s="564" t="s">
        <v>76</v>
      </c>
      <c r="C24" s="312">
        <v>2</v>
      </c>
      <c r="D24" s="219">
        <v>1585.61</v>
      </c>
      <c r="E24" s="312">
        <v>0.28249999999999997</v>
      </c>
    </row>
    <row r="25" spans="1:5" ht="16.5" customHeight="1" x14ac:dyDescent="0.2">
      <c r="A25" s="1093"/>
      <c r="B25" s="564" t="s">
        <v>830</v>
      </c>
      <c r="C25" s="312">
        <v>1</v>
      </c>
      <c r="D25" s="219">
        <v>1392.74</v>
      </c>
      <c r="E25" s="312">
        <v>1.5423</v>
      </c>
    </row>
    <row r="26" spans="1:5" ht="16.5" customHeight="1" x14ac:dyDescent="0.2">
      <c r="A26" s="1093"/>
      <c r="B26" s="564" t="s">
        <v>831</v>
      </c>
      <c r="C26" s="312">
        <v>2</v>
      </c>
      <c r="D26" s="219">
        <v>1143.99</v>
      </c>
      <c r="E26" s="312">
        <v>0.191</v>
      </c>
    </row>
    <row r="27" spans="1:5" ht="16.5" customHeight="1" x14ac:dyDescent="0.2">
      <c r="A27" s="1093"/>
      <c r="B27" s="564" t="s">
        <v>832</v>
      </c>
      <c r="C27" s="312">
        <v>25</v>
      </c>
      <c r="D27" s="219">
        <v>1784.7</v>
      </c>
      <c r="E27" s="312">
        <v>8.7999999999999995E-2</v>
      </c>
    </row>
    <row r="28" spans="1:5" ht="16.5" customHeight="1" x14ac:dyDescent="0.2">
      <c r="A28" s="1093"/>
      <c r="B28" s="564" t="s">
        <v>833</v>
      </c>
      <c r="C28" s="312">
        <v>6</v>
      </c>
      <c r="D28" s="312">
        <v>738.98</v>
      </c>
      <c r="E28" s="312">
        <v>8.4599999999999995E-2</v>
      </c>
    </row>
    <row r="29" spans="1:5" ht="16.5" customHeight="1" x14ac:dyDescent="0.2">
      <c r="A29" s="1093"/>
      <c r="B29" s="564" t="s">
        <v>126</v>
      </c>
      <c r="C29" s="312">
        <v>2</v>
      </c>
      <c r="D29" s="312">
        <v>206</v>
      </c>
      <c r="E29" s="312">
        <v>2.3E-2</v>
      </c>
    </row>
    <row r="30" spans="1:5" ht="16.5" customHeight="1" x14ac:dyDescent="0.2">
      <c r="A30" s="1093"/>
      <c r="B30" s="564" t="s">
        <v>455</v>
      </c>
      <c r="C30" s="312">
        <v>1</v>
      </c>
      <c r="D30" s="312">
        <v>326.64999999999998</v>
      </c>
      <c r="E30" s="312">
        <v>9.7600000000000006E-2</v>
      </c>
    </row>
    <row r="31" spans="1:5" ht="16.5" customHeight="1" x14ac:dyDescent="0.2">
      <c r="A31" s="1093"/>
      <c r="B31" s="506" t="s">
        <v>834</v>
      </c>
      <c r="C31" s="507">
        <v>39</v>
      </c>
      <c r="D31" s="508">
        <v>7178.67</v>
      </c>
      <c r="E31" s="507">
        <v>2.3090000000000002</v>
      </c>
    </row>
    <row r="32" spans="1:5" ht="16.5" customHeight="1" x14ac:dyDescent="0.2">
      <c r="A32" s="1093" t="s">
        <v>120</v>
      </c>
      <c r="B32" s="564" t="s">
        <v>76</v>
      </c>
      <c r="C32" s="312">
        <v>3</v>
      </c>
      <c r="D32" s="219">
        <v>2479.2800000000002</v>
      </c>
      <c r="E32" s="312">
        <v>0.44169999999999998</v>
      </c>
    </row>
    <row r="33" spans="1:6" ht="16.5" customHeight="1" x14ac:dyDescent="0.2">
      <c r="A33" s="1093"/>
      <c r="B33" s="564" t="s">
        <v>831</v>
      </c>
      <c r="C33" s="312">
        <v>3</v>
      </c>
      <c r="D33" s="219">
        <v>1753.46</v>
      </c>
      <c r="E33" s="312">
        <v>0.2928</v>
      </c>
    </row>
    <row r="34" spans="1:6" ht="16.5" customHeight="1" x14ac:dyDescent="0.2">
      <c r="A34" s="1093"/>
      <c r="B34" s="564" t="s">
        <v>87</v>
      </c>
      <c r="C34" s="312">
        <v>1</v>
      </c>
      <c r="D34" s="312">
        <v>19.04</v>
      </c>
      <c r="E34" s="312">
        <v>2.9899999999999999E-2</v>
      </c>
    </row>
    <row r="35" spans="1:6" ht="16.5" customHeight="1" x14ac:dyDescent="0.2">
      <c r="A35" s="1093"/>
      <c r="B35" s="564" t="s">
        <v>832</v>
      </c>
      <c r="C35" s="312">
        <v>71</v>
      </c>
      <c r="D35" s="219">
        <v>2525.16</v>
      </c>
      <c r="E35" s="312">
        <v>0.30399999999999999</v>
      </c>
    </row>
    <row r="36" spans="1:6" ht="16.5" customHeight="1" x14ac:dyDescent="0.2">
      <c r="A36" s="1093"/>
      <c r="B36" s="564" t="s">
        <v>835</v>
      </c>
      <c r="C36" s="312">
        <v>1</v>
      </c>
      <c r="D36" s="312">
        <v>207.43</v>
      </c>
      <c r="E36" s="312">
        <v>0.02</v>
      </c>
    </row>
    <row r="37" spans="1:6" ht="16.5" customHeight="1" x14ac:dyDescent="0.2">
      <c r="A37" s="1093"/>
      <c r="B37" s="564" t="s">
        <v>833</v>
      </c>
      <c r="C37" s="312">
        <v>16</v>
      </c>
      <c r="D37" s="219">
        <v>1970.6</v>
      </c>
      <c r="E37" s="312">
        <v>0.22559999999999999</v>
      </c>
    </row>
    <row r="38" spans="1:6" ht="16.5" customHeight="1" x14ac:dyDescent="0.2">
      <c r="A38" s="1093"/>
      <c r="B38" s="564" t="s">
        <v>126</v>
      </c>
      <c r="C38" s="312">
        <v>4</v>
      </c>
      <c r="D38" s="312">
        <v>412</v>
      </c>
      <c r="E38" s="312">
        <v>4.5999999999999999E-2</v>
      </c>
    </row>
    <row r="39" spans="1:6" ht="16.5" customHeight="1" x14ac:dyDescent="0.2">
      <c r="A39" s="1093"/>
      <c r="B39" s="564" t="s">
        <v>455</v>
      </c>
      <c r="C39" s="312">
        <v>2</v>
      </c>
      <c r="D39" s="312">
        <v>653.29999999999995</v>
      </c>
      <c r="E39" s="312">
        <v>0.19520000000000001</v>
      </c>
    </row>
    <row r="40" spans="1:6" ht="16.5" customHeight="1" x14ac:dyDescent="0.2">
      <c r="A40" s="1093"/>
      <c r="B40" s="506" t="s">
        <v>834</v>
      </c>
      <c r="C40" s="507">
        <v>101</v>
      </c>
      <c r="D40" s="508">
        <v>10020.27</v>
      </c>
      <c r="E40" s="507">
        <v>1.5551999999999999</v>
      </c>
    </row>
    <row r="41" spans="1:6" ht="16.5" customHeight="1" x14ac:dyDescent="0.2">
      <c r="A41" s="1085" t="s">
        <v>8</v>
      </c>
      <c r="B41" s="1085"/>
      <c r="C41" s="503">
        <v>140</v>
      </c>
      <c r="D41" s="225">
        <v>17198.939999999999</v>
      </c>
      <c r="E41" s="503">
        <v>3.8641999999999999</v>
      </c>
    </row>
    <row r="44" spans="1:6" ht="16.5" customHeight="1" x14ac:dyDescent="0.2">
      <c r="A44" s="1068" t="s">
        <v>836</v>
      </c>
      <c r="B44" s="1068"/>
      <c r="C44" s="1068"/>
      <c r="D44" s="1068"/>
    </row>
    <row r="45" spans="1:6" ht="16.5" customHeight="1" x14ac:dyDescent="0.2">
      <c r="A45" s="496" t="s">
        <v>69</v>
      </c>
      <c r="B45" s="496" t="s">
        <v>99</v>
      </c>
      <c r="C45" s="496" t="s">
        <v>837</v>
      </c>
      <c r="D45" s="496" t="s">
        <v>829</v>
      </c>
      <c r="E45" s="496" t="s">
        <v>331</v>
      </c>
      <c r="F45" s="496" t="s">
        <v>332</v>
      </c>
    </row>
    <row r="46" spans="1:6" ht="16.5" customHeight="1" x14ac:dyDescent="0.2">
      <c r="A46" s="1089" t="s">
        <v>121</v>
      </c>
      <c r="B46" s="559" t="s">
        <v>838</v>
      </c>
      <c r="C46" s="564" t="s">
        <v>839</v>
      </c>
      <c r="D46" s="312">
        <v>7</v>
      </c>
      <c r="E46" s="312">
        <v>252.82740000000001</v>
      </c>
      <c r="F46" s="312">
        <v>3.0800000000000001E-2</v>
      </c>
    </row>
    <row r="47" spans="1:6" ht="16.5" customHeight="1" x14ac:dyDescent="0.2">
      <c r="A47" s="1089"/>
      <c r="B47" s="559" t="s">
        <v>840</v>
      </c>
      <c r="C47" s="564" t="s">
        <v>839</v>
      </c>
      <c r="D47" s="312">
        <v>5</v>
      </c>
      <c r="E47" s="312">
        <v>180.59100000000001</v>
      </c>
      <c r="F47" s="312">
        <v>2.1999999999999999E-2</v>
      </c>
    </row>
    <row r="48" spans="1:6" ht="16.5" customHeight="1" x14ac:dyDescent="0.2">
      <c r="A48" s="1089"/>
      <c r="B48" s="559" t="s">
        <v>841</v>
      </c>
      <c r="C48" s="564" t="s">
        <v>842</v>
      </c>
      <c r="D48" s="312">
        <v>5</v>
      </c>
      <c r="E48" s="219">
        <v>1062.325</v>
      </c>
      <c r="F48" s="312">
        <v>0</v>
      </c>
    </row>
    <row r="49" spans="1:6" ht="16.5" customHeight="1" x14ac:dyDescent="0.2">
      <c r="A49" s="1089"/>
      <c r="B49" s="559" t="s">
        <v>843</v>
      </c>
      <c r="C49" s="564" t="s">
        <v>842</v>
      </c>
      <c r="D49" s="312">
        <v>8</v>
      </c>
      <c r="E49" s="312">
        <v>288.94560000000001</v>
      </c>
      <c r="F49" s="312">
        <v>3.5200000000000002E-2</v>
      </c>
    </row>
    <row r="50" spans="1:6" ht="16.5" customHeight="1" x14ac:dyDescent="0.2">
      <c r="A50" s="1093" t="s">
        <v>120</v>
      </c>
      <c r="B50" s="559" t="s">
        <v>838</v>
      </c>
      <c r="C50" s="564" t="s">
        <v>839</v>
      </c>
      <c r="D50" s="312">
        <v>20</v>
      </c>
      <c r="E50" s="312">
        <v>722.36400000000003</v>
      </c>
      <c r="F50" s="312">
        <v>8.7999999999999995E-2</v>
      </c>
    </row>
    <row r="51" spans="1:6" ht="16.5" customHeight="1" x14ac:dyDescent="0.2">
      <c r="A51" s="1093"/>
      <c r="B51" s="559" t="s">
        <v>840</v>
      </c>
      <c r="C51" s="564" t="s">
        <v>839</v>
      </c>
      <c r="D51" s="312">
        <v>15</v>
      </c>
      <c r="E51" s="312">
        <v>541.77300000000002</v>
      </c>
      <c r="F51" s="312">
        <v>6.6000000000000003E-2</v>
      </c>
    </row>
    <row r="52" spans="1:6" ht="16.5" customHeight="1" x14ac:dyDescent="0.2">
      <c r="A52" s="1093"/>
      <c r="B52" s="559" t="s">
        <v>844</v>
      </c>
      <c r="C52" s="564" t="s">
        <v>845</v>
      </c>
      <c r="D52" s="312">
        <v>6</v>
      </c>
      <c r="E52" s="312">
        <v>177.4776</v>
      </c>
      <c r="F52" s="312">
        <v>1.7999999999999999E-2</v>
      </c>
    </row>
    <row r="53" spans="1:6" ht="16.5" customHeight="1" x14ac:dyDescent="0.2">
      <c r="A53" s="1093"/>
      <c r="B53" s="559" t="s">
        <v>843</v>
      </c>
      <c r="C53" s="564" t="s">
        <v>842</v>
      </c>
      <c r="D53" s="312">
        <v>30</v>
      </c>
      <c r="E53" s="219">
        <v>1083.546</v>
      </c>
      <c r="F53" s="312">
        <v>0.13200000000000001</v>
      </c>
    </row>
    <row r="56" spans="1:6" ht="16.5" customHeight="1" x14ac:dyDescent="0.2">
      <c r="A56" s="1068" t="s">
        <v>846</v>
      </c>
      <c r="B56" s="1068"/>
      <c r="C56" s="1068"/>
      <c r="D56" s="1068"/>
    </row>
    <row r="57" spans="1:6" ht="16.5" customHeight="1" x14ac:dyDescent="0.2">
      <c r="A57" s="310" t="s">
        <v>69</v>
      </c>
      <c r="B57" s="310" t="s">
        <v>75</v>
      </c>
      <c r="C57" s="310" t="s">
        <v>331</v>
      </c>
      <c r="D57" s="310" t="s">
        <v>332</v>
      </c>
      <c r="E57" s="496" t="s">
        <v>847</v>
      </c>
      <c r="F57" s="496" t="s">
        <v>696</v>
      </c>
    </row>
    <row r="58" spans="1:6" ht="16.5" customHeight="1" x14ac:dyDescent="0.2">
      <c r="A58" s="1093" t="s">
        <v>121</v>
      </c>
      <c r="B58" s="564" t="s">
        <v>76</v>
      </c>
      <c r="C58" s="219">
        <v>1585.61</v>
      </c>
      <c r="D58" s="312">
        <v>0.28249999999999997</v>
      </c>
      <c r="E58" s="509">
        <v>1585.61</v>
      </c>
      <c r="F58" s="313">
        <v>0.28249999999999997</v>
      </c>
    </row>
    <row r="59" spans="1:6" ht="16.5" customHeight="1" x14ac:dyDescent="0.2">
      <c r="A59" s="1093"/>
      <c r="B59" s="564" t="s">
        <v>830</v>
      </c>
      <c r="C59" s="219">
        <v>1392.74</v>
      </c>
      <c r="D59" s="312">
        <v>1.5423</v>
      </c>
      <c r="E59" s="509">
        <v>1392.74</v>
      </c>
      <c r="F59" s="313">
        <v>1.5423</v>
      </c>
    </row>
    <row r="60" spans="1:6" ht="16.5" customHeight="1" x14ac:dyDescent="0.2">
      <c r="A60" s="1093"/>
      <c r="B60" s="564" t="s">
        <v>831</v>
      </c>
      <c r="C60" s="219">
        <v>1143.99</v>
      </c>
      <c r="D60" s="312">
        <v>0.191</v>
      </c>
      <c r="E60" s="509">
        <v>1143.99</v>
      </c>
      <c r="F60" s="313">
        <v>0.191</v>
      </c>
    </row>
    <row r="61" spans="1:6" ht="16.5" customHeight="1" x14ac:dyDescent="0.2">
      <c r="A61" s="1093"/>
      <c r="B61" s="564" t="s">
        <v>832</v>
      </c>
      <c r="C61" s="219">
        <v>1784.7</v>
      </c>
      <c r="D61" s="312">
        <v>8.7999999999999995E-2</v>
      </c>
      <c r="E61" s="509">
        <v>1784.7</v>
      </c>
      <c r="F61" s="313">
        <v>8.7999999999999995E-2</v>
      </c>
    </row>
    <row r="62" spans="1:6" ht="16.5" customHeight="1" x14ac:dyDescent="0.2">
      <c r="A62" s="1093"/>
      <c r="B62" s="564" t="s">
        <v>833</v>
      </c>
      <c r="C62" s="312">
        <v>738.98</v>
      </c>
      <c r="D62" s="312">
        <v>8.4599999999999995E-2</v>
      </c>
      <c r="E62" s="313">
        <v>738.98</v>
      </c>
      <c r="F62" s="313">
        <v>8.4599999999999995E-2</v>
      </c>
    </row>
    <row r="63" spans="1:6" ht="16.5" customHeight="1" x14ac:dyDescent="0.2">
      <c r="A63" s="1093"/>
      <c r="B63" s="564" t="s">
        <v>126</v>
      </c>
      <c r="C63" s="312">
        <v>206</v>
      </c>
      <c r="D63" s="312">
        <v>2.3E-2</v>
      </c>
      <c r="E63" s="313">
        <v>206</v>
      </c>
      <c r="F63" s="313">
        <v>2.3E-2</v>
      </c>
    </row>
    <row r="64" spans="1:6" ht="16.5" customHeight="1" x14ac:dyDescent="0.2">
      <c r="A64" s="1093"/>
      <c r="B64" s="564" t="s">
        <v>455</v>
      </c>
      <c r="C64" s="312">
        <v>326.64999999999998</v>
      </c>
      <c r="D64" s="312">
        <v>9.7600000000000006E-2</v>
      </c>
      <c r="E64" s="313">
        <v>326.64999999999998</v>
      </c>
      <c r="F64" s="313">
        <v>9.7600000000000006E-2</v>
      </c>
    </row>
    <row r="65" spans="1:7" ht="16.5" customHeight="1" x14ac:dyDescent="0.2">
      <c r="A65" s="1093"/>
      <c r="B65" s="506" t="s">
        <v>834</v>
      </c>
      <c r="C65" s="508">
        <v>7178.67</v>
      </c>
      <c r="D65" s="507">
        <v>2.3090000000000002</v>
      </c>
      <c r="E65" s="510">
        <v>7178.67</v>
      </c>
      <c r="F65" s="511">
        <v>2.3090000000000002</v>
      </c>
    </row>
    <row r="66" spans="1:7" ht="16.5" customHeight="1" x14ac:dyDescent="0.2">
      <c r="A66" s="1093" t="s">
        <v>120</v>
      </c>
      <c r="B66" s="564" t="s">
        <v>76</v>
      </c>
      <c r="C66" s="219">
        <v>2479.2800000000002</v>
      </c>
      <c r="D66" s="312">
        <v>0.44169999999999998</v>
      </c>
      <c r="E66" s="509">
        <v>2479.2800000000002</v>
      </c>
      <c r="F66" s="313">
        <v>0.44169999999999998</v>
      </c>
    </row>
    <row r="67" spans="1:7" ht="16.5" customHeight="1" x14ac:dyDescent="0.2">
      <c r="A67" s="1093"/>
      <c r="B67" s="564" t="s">
        <v>831</v>
      </c>
      <c r="C67" s="219">
        <v>1753.46</v>
      </c>
      <c r="D67" s="312">
        <v>0.2928</v>
      </c>
      <c r="E67" s="509">
        <v>1753.46</v>
      </c>
      <c r="F67" s="313">
        <v>0.2928</v>
      </c>
    </row>
    <row r="68" spans="1:7" ht="16.5" customHeight="1" x14ac:dyDescent="0.2">
      <c r="A68" s="1093"/>
      <c r="B68" s="564" t="s">
        <v>87</v>
      </c>
      <c r="C68" s="312">
        <v>19.04</v>
      </c>
      <c r="D68" s="312">
        <v>2.9899999999999999E-2</v>
      </c>
      <c r="E68" s="313">
        <v>19.04</v>
      </c>
      <c r="F68" s="313">
        <v>2.9899999999999999E-2</v>
      </c>
    </row>
    <row r="69" spans="1:7" ht="16.5" customHeight="1" x14ac:dyDescent="0.2">
      <c r="A69" s="1093"/>
      <c r="B69" s="564" t="s">
        <v>832</v>
      </c>
      <c r="C69" s="219">
        <v>2525.16</v>
      </c>
      <c r="D69" s="312">
        <v>0.30399999999999999</v>
      </c>
      <c r="E69" s="509">
        <v>2525.16</v>
      </c>
      <c r="F69" s="313">
        <v>0.30399999999999999</v>
      </c>
    </row>
    <row r="70" spans="1:7" ht="16.5" customHeight="1" x14ac:dyDescent="0.2">
      <c r="A70" s="1093"/>
      <c r="B70" s="564" t="s">
        <v>835</v>
      </c>
      <c r="C70" s="312">
        <v>207.43</v>
      </c>
      <c r="D70" s="312">
        <v>0.02</v>
      </c>
      <c r="E70" s="313">
        <v>207.43</v>
      </c>
      <c r="F70" s="313">
        <v>0.02</v>
      </c>
    </row>
    <row r="71" spans="1:7" ht="16.5" customHeight="1" x14ac:dyDescent="0.2">
      <c r="A71" s="1093"/>
      <c r="B71" s="564" t="s">
        <v>833</v>
      </c>
      <c r="C71" s="219">
        <v>1970.6</v>
      </c>
      <c r="D71" s="312">
        <v>0.22559999999999999</v>
      </c>
      <c r="E71" s="509">
        <v>1970.6</v>
      </c>
      <c r="F71" s="313">
        <v>0.22559999999999999</v>
      </c>
    </row>
    <row r="72" spans="1:7" ht="16.5" customHeight="1" x14ac:dyDescent="0.2">
      <c r="A72" s="1093"/>
      <c r="B72" s="564" t="s">
        <v>126</v>
      </c>
      <c r="C72" s="312">
        <v>412</v>
      </c>
      <c r="D72" s="312">
        <v>4.5999999999999999E-2</v>
      </c>
      <c r="E72" s="313">
        <v>412</v>
      </c>
      <c r="F72" s="313">
        <v>4.5999999999999999E-2</v>
      </c>
    </row>
    <row r="73" spans="1:7" ht="16.5" customHeight="1" x14ac:dyDescent="0.2">
      <c r="A73" s="1093"/>
      <c r="B73" s="564" t="s">
        <v>455</v>
      </c>
      <c r="C73" s="312">
        <v>653.29999999999995</v>
      </c>
      <c r="D73" s="312">
        <v>0.19520000000000001</v>
      </c>
      <c r="E73" s="313">
        <v>653.29999999999995</v>
      </c>
      <c r="F73" s="313">
        <v>0.19520000000000001</v>
      </c>
    </row>
    <row r="74" spans="1:7" ht="16.5" customHeight="1" x14ac:dyDescent="0.2">
      <c r="A74" s="1093"/>
      <c r="B74" s="506" t="s">
        <v>834</v>
      </c>
      <c r="C74" s="508">
        <v>10020.27</v>
      </c>
      <c r="D74" s="507">
        <v>1.5551999999999999</v>
      </c>
      <c r="E74" s="510">
        <v>10020.27</v>
      </c>
      <c r="F74" s="511">
        <v>1.5551999999999999</v>
      </c>
    </row>
    <row r="75" spans="1:7" ht="16.5" customHeight="1" x14ac:dyDescent="0.2">
      <c r="A75" s="1085" t="s">
        <v>8</v>
      </c>
      <c r="B75" s="1085"/>
      <c r="C75" s="225">
        <v>17198.939999999999</v>
      </c>
      <c r="D75" s="503">
        <v>3.8641999999999999</v>
      </c>
      <c r="E75" s="228">
        <v>17198.939999999999</v>
      </c>
      <c r="F75" s="627">
        <v>3.8641999999999999</v>
      </c>
    </row>
    <row r="78" spans="1:7" ht="16.5" customHeight="1" x14ac:dyDescent="0.2">
      <c r="A78" s="1068" t="s">
        <v>848</v>
      </c>
      <c r="B78" s="1068"/>
      <c r="C78" s="1068"/>
      <c r="D78" s="1068"/>
    </row>
    <row r="79" spans="1:7" ht="16.5" customHeight="1" x14ac:dyDescent="0.2">
      <c r="A79" s="512" t="s">
        <v>69</v>
      </c>
      <c r="B79" s="512" t="s">
        <v>75</v>
      </c>
      <c r="C79" s="512" t="s">
        <v>341</v>
      </c>
      <c r="D79" s="512" t="s">
        <v>342</v>
      </c>
      <c r="E79" s="512" t="s">
        <v>72</v>
      </c>
      <c r="F79" s="512" t="s">
        <v>849</v>
      </c>
      <c r="G79" s="512" t="s">
        <v>850</v>
      </c>
    </row>
    <row r="80" spans="1:7" ht="16.5" customHeight="1" x14ac:dyDescent="0.2">
      <c r="A80" s="1089" t="s">
        <v>121</v>
      </c>
      <c r="B80" s="564" t="s">
        <v>76</v>
      </c>
      <c r="C80" s="219">
        <v>1585.61</v>
      </c>
      <c r="D80" s="312">
        <v>0.28249999999999997</v>
      </c>
      <c r="E80" s="312">
        <v>1</v>
      </c>
      <c r="F80" s="219">
        <v>1585.61</v>
      </c>
      <c r="G80" s="312">
        <v>0.28249999999999997</v>
      </c>
    </row>
    <row r="81" spans="1:7" ht="16.5" customHeight="1" x14ac:dyDescent="0.2">
      <c r="A81" s="1089"/>
      <c r="B81" s="564" t="s">
        <v>830</v>
      </c>
      <c r="C81" s="219">
        <v>1392.74</v>
      </c>
      <c r="D81" s="312">
        <v>1.5423</v>
      </c>
      <c r="E81" s="312">
        <v>1</v>
      </c>
      <c r="F81" s="219">
        <v>1392.74</v>
      </c>
      <c r="G81" s="312">
        <v>1.5423</v>
      </c>
    </row>
    <row r="82" spans="1:7" ht="16.5" customHeight="1" x14ac:dyDescent="0.2">
      <c r="A82" s="1089"/>
      <c r="B82" s="564" t="s">
        <v>831</v>
      </c>
      <c r="C82" s="219">
        <v>1143.99</v>
      </c>
      <c r="D82" s="312">
        <v>0.191</v>
      </c>
      <c r="E82" s="312">
        <v>1</v>
      </c>
      <c r="F82" s="219">
        <v>1143.99</v>
      </c>
      <c r="G82" s="312">
        <v>0.191</v>
      </c>
    </row>
    <row r="83" spans="1:7" ht="16.5" customHeight="1" x14ac:dyDescent="0.2">
      <c r="A83" s="1089"/>
      <c r="B83" s="564" t="s">
        <v>832</v>
      </c>
      <c r="C83" s="219">
        <v>1784.7</v>
      </c>
      <c r="D83" s="312">
        <v>8.7999999999999995E-2</v>
      </c>
      <c r="E83" s="312">
        <v>1</v>
      </c>
      <c r="F83" s="219">
        <v>1784.7</v>
      </c>
      <c r="G83" s="312">
        <v>8.7999999999999995E-2</v>
      </c>
    </row>
    <row r="84" spans="1:7" ht="16.5" customHeight="1" x14ac:dyDescent="0.2">
      <c r="A84" s="1089"/>
      <c r="B84" s="564" t="s">
        <v>833</v>
      </c>
      <c r="C84" s="312">
        <v>738.98</v>
      </c>
      <c r="D84" s="312">
        <v>8.4599999999999995E-2</v>
      </c>
      <c r="E84" s="312">
        <v>1</v>
      </c>
      <c r="F84" s="312">
        <v>738.98</v>
      </c>
      <c r="G84" s="312">
        <v>8.4599999999999995E-2</v>
      </c>
    </row>
    <row r="85" spans="1:7" ht="16.5" customHeight="1" x14ac:dyDescent="0.2">
      <c r="A85" s="1089"/>
      <c r="B85" s="564" t="s">
        <v>126</v>
      </c>
      <c r="C85" s="312">
        <v>206</v>
      </c>
      <c r="D85" s="312">
        <v>2.3E-2</v>
      </c>
      <c r="E85" s="312">
        <v>1</v>
      </c>
      <c r="F85" s="312">
        <v>206</v>
      </c>
      <c r="G85" s="312">
        <v>2.3E-2</v>
      </c>
    </row>
    <row r="86" spans="1:7" ht="16.5" customHeight="1" x14ac:dyDescent="0.2">
      <c r="A86" s="1089"/>
      <c r="B86" s="564" t="s">
        <v>455</v>
      </c>
      <c r="C86" s="312">
        <v>326.64999999999998</v>
      </c>
      <c r="D86" s="312">
        <v>9.7600000000000006E-2</v>
      </c>
      <c r="E86" s="312">
        <v>1</v>
      </c>
      <c r="F86" s="312">
        <v>326.64999999999998</v>
      </c>
      <c r="G86" s="312">
        <v>9.7600000000000006E-2</v>
      </c>
    </row>
    <row r="87" spans="1:7" ht="16.5" customHeight="1" x14ac:dyDescent="0.2">
      <c r="A87" s="1089"/>
      <c r="B87" s="506" t="s">
        <v>834</v>
      </c>
      <c r="C87" s="508">
        <v>7178.67</v>
      </c>
      <c r="D87" s="507">
        <v>2.3090000000000002</v>
      </c>
      <c r="E87" s="507">
        <v>1</v>
      </c>
      <c r="F87" s="508">
        <v>7178.67</v>
      </c>
      <c r="G87" s="507">
        <v>2.3090000000000002</v>
      </c>
    </row>
    <row r="88" spans="1:7" ht="16.5" customHeight="1" x14ac:dyDescent="0.2">
      <c r="A88" s="1089" t="s">
        <v>120</v>
      </c>
      <c r="B88" s="564" t="s">
        <v>76</v>
      </c>
      <c r="C88" s="219">
        <v>2479.2800000000002</v>
      </c>
      <c r="D88" s="312">
        <v>0.44169999999999998</v>
      </c>
      <c r="E88" s="312">
        <v>1</v>
      </c>
      <c r="F88" s="219">
        <v>2479.2800000000002</v>
      </c>
      <c r="G88" s="312">
        <v>0.44169999999999998</v>
      </c>
    </row>
    <row r="89" spans="1:7" ht="16.5" customHeight="1" x14ac:dyDescent="0.2">
      <c r="A89" s="1089"/>
      <c r="B89" s="564" t="s">
        <v>831</v>
      </c>
      <c r="C89" s="219">
        <v>1753.46</v>
      </c>
      <c r="D89" s="312">
        <v>0.2928</v>
      </c>
      <c r="E89" s="312">
        <v>1</v>
      </c>
      <c r="F89" s="219">
        <v>1753.46</v>
      </c>
      <c r="G89" s="312">
        <v>0.2928</v>
      </c>
    </row>
    <row r="90" spans="1:7" ht="16.5" customHeight="1" x14ac:dyDescent="0.2">
      <c r="A90" s="1089"/>
      <c r="B90" s="564" t="s">
        <v>87</v>
      </c>
      <c r="C90" s="312">
        <v>19.04</v>
      </c>
      <c r="D90" s="312">
        <v>2.9899999999999999E-2</v>
      </c>
      <c r="E90" s="312">
        <v>1</v>
      </c>
      <c r="F90" s="312">
        <v>19.04</v>
      </c>
      <c r="G90" s="312">
        <v>2.9899999999999999E-2</v>
      </c>
    </row>
    <row r="91" spans="1:7" ht="16.5" customHeight="1" x14ac:dyDescent="0.2">
      <c r="A91" s="1089"/>
      <c r="B91" s="564" t="s">
        <v>832</v>
      </c>
      <c r="C91" s="219">
        <v>2525.16</v>
      </c>
      <c r="D91" s="312">
        <v>0.30399999999999999</v>
      </c>
      <c r="E91" s="312">
        <v>1</v>
      </c>
      <c r="F91" s="219">
        <v>2525.16</v>
      </c>
      <c r="G91" s="312">
        <v>0.30399999999999999</v>
      </c>
    </row>
    <row r="92" spans="1:7" ht="16.5" customHeight="1" x14ac:dyDescent="0.2">
      <c r="A92" s="1089"/>
      <c r="B92" s="564" t="s">
        <v>835</v>
      </c>
      <c r="C92" s="312">
        <v>207.43</v>
      </c>
      <c r="D92" s="312">
        <v>0.02</v>
      </c>
      <c r="E92" s="312">
        <v>1</v>
      </c>
      <c r="F92" s="312">
        <v>207.43</v>
      </c>
      <c r="G92" s="312">
        <v>0.02</v>
      </c>
    </row>
    <row r="93" spans="1:7" ht="16.5" customHeight="1" x14ac:dyDescent="0.2">
      <c r="A93" s="1089"/>
      <c r="B93" s="564" t="s">
        <v>833</v>
      </c>
      <c r="C93" s="219">
        <v>1970.6</v>
      </c>
      <c r="D93" s="312">
        <v>0.22559999999999999</v>
      </c>
      <c r="E93" s="312">
        <v>1</v>
      </c>
      <c r="F93" s="219">
        <v>1970.6</v>
      </c>
      <c r="G93" s="312">
        <v>0.22559999999999999</v>
      </c>
    </row>
    <row r="94" spans="1:7" ht="16.5" customHeight="1" x14ac:dyDescent="0.2">
      <c r="A94" s="1089"/>
      <c r="B94" s="564" t="s">
        <v>126</v>
      </c>
      <c r="C94" s="312">
        <v>412</v>
      </c>
      <c r="D94" s="312">
        <v>4.5999999999999999E-2</v>
      </c>
      <c r="E94" s="312">
        <v>1</v>
      </c>
      <c r="F94" s="312">
        <v>412</v>
      </c>
      <c r="G94" s="312">
        <v>4.5999999999999999E-2</v>
      </c>
    </row>
    <row r="95" spans="1:7" ht="16.5" customHeight="1" x14ac:dyDescent="0.2">
      <c r="A95" s="1089"/>
      <c r="B95" s="564" t="s">
        <v>455</v>
      </c>
      <c r="C95" s="312">
        <v>653.29999999999995</v>
      </c>
      <c r="D95" s="312">
        <v>0.19520000000000001</v>
      </c>
      <c r="E95" s="312">
        <v>1</v>
      </c>
      <c r="F95" s="312">
        <v>653.29999999999995</v>
      </c>
      <c r="G95" s="312">
        <v>0.19520000000000001</v>
      </c>
    </row>
    <row r="96" spans="1:7" ht="16.5" customHeight="1" x14ac:dyDescent="0.2">
      <c r="A96" s="1089"/>
      <c r="B96" s="506" t="s">
        <v>834</v>
      </c>
      <c r="C96" s="508">
        <v>10020.27</v>
      </c>
      <c r="D96" s="507">
        <v>1.5551999999999999</v>
      </c>
      <c r="E96" s="507">
        <v>1</v>
      </c>
      <c r="F96" s="508">
        <v>10020.27</v>
      </c>
      <c r="G96" s="507">
        <v>1.5551999999999999</v>
      </c>
    </row>
    <row r="97" spans="1:7" ht="16.5" customHeight="1" x14ac:dyDescent="0.2">
      <c r="A97" s="1085" t="s">
        <v>8</v>
      </c>
      <c r="B97" s="1085"/>
      <c r="C97" s="225">
        <v>17198.939999999999</v>
      </c>
      <c r="D97" s="503">
        <v>3.8641999999999999</v>
      </c>
      <c r="E97" s="503">
        <v>1</v>
      </c>
      <c r="F97" s="225">
        <v>17198.939999999999</v>
      </c>
      <c r="G97" s="503">
        <v>3.8641999999999999</v>
      </c>
    </row>
    <row r="100" spans="1:7" ht="16.5" customHeight="1" x14ac:dyDescent="0.2">
      <c r="A100" s="1068" t="s">
        <v>306</v>
      </c>
      <c r="B100" s="1068"/>
      <c r="C100" s="1068"/>
      <c r="D100" s="1068"/>
    </row>
    <row r="101" spans="1:7" ht="38.25" x14ac:dyDescent="0.2">
      <c r="A101" s="522" t="s">
        <v>69</v>
      </c>
      <c r="B101" s="591" t="s">
        <v>282</v>
      </c>
      <c r="C101" s="591" t="s">
        <v>283</v>
      </c>
      <c r="D101" s="591" t="s">
        <v>284</v>
      </c>
      <c r="E101" s="591" t="s">
        <v>285</v>
      </c>
      <c r="F101" s="591" t="s">
        <v>336</v>
      </c>
      <c r="G101" s="591" t="s">
        <v>337</v>
      </c>
    </row>
    <row r="102" spans="1:7" ht="16.5" customHeight="1" x14ac:dyDescent="0.2">
      <c r="A102" s="565" t="s">
        <v>121</v>
      </c>
      <c r="B102" s="217">
        <v>7179</v>
      </c>
      <c r="C102" s="312">
        <v>2.31</v>
      </c>
      <c r="D102" s="217">
        <v>7179</v>
      </c>
      <c r="E102" s="312">
        <v>2.31</v>
      </c>
      <c r="F102" s="222">
        <v>1</v>
      </c>
      <c r="G102" s="222">
        <v>1</v>
      </c>
    </row>
    <row r="103" spans="1:7" ht="16.5" customHeight="1" x14ac:dyDescent="0.2">
      <c r="A103" s="565" t="s">
        <v>120</v>
      </c>
      <c r="B103" s="217">
        <v>10020</v>
      </c>
      <c r="C103" s="312">
        <v>1.56</v>
      </c>
      <c r="D103" s="217">
        <v>10020</v>
      </c>
      <c r="E103" s="312">
        <v>1.56</v>
      </c>
      <c r="F103" s="222">
        <v>1</v>
      </c>
      <c r="G103" s="222">
        <v>1</v>
      </c>
    </row>
    <row r="104" spans="1:7" ht="16.5" customHeight="1" x14ac:dyDescent="0.2">
      <c r="A104" s="554" t="s">
        <v>8</v>
      </c>
      <c r="B104" s="224">
        <v>17199</v>
      </c>
      <c r="C104" s="503">
        <v>3.86</v>
      </c>
      <c r="D104" s="224">
        <v>17199</v>
      </c>
      <c r="E104" s="503">
        <v>3.86</v>
      </c>
      <c r="F104" s="226">
        <v>1</v>
      </c>
      <c r="G104" s="226">
        <v>1</v>
      </c>
    </row>
    <row r="107" spans="1:7" ht="16.5" customHeight="1" x14ac:dyDescent="0.2">
      <c r="A107" s="1068" t="s">
        <v>307</v>
      </c>
      <c r="B107" s="1068"/>
      <c r="C107" s="1068"/>
      <c r="D107" s="1068"/>
    </row>
    <row r="108" spans="1:7" ht="16.5" customHeight="1" x14ac:dyDescent="0.2">
      <c r="A108" s="1074" t="s">
        <v>69</v>
      </c>
      <c r="B108" s="1055" t="s">
        <v>30</v>
      </c>
      <c r="C108" s="1055" t="s">
        <v>72</v>
      </c>
      <c r="D108" s="1055" t="s">
        <v>284</v>
      </c>
      <c r="E108" s="1055" t="s">
        <v>286</v>
      </c>
      <c r="F108" s="470"/>
    </row>
    <row r="109" spans="1:7" ht="16.5" customHeight="1" x14ac:dyDescent="0.2">
      <c r="A109" s="1074"/>
      <c r="B109" s="1055"/>
      <c r="C109" s="1055"/>
      <c r="D109" s="1055"/>
      <c r="E109" s="1055"/>
      <c r="F109" s="470"/>
    </row>
    <row r="110" spans="1:7" ht="16.5" customHeight="1" x14ac:dyDescent="0.2">
      <c r="A110" s="565" t="s">
        <v>121</v>
      </c>
      <c r="B110" s="222">
        <v>0</v>
      </c>
      <c r="C110" s="222">
        <v>1</v>
      </c>
      <c r="D110" s="314">
        <v>7179</v>
      </c>
      <c r="E110" s="217">
        <v>7179</v>
      </c>
      <c r="F110" s="470"/>
    </row>
    <row r="111" spans="1:7" ht="16.5" customHeight="1" x14ac:dyDescent="0.2">
      <c r="A111" s="565" t="s">
        <v>120</v>
      </c>
      <c r="B111" s="222">
        <v>0</v>
      </c>
      <c r="C111" s="222">
        <v>1</v>
      </c>
      <c r="D111" s="314">
        <v>10020</v>
      </c>
      <c r="E111" s="217">
        <v>10020</v>
      </c>
      <c r="F111" s="470"/>
    </row>
    <row r="112" spans="1:7" ht="16.5" customHeight="1" x14ac:dyDescent="0.2">
      <c r="A112" s="556" t="s">
        <v>8</v>
      </c>
      <c r="B112" s="226">
        <v>0</v>
      </c>
      <c r="C112" s="226">
        <v>1</v>
      </c>
      <c r="D112" s="309">
        <v>17199</v>
      </c>
      <c r="E112" s="309">
        <v>17199</v>
      </c>
      <c r="F112" s="470"/>
    </row>
    <row r="115" spans="1:6" ht="16.5" customHeight="1" x14ac:dyDescent="0.2">
      <c r="A115" s="1068" t="s">
        <v>346</v>
      </c>
      <c r="B115" s="1068"/>
      <c r="C115" s="1068"/>
      <c r="D115" s="1068"/>
    </row>
    <row r="116" spans="1:6" ht="16.5" customHeight="1" x14ac:dyDescent="0.2">
      <c r="A116" s="1074" t="s">
        <v>69</v>
      </c>
      <c r="B116" s="1055" t="s">
        <v>30</v>
      </c>
      <c r="C116" s="1055" t="s">
        <v>72</v>
      </c>
      <c r="D116" s="1055" t="s">
        <v>851</v>
      </c>
      <c r="E116" s="1055" t="s">
        <v>852</v>
      </c>
      <c r="F116" s="470"/>
    </row>
    <row r="117" spans="1:6" ht="16.5" customHeight="1" x14ac:dyDescent="0.2">
      <c r="A117" s="1074"/>
      <c r="B117" s="1055"/>
      <c r="C117" s="1055"/>
      <c r="D117" s="1055"/>
      <c r="E117" s="1055"/>
      <c r="F117" s="470"/>
    </row>
    <row r="118" spans="1:6" ht="16.5" customHeight="1" x14ac:dyDescent="0.2">
      <c r="A118" s="565" t="s">
        <v>121</v>
      </c>
      <c r="B118" s="222">
        <v>0</v>
      </c>
      <c r="C118" s="222">
        <v>1</v>
      </c>
      <c r="D118" s="313">
        <v>2.31</v>
      </c>
      <c r="E118" s="312">
        <v>2.31</v>
      </c>
      <c r="F118" s="470"/>
    </row>
    <row r="119" spans="1:6" ht="16.5" customHeight="1" x14ac:dyDescent="0.2">
      <c r="A119" s="565" t="s">
        <v>120</v>
      </c>
      <c r="B119" s="222">
        <v>0</v>
      </c>
      <c r="C119" s="222">
        <v>1</v>
      </c>
      <c r="D119" s="313">
        <v>1.56</v>
      </c>
      <c r="E119" s="312">
        <v>1.56</v>
      </c>
      <c r="F119" s="470"/>
    </row>
    <row r="120" spans="1:6" ht="16.5" customHeight="1" x14ac:dyDescent="0.2">
      <c r="A120" s="556" t="s">
        <v>8</v>
      </c>
      <c r="B120" s="226">
        <v>0</v>
      </c>
      <c r="C120" s="226">
        <v>1</v>
      </c>
      <c r="D120" s="627">
        <v>3.86</v>
      </c>
      <c r="E120" s="627">
        <v>3.86</v>
      </c>
      <c r="F120" s="470"/>
    </row>
  </sheetData>
  <mergeCells count="32">
    <mergeCell ref="A75:B75"/>
    <mergeCell ref="A56:D56"/>
    <mergeCell ref="A6:D6"/>
    <mergeCell ref="A9:D9"/>
    <mergeCell ref="A14:D14"/>
    <mergeCell ref="A24:A31"/>
    <mergeCell ref="A32:A40"/>
    <mergeCell ref="A41:B41"/>
    <mergeCell ref="A22:D22"/>
    <mergeCell ref="A46:A49"/>
    <mergeCell ref="A50:A53"/>
    <mergeCell ref="A44:D44"/>
    <mergeCell ref="A58:A65"/>
    <mergeCell ref="A66:A74"/>
    <mergeCell ref="A19:D19"/>
    <mergeCell ref="A80:A87"/>
    <mergeCell ref="A88:A96"/>
    <mergeCell ref="A97:B97"/>
    <mergeCell ref="A78:D78"/>
    <mergeCell ref="A108:A109"/>
    <mergeCell ref="B108:B109"/>
    <mergeCell ref="C108:C109"/>
    <mergeCell ref="D108:D109"/>
    <mergeCell ref="A100:D100"/>
    <mergeCell ref="A107:D107"/>
    <mergeCell ref="E108:E109"/>
    <mergeCell ref="A116:A117"/>
    <mergeCell ref="B116:B117"/>
    <mergeCell ref="C116:C117"/>
    <mergeCell ref="D116:D117"/>
    <mergeCell ref="E116:E117"/>
    <mergeCell ref="A115:D115"/>
  </mergeCells>
  <pageMargins left="0.7" right="0.7" top="0.75" bottom="0.75" header="0.3" footer="0.3"/>
  <pageSetup orientation="portrait" horizontalDpi="1200" verticalDpi="1200" r:id="rId1"/>
  <headerFooter>
    <oddFooter>&amp;R&amp;1#&amp;"Calibri"&amp;10&amp;KA80000Internal Use Only</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BB052-2FD8-42E1-A034-80C2F46E36BA}">
  <sheetPr>
    <tabColor theme="8"/>
  </sheetPr>
  <dimension ref="A1:N82"/>
  <sheetViews>
    <sheetView workbookViewId="0">
      <selection activeCell="A6" sqref="A6"/>
    </sheetView>
  </sheetViews>
  <sheetFormatPr defaultRowHeight="16.5" customHeight="1" x14ac:dyDescent="0.2"/>
  <cols>
    <col min="1" max="1" width="31.125" customWidth="1"/>
    <col min="2" max="18" width="19" customWidth="1"/>
  </cols>
  <sheetData>
    <row r="1" spans="1:14" s="495" customFormat="1" ht="16.5" customHeight="1" x14ac:dyDescent="0.2">
      <c r="A1" s="360" t="str">
        <f>' PY2 Res &amp; DR'!A1</f>
        <v>Evergy Evaluation, Measurement, and Verification Report  – Appendix O: Databook</v>
      </c>
      <c r="B1" s="64"/>
      <c r="C1" s="64"/>
      <c r="D1" s="64"/>
      <c r="E1" s="64"/>
      <c r="F1" s="64"/>
      <c r="G1" s="64"/>
      <c r="H1" s="64"/>
      <c r="I1" s="64"/>
      <c r="J1" s="64"/>
      <c r="K1" s="64"/>
      <c r="L1" s="64"/>
      <c r="M1" s="64"/>
      <c r="N1" s="64"/>
    </row>
    <row r="2" spans="1:14" s="495" customFormat="1" ht="16.5" customHeight="1" x14ac:dyDescent="0.2">
      <c r="A2" s="361"/>
      <c r="B2" s="67"/>
      <c r="C2" s="67"/>
      <c r="D2" s="67"/>
      <c r="E2" s="67"/>
      <c r="F2" s="67"/>
      <c r="G2" s="67"/>
      <c r="H2" s="67"/>
    </row>
    <row r="3" spans="1:14" s="495" customFormat="1" ht="16.5" customHeight="1" x14ac:dyDescent="0.2">
      <c r="A3" s="362" t="s">
        <v>772</v>
      </c>
      <c r="B3" s="45"/>
      <c r="C3" s="45"/>
      <c r="D3" s="45"/>
      <c r="E3" s="45"/>
      <c r="F3" s="45"/>
      <c r="G3" s="45"/>
      <c r="H3" s="45"/>
      <c r="I3" s="494"/>
      <c r="J3" s="494"/>
      <c r="K3" s="494"/>
      <c r="L3" s="494"/>
      <c r="M3" s="494"/>
      <c r="N3" s="494"/>
    </row>
    <row r="6" spans="1:14" ht="16.5" customHeight="1" x14ac:dyDescent="0.2">
      <c r="A6" s="358" t="s">
        <v>220</v>
      </c>
      <c r="B6" s="358"/>
      <c r="C6" s="358"/>
      <c r="D6" s="358"/>
    </row>
    <row r="7" spans="1:14" ht="16.5" customHeight="1" x14ac:dyDescent="0.2">
      <c r="A7" s="638" t="s">
        <v>40</v>
      </c>
      <c r="B7" s="639" t="s">
        <v>890</v>
      </c>
      <c r="C7" s="553" t="s">
        <v>121</v>
      </c>
      <c r="D7" s="553" t="s">
        <v>120</v>
      </c>
    </row>
    <row r="8" spans="1:14" ht="16.5" customHeight="1" x14ac:dyDescent="0.2">
      <c r="A8" s="660" t="str">
        <f>'Program Level Tables'!AP5</f>
        <v>Number of Participants</v>
      </c>
      <c r="B8" s="660">
        <f>'Program Level Tables'!AQ5</f>
        <v>1584</v>
      </c>
      <c r="C8" s="660">
        <f>'Program Level Tables'!AR5</f>
        <v>0</v>
      </c>
      <c r="D8" s="660">
        <f>'Program Level Tables'!AS5</f>
        <v>1584</v>
      </c>
    </row>
    <row r="9" spans="1:14" ht="16.5" customHeight="1" x14ac:dyDescent="0.2">
      <c r="A9" s="1090" t="str">
        <f>'Program Level Tables'!AP6</f>
        <v>Energy Savings (kWh)</v>
      </c>
      <c r="B9" s="1091"/>
      <c r="C9" s="1091"/>
      <c r="D9" s="1092"/>
    </row>
    <row r="10" spans="1:14" ht="16.5" customHeight="1" x14ac:dyDescent="0.2">
      <c r="A10" s="661" t="str">
        <f>'Program Level Tables'!AP7</f>
        <v>Targeted Energy Savings</v>
      </c>
      <c r="B10" s="661" t="str">
        <f>'Program Level Tables'!AQ7</f>
        <v>-</v>
      </c>
      <c r="C10" s="661" t="str">
        <f>'Program Level Tables'!AR7</f>
        <v>-</v>
      </c>
      <c r="D10" s="661" t="str">
        <f>'Program Level Tables'!AS7</f>
        <v>-</v>
      </c>
    </row>
    <row r="11" spans="1:14" ht="16.5" customHeight="1" x14ac:dyDescent="0.2">
      <c r="A11" s="661" t="str">
        <f>'Program Level Tables'!AP8</f>
        <v>Reported Energy Savings</v>
      </c>
      <c r="B11" s="661">
        <f>'Program Level Tables'!AQ8</f>
        <v>186388</v>
      </c>
      <c r="C11" s="661">
        <f>'Program Level Tables'!AR8</f>
        <v>0</v>
      </c>
      <c r="D11" s="661">
        <f>'Program Level Tables'!AS8</f>
        <v>186388</v>
      </c>
    </row>
    <row r="12" spans="1:14" ht="16.5" customHeight="1" x14ac:dyDescent="0.2">
      <c r="A12" s="661" t="str">
        <f>'Program Level Tables'!AP9</f>
        <v>Gross Verified Energy Savings</v>
      </c>
      <c r="B12" s="661">
        <f>'Program Level Tables'!AQ9</f>
        <v>178419</v>
      </c>
      <c r="C12" s="661">
        <f>'Program Level Tables'!AR9</f>
        <v>0</v>
      </c>
      <c r="D12" s="661">
        <f>'Program Level Tables'!AS9</f>
        <v>178419</v>
      </c>
    </row>
    <row r="13" spans="1:14" ht="16.5" customHeight="1" x14ac:dyDescent="0.2">
      <c r="A13" s="661" t="str">
        <f>'Program Level Tables'!AP10</f>
        <v>Net Verified Energy Savings</v>
      </c>
      <c r="B13" s="661">
        <f>'Program Level Tables'!AQ10</f>
        <v>178419</v>
      </c>
      <c r="C13" s="661">
        <f>'Program Level Tables'!AR10</f>
        <v>0</v>
      </c>
      <c r="D13" s="661">
        <f>'Program Level Tables'!AS10</f>
        <v>178419</v>
      </c>
    </row>
    <row r="14" spans="1:14" ht="16.5" customHeight="1" x14ac:dyDescent="0.2">
      <c r="A14" s="1090" t="str">
        <f>'Program Level Tables'!AP11</f>
        <v>Peak Demand Reduction (kW)</v>
      </c>
      <c r="B14" s="1091">
        <f>'Program Level Tables'!AQ11</f>
        <v>0</v>
      </c>
      <c r="C14" s="1091">
        <f>'Program Level Tables'!AR11</f>
        <v>0</v>
      </c>
      <c r="D14" s="1092">
        <f>'Program Level Tables'!AS11</f>
        <v>0</v>
      </c>
    </row>
    <row r="15" spans="1:14" ht="16.5" customHeight="1" x14ac:dyDescent="0.2">
      <c r="A15" s="661" t="str">
        <f>'Program Level Tables'!AP12</f>
        <v>Targeted Peak Demand Reduction</v>
      </c>
      <c r="B15" s="661">
        <f>'Program Level Tables'!AQ12</f>
        <v>0</v>
      </c>
      <c r="C15" s="661">
        <f>'Program Level Tables'!AR12</f>
        <v>0</v>
      </c>
      <c r="D15" s="661">
        <f>'Program Level Tables'!AS12</f>
        <v>0</v>
      </c>
    </row>
    <row r="16" spans="1:14" ht="16.5" customHeight="1" x14ac:dyDescent="0.2">
      <c r="A16" s="661" t="str">
        <f>'Program Level Tables'!AP13</f>
        <v>Reported Peak Demand Reduction</v>
      </c>
      <c r="B16" s="661">
        <f>'Program Level Tables'!AQ13</f>
        <v>0</v>
      </c>
      <c r="C16" s="661">
        <f>'Program Level Tables'!AR13</f>
        <v>0</v>
      </c>
      <c r="D16" s="661">
        <f>'Program Level Tables'!AS13</f>
        <v>0</v>
      </c>
    </row>
    <row r="17" spans="1:4" ht="16.5" customHeight="1" x14ac:dyDescent="0.2">
      <c r="A17" s="661" t="str">
        <f>'Program Level Tables'!AP14</f>
        <v>Gross Verified Peak Demand Reduction</v>
      </c>
      <c r="B17" s="661">
        <f>'Program Level Tables'!AQ14</f>
        <v>0</v>
      </c>
      <c r="C17" s="661">
        <f>'Program Level Tables'!AR14</f>
        <v>0</v>
      </c>
      <c r="D17" s="661">
        <f>'Program Level Tables'!AS14</f>
        <v>0</v>
      </c>
    </row>
    <row r="18" spans="1:4" ht="16.5" customHeight="1" x14ac:dyDescent="0.2">
      <c r="A18" s="661" t="str">
        <f>'Program Level Tables'!AP15</f>
        <v>Net Verified Peak Demand Reduction</v>
      </c>
      <c r="B18" s="661">
        <f>'Program Level Tables'!AQ15</f>
        <v>0</v>
      </c>
      <c r="C18" s="661">
        <f>'Program Level Tables'!AR15</f>
        <v>0</v>
      </c>
      <c r="D18" s="661">
        <f>'Program Level Tables'!AS15</f>
        <v>0</v>
      </c>
    </row>
    <row r="19" spans="1:4" ht="16.5" customHeight="1" x14ac:dyDescent="0.2">
      <c r="A19" s="1090" t="str">
        <f>'Program Level Tables'!AP16</f>
        <v>Benefit / Cost Ratios</v>
      </c>
      <c r="B19" s="1091">
        <f>'Program Level Tables'!AQ16</f>
        <v>0</v>
      </c>
      <c r="C19" s="1091">
        <f>'Program Level Tables'!AR16</f>
        <v>0</v>
      </c>
      <c r="D19" s="1092">
        <f>'Program Level Tables'!AS16</f>
        <v>0</v>
      </c>
    </row>
    <row r="20" spans="1:4" s="3" customFormat="1" ht="16.5" customHeight="1" x14ac:dyDescent="0.2">
      <c r="A20" s="661" t="str">
        <f>'Program Level Tables'!AP17</f>
        <v>Total Resource Cost Test Ratio</v>
      </c>
      <c r="B20" s="444" t="str">
        <f>'Program Level Tables'!AQ17</f>
        <v>-</v>
      </c>
      <c r="C20" s="444" t="str">
        <f>'Program Level Tables'!AR17</f>
        <v>-</v>
      </c>
      <c r="D20" s="444" t="str">
        <f>'Program Level Tables'!AS17</f>
        <v>-</v>
      </c>
    </row>
    <row r="21" spans="1:4" s="3" customFormat="1" ht="16.5" customHeight="1" x14ac:dyDescent="0.2"/>
    <row r="22" spans="1:4" ht="16.5" customHeight="1" x14ac:dyDescent="0.2">
      <c r="A22" s="3"/>
      <c r="B22" s="3"/>
      <c r="C22" s="3"/>
      <c r="D22" s="3"/>
    </row>
    <row r="23" spans="1:4" ht="16.5" customHeight="1" x14ac:dyDescent="0.2">
      <c r="A23" s="1068" t="s">
        <v>853</v>
      </c>
      <c r="B23" s="1068"/>
      <c r="C23" s="1068"/>
      <c r="D23" s="1068"/>
    </row>
    <row r="24" spans="1:4" ht="16.5" customHeight="1" x14ac:dyDescent="0.2">
      <c r="A24" s="662" t="s">
        <v>40</v>
      </c>
      <c r="B24" s="662" t="s">
        <v>854</v>
      </c>
      <c r="C24" s="662" t="s">
        <v>855</v>
      </c>
    </row>
    <row r="25" spans="1:4" ht="16.5" customHeight="1" x14ac:dyDescent="0.2">
      <c r="A25" s="564" t="s">
        <v>856</v>
      </c>
      <c r="B25" s="313">
        <v>189</v>
      </c>
      <c r="C25" s="410">
        <v>0.95</v>
      </c>
    </row>
    <row r="26" spans="1:4" ht="16.5" customHeight="1" x14ac:dyDescent="0.2">
      <c r="A26" s="564" t="s">
        <v>857</v>
      </c>
      <c r="B26" s="313">
        <v>179</v>
      </c>
      <c r="C26" s="410">
        <v>0.95</v>
      </c>
    </row>
    <row r="27" spans="1:4" ht="16.5" customHeight="1" x14ac:dyDescent="0.2">
      <c r="A27" s="564" t="s">
        <v>858</v>
      </c>
      <c r="B27" s="313">
        <v>153</v>
      </c>
      <c r="C27" s="410">
        <v>0.81</v>
      </c>
    </row>
    <row r="28" spans="1:4" ht="16.5" customHeight="1" x14ac:dyDescent="0.2">
      <c r="A28" s="563" t="s">
        <v>859</v>
      </c>
      <c r="B28" s="514" t="s">
        <v>448</v>
      </c>
      <c r="C28" s="411">
        <v>0.81</v>
      </c>
    </row>
    <row r="31" spans="1:4" ht="16.5" customHeight="1" x14ac:dyDescent="0.2">
      <c r="A31" s="1068" t="s">
        <v>860</v>
      </c>
      <c r="B31" s="1068"/>
      <c r="C31" s="1068"/>
      <c r="D31" s="1068"/>
    </row>
    <row r="32" spans="1:4" ht="16.5" customHeight="1" x14ac:dyDescent="0.2">
      <c r="A32" s="617" t="s">
        <v>861</v>
      </c>
      <c r="B32" s="617" t="s">
        <v>862</v>
      </c>
    </row>
    <row r="33" spans="1:2" ht="16.5" customHeight="1" x14ac:dyDescent="0.2">
      <c r="A33" s="564" t="s">
        <v>863</v>
      </c>
      <c r="B33" s="562" t="s">
        <v>864</v>
      </c>
    </row>
    <row r="34" spans="1:2" ht="16.5" customHeight="1" x14ac:dyDescent="0.2">
      <c r="A34" s="564" t="s">
        <v>865</v>
      </c>
      <c r="B34" s="562" t="s">
        <v>864</v>
      </c>
    </row>
    <row r="35" spans="1:2" ht="16.5" customHeight="1" x14ac:dyDescent="0.2">
      <c r="A35" s="564" t="s">
        <v>866</v>
      </c>
      <c r="B35" s="562" t="s">
        <v>864</v>
      </c>
    </row>
    <row r="36" spans="1:2" ht="16.5" customHeight="1" x14ac:dyDescent="0.2">
      <c r="A36" s="564" t="s">
        <v>867</v>
      </c>
      <c r="B36" s="562" t="s">
        <v>867</v>
      </c>
    </row>
    <row r="37" spans="1:2" ht="16.5" customHeight="1" x14ac:dyDescent="0.2">
      <c r="A37" s="564" t="s">
        <v>868</v>
      </c>
      <c r="B37" s="562" t="s">
        <v>867</v>
      </c>
    </row>
    <row r="38" spans="1:2" ht="16.5" customHeight="1" x14ac:dyDescent="0.2">
      <c r="A38" s="564" t="s">
        <v>869</v>
      </c>
      <c r="B38" s="562" t="s">
        <v>867</v>
      </c>
    </row>
    <row r="39" spans="1:2" ht="16.5" customHeight="1" x14ac:dyDescent="0.2">
      <c r="A39" s="564" t="s">
        <v>870</v>
      </c>
      <c r="B39" s="562" t="s">
        <v>867</v>
      </c>
    </row>
    <row r="40" spans="1:2" ht="16.5" customHeight="1" x14ac:dyDescent="0.2">
      <c r="A40" s="564" t="s">
        <v>871</v>
      </c>
      <c r="B40" s="562" t="s">
        <v>867</v>
      </c>
    </row>
    <row r="41" spans="1:2" ht="16.5" customHeight="1" x14ac:dyDescent="0.2">
      <c r="A41" s="564" t="s">
        <v>872</v>
      </c>
      <c r="B41" s="562" t="s">
        <v>872</v>
      </c>
    </row>
    <row r="42" spans="1:2" ht="16.5" customHeight="1" x14ac:dyDescent="0.2">
      <c r="A42" s="564" t="s">
        <v>873</v>
      </c>
      <c r="B42" s="562" t="s">
        <v>872</v>
      </c>
    </row>
    <row r="43" spans="1:2" ht="16.5" customHeight="1" x14ac:dyDescent="0.2">
      <c r="A43" s="564" t="s">
        <v>874</v>
      </c>
      <c r="B43" s="562" t="s">
        <v>872</v>
      </c>
    </row>
    <row r="44" spans="1:2" ht="16.5" customHeight="1" x14ac:dyDescent="0.2">
      <c r="A44" s="564" t="s">
        <v>875</v>
      </c>
      <c r="B44" s="562" t="s">
        <v>872</v>
      </c>
    </row>
    <row r="45" spans="1:2" ht="16.5" customHeight="1" x14ac:dyDescent="0.2">
      <c r="A45" s="564" t="s">
        <v>876</v>
      </c>
      <c r="B45" s="562" t="s">
        <v>876</v>
      </c>
    </row>
    <row r="46" spans="1:2" ht="16.5" customHeight="1" x14ac:dyDescent="0.2">
      <c r="A46" s="564" t="s">
        <v>877</v>
      </c>
      <c r="B46" s="562" t="s">
        <v>876</v>
      </c>
    </row>
    <row r="47" spans="1:2" ht="16.5" customHeight="1" x14ac:dyDescent="0.2">
      <c r="A47" s="564" t="s">
        <v>878</v>
      </c>
      <c r="B47" s="562" t="s">
        <v>879</v>
      </c>
    </row>
    <row r="50" spans="1:7" ht="16.5" customHeight="1" x14ac:dyDescent="0.2">
      <c r="A50" s="1068" t="s">
        <v>880</v>
      </c>
      <c r="B50" s="1068"/>
      <c r="C50" s="1068"/>
      <c r="D50" s="1068"/>
    </row>
    <row r="51" spans="1:7" ht="16.5" customHeight="1" x14ac:dyDescent="0.2">
      <c r="A51" s="220" t="s">
        <v>69</v>
      </c>
      <c r="B51" s="310" t="s">
        <v>861</v>
      </c>
      <c r="C51" s="310" t="s">
        <v>829</v>
      </c>
      <c r="D51" s="310" t="s">
        <v>331</v>
      </c>
      <c r="E51" s="310" t="s">
        <v>847</v>
      </c>
      <c r="F51" s="310" t="s">
        <v>113</v>
      </c>
    </row>
    <row r="52" spans="1:7" ht="16.5" customHeight="1" x14ac:dyDescent="0.2">
      <c r="A52" s="1058" t="s">
        <v>120</v>
      </c>
      <c r="B52" s="513" t="s">
        <v>868</v>
      </c>
      <c r="C52" s="301">
        <v>63</v>
      </c>
      <c r="D52" s="352">
        <v>4233.47</v>
      </c>
      <c r="E52" s="352">
        <v>4688.1499999999996</v>
      </c>
      <c r="F52" s="346">
        <v>1.1100000000000001</v>
      </c>
      <c r="G52" s="3"/>
    </row>
    <row r="53" spans="1:7" ht="16.5" customHeight="1" x14ac:dyDescent="0.2">
      <c r="A53" s="1058"/>
      <c r="B53" s="513" t="s">
        <v>863</v>
      </c>
      <c r="C53" s="301">
        <v>149</v>
      </c>
      <c r="D53" s="352">
        <v>22942.22</v>
      </c>
      <c r="E53" s="352">
        <v>20527.46</v>
      </c>
      <c r="F53" s="346">
        <v>0.89</v>
      </c>
      <c r="G53" s="3"/>
    </row>
    <row r="54" spans="1:7" ht="16.5" customHeight="1" x14ac:dyDescent="0.2">
      <c r="A54" s="1058"/>
      <c r="B54" s="513" t="s">
        <v>865</v>
      </c>
      <c r="C54" s="301">
        <v>150</v>
      </c>
      <c r="D54" s="352">
        <v>23096.19</v>
      </c>
      <c r="E54" s="352">
        <v>20306.88</v>
      </c>
      <c r="F54" s="346">
        <v>0.88</v>
      </c>
      <c r="G54" s="3"/>
    </row>
    <row r="55" spans="1:7" ht="16.5" customHeight="1" x14ac:dyDescent="0.2">
      <c r="A55" s="1058"/>
      <c r="B55" s="513" t="s">
        <v>873</v>
      </c>
      <c r="C55" s="301">
        <v>97</v>
      </c>
      <c r="D55" s="352">
        <v>13059.8</v>
      </c>
      <c r="E55" s="352">
        <v>5800.84</v>
      </c>
      <c r="F55" s="346">
        <v>0.44</v>
      </c>
      <c r="G55" s="3"/>
    </row>
    <row r="56" spans="1:7" ht="16.5" customHeight="1" x14ac:dyDescent="0.2">
      <c r="A56" s="1058"/>
      <c r="B56" s="513" t="s">
        <v>871</v>
      </c>
      <c r="C56" s="301">
        <v>60</v>
      </c>
      <c r="D56" s="352">
        <v>4031.87</v>
      </c>
      <c r="E56" s="352">
        <v>2753.6</v>
      </c>
      <c r="F56" s="346">
        <v>0.68</v>
      </c>
      <c r="G56" s="3"/>
    </row>
    <row r="57" spans="1:7" ht="16.5" customHeight="1" x14ac:dyDescent="0.2">
      <c r="A57" s="1058"/>
      <c r="B57" s="513" t="s">
        <v>874</v>
      </c>
      <c r="C57" s="301">
        <v>120</v>
      </c>
      <c r="D57" s="352">
        <v>16156.45</v>
      </c>
      <c r="E57" s="352">
        <v>13809.15</v>
      </c>
      <c r="F57" s="346">
        <v>0.85</v>
      </c>
      <c r="G57" s="3"/>
    </row>
    <row r="58" spans="1:7" ht="16.5" customHeight="1" x14ac:dyDescent="0.2">
      <c r="A58" s="1058"/>
      <c r="B58" s="513" t="s">
        <v>869</v>
      </c>
      <c r="C58" s="301">
        <v>40</v>
      </c>
      <c r="D58" s="352">
        <v>2687.92</v>
      </c>
      <c r="E58" s="352">
        <v>5257.27</v>
      </c>
      <c r="F58" s="346">
        <v>1.96</v>
      </c>
      <c r="G58" s="3"/>
    </row>
    <row r="59" spans="1:7" ht="16.5" customHeight="1" x14ac:dyDescent="0.2">
      <c r="A59" s="1058"/>
      <c r="B59" s="513" t="s">
        <v>870</v>
      </c>
      <c r="C59" s="301">
        <v>181</v>
      </c>
      <c r="D59" s="352">
        <v>12162.82</v>
      </c>
      <c r="E59" s="352">
        <v>24475.1</v>
      </c>
      <c r="F59" s="346">
        <v>2.0099999999999998</v>
      </c>
      <c r="G59" s="3"/>
    </row>
    <row r="60" spans="1:7" ht="16.5" customHeight="1" x14ac:dyDescent="0.2">
      <c r="A60" s="1058"/>
      <c r="B60" s="513" t="s">
        <v>881</v>
      </c>
      <c r="C60" s="301">
        <v>31</v>
      </c>
      <c r="D60" s="352">
        <v>7075.21</v>
      </c>
      <c r="E60" s="352">
        <v>6687.64</v>
      </c>
      <c r="F60" s="346">
        <v>0.95</v>
      </c>
      <c r="G60" s="3"/>
    </row>
    <row r="61" spans="1:7" ht="16.5" customHeight="1" x14ac:dyDescent="0.2">
      <c r="A61" s="1058"/>
      <c r="B61" s="513" t="s">
        <v>872</v>
      </c>
      <c r="C61" s="301">
        <v>127</v>
      </c>
      <c r="D61" s="352">
        <v>17098.91</v>
      </c>
      <c r="E61" s="352">
        <v>13842.17</v>
      </c>
      <c r="F61" s="346">
        <v>0.81</v>
      </c>
      <c r="G61" s="3"/>
    </row>
    <row r="62" spans="1:7" ht="16.5" customHeight="1" x14ac:dyDescent="0.2">
      <c r="A62" s="1058"/>
      <c r="B62" s="513" t="s">
        <v>867</v>
      </c>
      <c r="C62" s="301">
        <v>151</v>
      </c>
      <c r="D62" s="352">
        <v>10146.879999999999</v>
      </c>
      <c r="E62" s="352">
        <v>12665.55</v>
      </c>
      <c r="F62" s="346">
        <v>1.25</v>
      </c>
      <c r="G62" s="3"/>
    </row>
    <row r="63" spans="1:7" ht="16.5" customHeight="1" x14ac:dyDescent="0.2">
      <c r="A63" s="1058"/>
      <c r="B63" s="513" t="s">
        <v>875</v>
      </c>
      <c r="C63" s="301">
        <v>60</v>
      </c>
      <c r="D63" s="352">
        <v>8078.23</v>
      </c>
      <c r="E63" s="352">
        <v>7617.89</v>
      </c>
      <c r="F63" s="346">
        <v>0.94</v>
      </c>
      <c r="G63" s="3"/>
    </row>
    <row r="64" spans="1:7" ht="16.5" customHeight="1" x14ac:dyDescent="0.2">
      <c r="A64" s="1058"/>
      <c r="B64" s="513" t="s">
        <v>882</v>
      </c>
      <c r="C64" s="301">
        <v>158</v>
      </c>
      <c r="D64" s="352">
        <v>24327.99</v>
      </c>
      <c r="E64" s="352">
        <v>20633.52</v>
      </c>
      <c r="F64" s="346">
        <v>0.85</v>
      </c>
      <c r="G64" s="3"/>
    </row>
    <row r="65" spans="1:7" ht="16.5" customHeight="1" x14ac:dyDescent="0.2">
      <c r="A65" s="1058"/>
      <c r="B65" s="513" t="s">
        <v>877</v>
      </c>
      <c r="C65" s="301">
        <v>50</v>
      </c>
      <c r="D65" s="352">
        <v>11411.63</v>
      </c>
      <c r="E65" s="352">
        <v>10737.77</v>
      </c>
      <c r="F65" s="346">
        <v>0.94</v>
      </c>
      <c r="G65" s="3"/>
    </row>
    <row r="66" spans="1:7" ht="16.5" customHeight="1" x14ac:dyDescent="0.2">
      <c r="A66" s="1058"/>
      <c r="B66" s="513" t="s">
        <v>878</v>
      </c>
      <c r="C66" s="301">
        <v>147</v>
      </c>
      <c r="D66" s="352">
        <v>9878.09</v>
      </c>
      <c r="E66" s="352">
        <v>8615.82</v>
      </c>
      <c r="F66" s="346">
        <v>0.87</v>
      </c>
      <c r="G66" s="3"/>
    </row>
    <row r="67" spans="1:7" ht="16.5" customHeight="1" x14ac:dyDescent="0.2">
      <c r="A67" s="1094" t="s">
        <v>8</v>
      </c>
      <c r="B67" s="1094"/>
      <c r="C67" s="503">
        <v>1584</v>
      </c>
      <c r="D67" s="225">
        <v>186387.66</v>
      </c>
      <c r="E67" s="225">
        <v>178418.8</v>
      </c>
      <c r="F67" s="411">
        <v>0.96</v>
      </c>
      <c r="G67" s="3"/>
    </row>
    <row r="70" spans="1:7" ht="16.5" customHeight="1" x14ac:dyDescent="0.2">
      <c r="A70" s="1068" t="s">
        <v>306</v>
      </c>
      <c r="B70" s="1068"/>
      <c r="C70" s="1068"/>
      <c r="D70" s="1068"/>
    </row>
    <row r="71" spans="1:7" ht="38.25" x14ac:dyDescent="0.2">
      <c r="A71" s="617" t="s">
        <v>69</v>
      </c>
      <c r="B71" s="591" t="s">
        <v>282</v>
      </c>
      <c r="C71" s="591" t="s">
        <v>283</v>
      </c>
      <c r="D71" s="591" t="s">
        <v>284</v>
      </c>
      <c r="E71" s="591" t="s">
        <v>285</v>
      </c>
      <c r="F71" s="591" t="s">
        <v>336</v>
      </c>
      <c r="G71" s="591" t="s">
        <v>337</v>
      </c>
    </row>
    <row r="72" spans="1:7" ht="16.5" customHeight="1" x14ac:dyDescent="0.2">
      <c r="A72" s="565" t="s">
        <v>121</v>
      </c>
      <c r="B72" s="312" t="s">
        <v>448</v>
      </c>
      <c r="C72" s="312" t="s">
        <v>448</v>
      </c>
      <c r="D72" s="312" t="s">
        <v>448</v>
      </c>
      <c r="E72" s="312" t="s">
        <v>448</v>
      </c>
      <c r="F72" s="561" t="s">
        <v>448</v>
      </c>
      <c r="G72" s="561" t="s">
        <v>448</v>
      </c>
    </row>
    <row r="73" spans="1:7" ht="16.5" customHeight="1" x14ac:dyDescent="0.2">
      <c r="A73" s="565" t="s">
        <v>120</v>
      </c>
      <c r="B73" s="217">
        <v>186388</v>
      </c>
      <c r="C73" s="312">
        <v>0</v>
      </c>
      <c r="D73" s="217">
        <v>178419</v>
      </c>
      <c r="E73" s="312">
        <v>0</v>
      </c>
      <c r="F73" s="222">
        <v>0.96</v>
      </c>
      <c r="G73" s="561" t="s">
        <v>448</v>
      </c>
    </row>
    <row r="74" spans="1:7" ht="16.5" customHeight="1" x14ac:dyDescent="0.2">
      <c r="A74" s="554" t="s">
        <v>8</v>
      </c>
      <c r="B74" s="224">
        <v>186388</v>
      </c>
      <c r="C74" s="503">
        <v>0</v>
      </c>
      <c r="D74" s="224">
        <v>178419</v>
      </c>
      <c r="E74" s="503">
        <v>0</v>
      </c>
      <c r="F74" s="226">
        <v>0.96</v>
      </c>
      <c r="G74" s="498" t="s">
        <v>448</v>
      </c>
    </row>
    <row r="77" spans="1:7" ht="16.5" customHeight="1" x14ac:dyDescent="0.2">
      <c r="A77" s="1068" t="s">
        <v>307</v>
      </c>
      <c r="B77" s="1068"/>
      <c r="C77" s="1068"/>
      <c r="D77" s="1068"/>
    </row>
    <row r="78" spans="1:7" ht="16.5" customHeight="1" x14ac:dyDescent="0.2">
      <c r="A78" s="1074" t="s">
        <v>69</v>
      </c>
      <c r="B78" s="1055" t="s">
        <v>30</v>
      </c>
      <c r="C78" s="1055" t="s">
        <v>72</v>
      </c>
      <c r="D78" s="1055" t="s">
        <v>284</v>
      </c>
      <c r="E78" s="1055" t="s">
        <v>286</v>
      </c>
      <c r="F78" s="470"/>
    </row>
    <row r="79" spans="1:7" ht="16.5" customHeight="1" x14ac:dyDescent="0.2">
      <c r="A79" s="1074"/>
      <c r="B79" s="1055"/>
      <c r="C79" s="1055"/>
      <c r="D79" s="1055"/>
      <c r="E79" s="1055"/>
      <c r="F79" s="470"/>
    </row>
    <row r="80" spans="1:7" ht="16.5" customHeight="1" x14ac:dyDescent="0.2">
      <c r="A80" s="565" t="s">
        <v>121</v>
      </c>
      <c r="B80" s="561" t="s">
        <v>448</v>
      </c>
      <c r="C80" s="561" t="s">
        <v>448</v>
      </c>
      <c r="D80" s="313" t="s">
        <v>448</v>
      </c>
      <c r="E80" s="312" t="s">
        <v>448</v>
      </c>
      <c r="F80" s="470"/>
    </row>
    <row r="81" spans="1:6" ht="16.5" customHeight="1" x14ac:dyDescent="0.2">
      <c r="A81" s="565" t="s">
        <v>120</v>
      </c>
      <c r="B81" s="222">
        <v>0</v>
      </c>
      <c r="C81" s="222">
        <v>1</v>
      </c>
      <c r="D81" s="314">
        <v>178419</v>
      </c>
      <c r="E81" s="217">
        <v>178419</v>
      </c>
      <c r="F81" s="470"/>
    </row>
    <row r="82" spans="1:6" ht="16.5" customHeight="1" x14ac:dyDescent="0.2">
      <c r="A82" s="556" t="s">
        <v>8</v>
      </c>
      <c r="B82" s="226">
        <v>0</v>
      </c>
      <c r="C82" s="226">
        <v>1</v>
      </c>
      <c r="D82" s="309">
        <v>178419</v>
      </c>
      <c r="E82" s="309">
        <v>178419</v>
      </c>
      <c r="F82" s="470"/>
    </row>
  </sheetData>
  <mergeCells count="15">
    <mergeCell ref="D78:D79"/>
    <mergeCell ref="A19:D19"/>
    <mergeCell ref="E78:E79"/>
    <mergeCell ref="A9:D9"/>
    <mergeCell ref="A14:D14"/>
    <mergeCell ref="A23:D23"/>
    <mergeCell ref="A31:D31"/>
    <mergeCell ref="A50:D50"/>
    <mergeCell ref="A70:D70"/>
    <mergeCell ref="A77:D77"/>
    <mergeCell ref="A52:A66"/>
    <mergeCell ref="A67:B67"/>
    <mergeCell ref="A78:A79"/>
    <mergeCell ref="B78:B79"/>
    <mergeCell ref="C78:C79"/>
  </mergeCells>
  <pageMargins left="0.7" right="0.7" top="0.75" bottom="0.75" header="0.3" footer="0.3"/>
  <pageSetup orientation="portrait" horizontalDpi="1200" verticalDpi="1200" r:id="rId1"/>
  <headerFooter>
    <oddFooter>&amp;R&amp;1#&amp;"Calibri"&amp;10&amp;KA80000Internal Use Only</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888A2-5E88-41E1-A924-88B26F53D1BF}">
  <sheetPr>
    <tabColor theme="8"/>
  </sheetPr>
  <dimension ref="A1:N27"/>
  <sheetViews>
    <sheetView workbookViewId="0">
      <selection activeCell="A6" sqref="A6:D6"/>
    </sheetView>
  </sheetViews>
  <sheetFormatPr defaultRowHeight="16.5" customHeight="1" x14ac:dyDescent="0.2"/>
  <cols>
    <col min="1" max="1" width="33.25" customWidth="1"/>
    <col min="2" max="8" width="15" customWidth="1"/>
  </cols>
  <sheetData>
    <row r="1" spans="1:14" s="495" customFormat="1" ht="16.5" customHeight="1" x14ac:dyDescent="0.2">
      <c r="A1" s="360" t="str">
        <f>' PY2 Res &amp; DR'!A1</f>
        <v>Evergy Evaluation, Measurement, and Verification Report  – Appendix O: Databook</v>
      </c>
      <c r="B1" s="64"/>
      <c r="C1" s="64"/>
      <c r="D1" s="64"/>
      <c r="E1" s="64"/>
      <c r="F1" s="64"/>
      <c r="G1" s="64"/>
      <c r="H1" s="64"/>
      <c r="I1" s="64"/>
      <c r="J1" s="64"/>
      <c r="K1" s="64"/>
      <c r="L1" s="64"/>
      <c r="M1" s="64"/>
      <c r="N1" s="64"/>
    </row>
    <row r="2" spans="1:14" s="495" customFormat="1" ht="16.5" customHeight="1" x14ac:dyDescent="0.2">
      <c r="A2" s="361"/>
      <c r="B2" s="67"/>
      <c r="C2" s="67"/>
      <c r="D2" s="67"/>
      <c r="E2" s="67"/>
      <c r="F2" s="67"/>
      <c r="G2" s="67"/>
      <c r="H2" s="67"/>
    </row>
    <row r="3" spans="1:14" s="495" customFormat="1" ht="16.5" customHeight="1" x14ac:dyDescent="0.2">
      <c r="A3" s="362" t="s">
        <v>827</v>
      </c>
      <c r="B3" s="45"/>
      <c r="C3" s="45"/>
      <c r="D3" s="45"/>
      <c r="E3" s="45"/>
      <c r="F3" s="45"/>
      <c r="G3" s="45"/>
      <c r="H3" s="45"/>
      <c r="I3" s="494"/>
      <c r="J3" s="494"/>
      <c r="K3" s="494"/>
      <c r="L3" s="494"/>
      <c r="M3" s="494"/>
      <c r="N3" s="494"/>
    </row>
    <row r="6" spans="1:14" ht="16.5" customHeight="1" x14ac:dyDescent="0.2">
      <c r="A6" s="1068" t="s">
        <v>220</v>
      </c>
      <c r="B6" s="1068"/>
      <c r="C6" s="1068"/>
      <c r="D6" s="1068"/>
    </row>
    <row r="7" spans="1:14" ht="16.5" customHeight="1" x14ac:dyDescent="0.2">
      <c r="A7" s="638" t="s">
        <v>40</v>
      </c>
      <c r="B7" s="639" t="s">
        <v>890</v>
      </c>
      <c r="C7" s="553" t="s">
        <v>121</v>
      </c>
      <c r="D7" s="553" t="s">
        <v>120</v>
      </c>
    </row>
    <row r="8" spans="1:14" ht="16.5" customHeight="1" x14ac:dyDescent="0.2">
      <c r="A8" s="660" t="str">
        <f>'Program Level Tables'!AU5</f>
        <v>Number of Businesses</v>
      </c>
      <c r="B8" s="1095">
        <f>'Program Level Tables'!AV5</f>
        <v>16</v>
      </c>
      <c r="C8" s="1096"/>
      <c r="D8" s="1097"/>
    </row>
    <row r="9" spans="1:14" ht="16.5" customHeight="1" x14ac:dyDescent="0.2">
      <c r="A9" s="1065" t="str">
        <f>'Program Level Tables'!AU6</f>
        <v>Energy Impacts (kWh)</v>
      </c>
      <c r="B9" s="1065"/>
      <c r="C9" s="1065"/>
      <c r="D9" s="1065"/>
    </row>
    <row r="10" spans="1:14" ht="16.5" customHeight="1" x14ac:dyDescent="0.2">
      <c r="A10" s="661" t="str">
        <f>'Program Level Tables'!AU7</f>
        <v>Targeted Energy Savings</v>
      </c>
      <c r="B10" s="125" t="str">
        <f>'Program Level Tables'!AV7</f>
        <v>-</v>
      </c>
      <c r="C10" s="125" t="str">
        <f>'Program Level Tables'!AW7</f>
        <v>-</v>
      </c>
      <c r="D10" s="125" t="str">
        <f>'Program Level Tables'!AX7</f>
        <v>-</v>
      </c>
    </row>
    <row r="11" spans="1:14" ht="16.5" customHeight="1" x14ac:dyDescent="0.2">
      <c r="A11" s="661" t="str">
        <f>'Program Level Tables'!AU8</f>
        <v>Reported Energy Savings</v>
      </c>
      <c r="B11" s="125">
        <f>'Program Level Tables'!AV8</f>
        <v>550400</v>
      </c>
      <c r="C11" s="125">
        <f>'Program Level Tables'!AW8</f>
        <v>329824</v>
      </c>
      <c r="D11" s="125">
        <f>'Program Level Tables'!AX8</f>
        <v>220576</v>
      </c>
    </row>
    <row r="12" spans="1:14" ht="16.5" customHeight="1" x14ac:dyDescent="0.2">
      <c r="A12" s="661" t="str">
        <f>'Program Level Tables'!AU9</f>
        <v>Gross Verified Energy Savings</v>
      </c>
      <c r="B12" s="125">
        <f>'Program Level Tables'!AV9</f>
        <v>550400</v>
      </c>
      <c r="C12" s="125">
        <f>'Program Level Tables'!AW9</f>
        <v>329824</v>
      </c>
      <c r="D12" s="125">
        <f>'Program Level Tables'!AX9</f>
        <v>220576</v>
      </c>
    </row>
    <row r="13" spans="1:14" ht="16.5" customHeight="1" x14ac:dyDescent="0.2">
      <c r="A13" s="661" t="str">
        <f>'Program Level Tables'!AU10</f>
        <v>Net Verified Energy Savings</v>
      </c>
      <c r="B13" s="125">
        <f>'Program Level Tables'!AV10</f>
        <v>550400</v>
      </c>
      <c r="C13" s="125">
        <f>'Program Level Tables'!AW10</f>
        <v>329824</v>
      </c>
      <c r="D13" s="125">
        <f>'Program Level Tables'!AX10</f>
        <v>220576</v>
      </c>
    </row>
    <row r="14" spans="1:14" ht="16.5" customHeight="1" x14ac:dyDescent="0.2">
      <c r="A14" s="1065" t="str">
        <f>'Program Level Tables'!AU11</f>
        <v>Peak Demand Impacts (kW)</v>
      </c>
      <c r="B14" s="1065">
        <f>'Program Level Tables'!AV11</f>
        <v>0</v>
      </c>
      <c r="C14" s="1065">
        <f>'Program Level Tables'!AW11</f>
        <v>0</v>
      </c>
      <c r="D14" s="1065">
        <f>'Program Level Tables'!AX11</f>
        <v>0</v>
      </c>
    </row>
    <row r="15" spans="1:14" ht="16.5" customHeight="1" x14ac:dyDescent="0.2">
      <c r="A15" s="661" t="str">
        <f>'Program Level Tables'!AU12</f>
        <v>Projected Peak Demand Savings</v>
      </c>
      <c r="B15" s="444" t="str">
        <f>'Program Level Tables'!AV12</f>
        <v>-</v>
      </c>
      <c r="C15" s="444" t="str">
        <f>'Program Level Tables'!AW12</f>
        <v>-</v>
      </c>
      <c r="D15" s="444" t="str">
        <f>'Program Level Tables'!AX12</f>
        <v>-</v>
      </c>
    </row>
    <row r="16" spans="1:14" ht="16.5" customHeight="1" x14ac:dyDescent="0.2">
      <c r="A16" s="661" t="str">
        <f>'Program Level Tables'!AU13</f>
        <v>Targeted Peak Demand Savings</v>
      </c>
      <c r="B16" s="444">
        <f>'Program Level Tables'!AV13</f>
        <v>110.16</v>
      </c>
      <c r="C16" s="444">
        <f>'Program Level Tables'!AW13</f>
        <v>61.11</v>
      </c>
      <c r="D16" s="444">
        <f>'Program Level Tables'!AX13</f>
        <v>49.05</v>
      </c>
    </row>
    <row r="17" spans="1:7" ht="16.5" customHeight="1" x14ac:dyDescent="0.2">
      <c r="A17" s="661" t="str">
        <f>'Program Level Tables'!AU14</f>
        <v>Gross Verified Peak Demand Savings</v>
      </c>
      <c r="B17" s="444">
        <f>'Program Level Tables'!AV14</f>
        <v>110.16</v>
      </c>
      <c r="C17" s="444">
        <f>'Program Level Tables'!AW14</f>
        <v>61.11</v>
      </c>
      <c r="D17" s="444">
        <f>'Program Level Tables'!AX14</f>
        <v>49.05</v>
      </c>
    </row>
    <row r="18" spans="1:7" ht="16.5" customHeight="1" x14ac:dyDescent="0.2">
      <c r="A18" s="661" t="str">
        <f>'Program Level Tables'!AU15</f>
        <v>Net Verified Peak Demand Reduction</v>
      </c>
      <c r="B18" s="444">
        <f>'Program Level Tables'!AV15</f>
        <v>110.16</v>
      </c>
      <c r="C18" s="444">
        <f>'Program Level Tables'!AW15</f>
        <v>61.11</v>
      </c>
      <c r="D18" s="444">
        <f>'Program Level Tables'!AX15</f>
        <v>49.05</v>
      </c>
    </row>
    <row r="19" spans="1:7" s="3" customFormat="1" ht="16.5" customHeight="1" x14ac:dyDescent="0.2">
      <c r="A19" s="1065" t="str">
        <f>'Program Level Tables'!AU16</f>
        <v>Benefit / Cost Ratios</v>
      </c>
      <c r="B19" s="1065">
        <f>'Program Level Tables'!AV16</f>
        <v>0</v>
      </c>
      <c r="C19" s="1065">
        <f>'Program Level Tables'!AW16</f>
        <v>0</v>
      </c>
      <c r="D19" s="1065">
        <f>'Program Level Tables'!AX16</f>
        <v>0</v>
      </c>
    </row>
    <row r="20" spans="1:7" s="3" customFormat="1" ht="16.5" customHeight="1" x14ac:dyDescent="0.2">
      <c r="A20" s="661" t="str">
        <f>'Program Level Tables'!AU17</f>
        <v>Total Resource Cost Test Ratio</v>
      </c>
      <c r="B20" s="444" t="str">
        <f>'Program Level Tables'!AV17</f>
        <v>-</v>
      </c>
      <c r="C20" s="444" t="str">
        <f>'Program Level Tables'!AW17</f>
        <v>-</v>
      </c>
      <c r="D20" s="444" t="str">
        <f>'Program Level Tables'!AX17</f>
        <v>-</v>
      </c>
    </row>
    <row r="21" spans="1:7" s="3" customFormat="1" ht="16.5" customHeight="1" x14ac:dyDescent="0.2"/>
    <row r="23" spans="1:7" ht="16.5" customHeight="1" x14ac:dyDescent="0.2">
      <c r="A23" s="1068" t="s">
        <v>306</v>
      </c>
      <c r="B23" s="1068"/>
      <c r="C23" s="1068"/>
      <c r="D23" s="1068"/>
    </row>
    <row r="24" spans="1:7" ht="38.25" x14ac:dyDescent="0.2">
      <c r="A24" s="617" t="s">
        <v>69</v>
      </c>
      <c r="B24" s="591" t="s">
        <v>282</v>
      </c>
      <c r="C24" s="591" t="s">
        <v>283</v>
      </c>
      <c r="D24" s="591" t="s">
        <v>284</v>
      </c>
      <c r="E24" s="591" t="s">
        <v>285</v>
      </c>
      <c r="F24" s="591" t="s">
        <v>336</v>
      </c>
      <c r="G24" s="591" t="s">
        <v>337</v>
      </c>
    </row>
    <row r="25" spans="1:7" ht="16.5" customHeight="1" x14ac:dyDescent="0.2">
      <c r="A25" s="565" t="s">
        <v>121</v>
      </c>
      <c r="B25" s="217">
        <v>329824</v>
      </c>
      <c r="C25" s="312">
        <v>61.11</v>
      </c>
      <c r="D25" s="217">
        <v>329824</v>
      </c>
      <c r="E25" s="312">
        <v>61.11</v>
      </c>
      <c r="F25" s="222">
        <v>1</v>
      </c>
      <c r="G25" s="222">
        <v>1</v>
      </c>
    </row>
    <row r="26" spans="1:7" ht="16.5" customHeight="1" x14ac:dyDescent="0.2">
      <c r="A26" s="565" t="s">
        <v>120</v>
      </c>
      <c r="B26" s="217">
        <v>220576</v>
      </c>
      <c r="C26" s="312">
        <v>49.05</v>
      </c>
      <c r="D26" s="217">
        <v>220576</v>
      </c>
      <c r="E26" s="312">
        <v>49.05</v>
      </c>
      <c r="F26" s="222">
        <v>1</v>
      </c>
      <c r="G26" s="222">
        <v>1</v>
      </c>
    </row>
    <row r="27" spans="1:7" ht="16.5" customHeight="1" x14ac:dyDescent="0.2">
      <c r="A27" s="554" t="s">
        <v>8</v>
      </c>
      <c r="B27" s="224">
        <v>550400</v>
      </c>
      <c r="C27" s="503">
        <v>110.16</v>
      </c>
      <c r="D27" s="224">
        <v>550400</v>
      </c>
      <c r="E27" s="503">
        <v>110.16</v>
      </c>
      <c r="F27" s="226">
        <v>1</v>
      </c>
      <c r="G27" s="226">
        <v>1</v>
      </c>
    </row>
  </sheetData>
  <mergeCells count="6">
    <mergeCell ref="A6:D6"/>
    <mergeCell ref="A9:D9"/>
    <mergeCell ref="A14:D14"/>
    <mergeCell ref="A23:D23"/>
    <mergeCell ref="B8:D8"/>
    <mergeCell ref="A19:D19"/>
  </mergeCells>
  <pageMargins left="0.7" right="0.7" top="0.75" bottom="0.75" header="0.3" footer="0.3"/>
  <pageSetup orientation="portrait" r:id="rId1"/>
  <headerFooter>
    <oddFooter>&amp;R&amp;1#&amp;"Calibri"&amp;10&amp;KA80000Internal Use Only</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8B613-556E-4180-8291-FB983000E981}">
  <sheetPr>
    <tabColor theme="8"/>
  </sheetPr>
  <dimension ref="A1:N36"/>
  <sheetViews>
    <sheetView workbookViewId="0">
      <selection activeCell="A5" sqref="A5"/>
    </sheetView>
  </sheetViews>
  <sheetFormatPr defaultRowHeight="16.5" customHeight="1" x14ac:dyDescent="0.2"/>
  <cols>
    <col min="1" max="1" width="27.5" customWidth="1"/>
    <col min="2" max="8" width="15" customWidth="1"/>
  </cols>
  <sheetData>
    <row r="1" spans="1:14" s="495" customFormat="1" ht="16.5" customHeight="1" x14ac:dyDescent="0.2">
      <c r="A1" s="360" t="str">
        <f>' PY2 Res &amp; DR'!A1</f>
        <v>Evergy Evaluation, Measurement, and Verification Report  – Appendix O: Databook</v>
      </c>
      <c r="B1" s="64"/>
      <c r="C1" s="64"/>
      <c r="D1" s="64"/>
      <c r="E1" s="64"/>
      <c r="F1" s="64"/>
      <c r="G1" s="64"/>
      <c r="H1" s="64"/>
      <c r="I1" s="64"/>
      <c r="J1" s="64"/>
      <c r="K1" s="64"/>
      <c r="L1" s="64"/>
      <c r="M1" s="64"/>
      <c r="N1" s="64"/>
    </row>
    <row r="2" spans="1:14" s="495" customFormat="1" ht="16.5" customHeight="1" x14ac:dyDescent="0.2">
      <c r="A2" s="361"/>
      <c r="B2" s="67"/>
      <c r="C2" s="67"/>
      <c r="D2" s="67"/>
      <c r="E2" s="67"/>
      <c r="F2" s="67"/>
      <c r="G2" s="67"/>
      <c r="H2" s="67"/>
    </row>
    <row r="3" spans="1:14" s="495" customFormat="1" ht="16.5" customHeight="1" x14ac:dyDescent="0.2">
      <c r="A3" s="362" t="s">
        <v>773</v>
      </c>
      <c r="B3" s="45"/>
      <c r="C3" s="45"/>
      <c r="D3" s="45"/>
      <c r="E3" s="45"/>
      <c r="F3" s="45"/>
      <c r="G3" s="45"/>
      <c r="H3" s="45"/>
      <c r="I3" s="494"/>
      <c r="J3" s="494"/>
      <c r="K3" s="494"/>
      <c r="L3" s="494"/>
      <c r="M3" s="494"/>
      <c r="N3" s="494"/>
    </row>
    <row r="6" spans="1:14" ht="16.5" customHeight="1" x14ac:dyDescent="0.2">
      <c r="A6" s="358" t="s">
        <v>220</v>
      </c>
      <c r="B6" s="358"/>
      <c r="C6" s="358"/>
      <c r="D6" s="358"/>
    </row>
    <row r="7" spans="1:14" ht="16.5" customHeight="1" x14ac:dyDescent="0.2">
      <c r="A7" s="638" t="s">
        <v>40</v>
      </c>
      <c r="B7" s="639" t="s">
        <v>890</v>
      </c>
      <c r="C7" s="553" t="s">
        <v>121</v>
      </c>
      <c r="D7" s="553" t="s">
        <v>120</v>
      </c>
    </row>
    <row r="8" spans="1:14" ht="16.5" customHeight="1" x14ac:dyDescent="0.2">
      <c r="A8" s="660" t="str">
        <f>'Program Level Tables'!AZ5</f>
        <v>Number of Projects</v>
      </c>
      <c r="B8" s="660">
        <f>'Program Level Tables'!BA5</f>
        <v>28</v>
      </c>
      <c r="C8" s="660">
        <f>'Program Level Tables'!BB5</f>
        <v>10</v>
      </c>
      <c r="D8" s="660">
        <f>'Program Level Tables'!BC5</f>
        <v>18</v>
      </c>
    </row>
    <row r="9" spans="1:14" ht="16.5" customHeight="1" x14ac:dyDescent="0.2">
      <c r="A9" s="1090" t="str">
        <f>'Program Level Tables'!AZ6</f>
        <v>Energy Impacts (kWh)</v>
      </c>
      <c r="B9" s="1091"/>
      <c r="C9" s="1091"/>
      <c r="D9" s="1092"/>
    </row>
    <row r="10" spans="1:14" ht="16.5" customHeight="1" x14ac:dyDescent="0.2">
      <c r="A10" s="661" t="str">
        <f>'Program Level Tables'!AZ7</f>
        <v>Targeted Energy Savings</v>
      </c>
      <c r="B10" s="444" t="str">
        <f>'Program Level Tables'!BA7</f>
        <v>-</v>
      </c>
      <c r="C10" s="444" t="str">
        <f>'Program Level Tables'!BB7</f>
        <v>-</v>
      </c>
      <c r="D10" s="444" t="str">
        <f>'Program Level Tables'!BC7</f>
        <v>-</v>
      </c>
    </row>
    <row r="11" spans="1:14" ht="16.5" customHeight="1" x14ac:dyDescent="0.2">
      <c r="A11" s="661" t="str">
        <f>'Program Level Tables'!AZ8</f>
        <v>Reported Energy Savings</v>
      </c>
      <c r="B11" s="444">
        <f>'Program Level Tables'!BA8</f>
        <v>5398.5</v>
      </c>
      <c r="C11" s="444">
        <f>'Program Level Tables'!BB8</f>
        <v>1952</v>
      </c>
      <c r="D11" s="444">
        <f>'Program Level Tables'!BC8</f>
        <v>3446.5</v>
      </c>
    </row>
    <row r="12" spans="1:14" ht="16.5" customHeight="1" x14ac:dyDescent="0.2">
      <c r="A12" s="661" t="str">
        <f>'Program Level Tables'!AZ9</f>
        <v>Gross Verified Energy Savings</v>
      </c>
      <c r="B12" s="444">
        <f>'Program Level Tables'!BA9</f>
        <v>5268.18</v>
      </c>
      <c r="C12" s="444">
        <f>'Program Level Tables'!BB9</f>
        <v>1723.61</v>
      </c>
      <c r="D12" s="444">
        <f>'Program Level Tables'!BC9</f>
        <v>3544.57</v>
      </c>
    </row>
    <row r="13" spans="1:14" ht="16.5" customHeight="1" x14ac:dyDescent="0.2">
      <c r="A13" s="661" t="str">
        <f>'Program Level Tables'!AZ10</f>
        <v>Net Verified Energy Savings</v>
      </c>
      <c r="B13" s="444">
        <f>'Program Level Tables'!BA10</f>
        <v>5268.18</v>
      </c>
      <c r="C13" s="444">
        <f>'Program Level Tables'!BB10</f>
        <v>1723.61</v>
      </c>
      <c r="D13" s="444">
        <f>'Program Level Tables'!BC10</f>
        <v>3544.57</v>
      </c>
    </row>
    <row r="14" spans="1:14" ht="16.5" customHeight="1" x14ac:dyDescent="0.2">
      <c r="A14" s="1090" t="str">
        <f>'Program Level Tables'!AZ11</f>
        <v>Peak Demand Impacts (kW)</v>
      </c>
      <c r="B14" s="1091">
        <f>'Program Level Tables'!BA11</f>
        <v>0</v>
      </c>
      <c r="C14" s="1091">
        <f>'Program Level Tables'!BB11</f>
        <v>0</v>
      </c>
      <c r="D14" s="1092">
        <f>'Program Level Tables'!BC11</f>
        <v>0</v>
      </c>
    </row>
    <row r="15" spans="1:14" ht="16.5" customHeight="1" x14ac:dyDescent="0.2">
      <c r="A15" s="661" t="str">
        <f>'Program Level Tables'!AZ12</f>
        <v>Targeted Peak Demand Savings</v>
      </c>
      <c r="B15" s="444" t="str">
        <f>'Program Level Tables'!BA12</f>
        <v>-</v>
      </c>
      <c r="C15" s="444" t="str">
        <f>'Program Level Tables'!BB12</f>
        <v>-</v>
      </c>
      <c r="D15" s="444" t="str">
        <f>'Program Level Tables'!BC12</f>
        <v>-</v>
      </c>
    </row>
    <row r="16" spans="1:14" ht="16.5" customHeight="1" x14ac:dyDescent="0.2">
      <c r="A16" s="661" t="str">
        <f>'Program Level Tables'!AZ13</f>
        <v>Reported Peak Demand Savings</v>
      </c>
      <c r="B16" s="444">
        <f>'Program Level Tables'!BA13</f>
        <v>6.2</v>
      </c>
      <c r="C16" s="444">
        <f>'Program Level Tables'!BB13</f>
        <v>2.2400000000000002</v>
      </c>
      <c r="D16" s="444">
        <f>'Program Level Tables'!BC13</f>
        <v>3.96</v>
      </c>
    </row>
    <row r="17" spans="1:4" ht="16.5" customHeight="1" x14ac:dyDescent="0.2">
      <c r="A17" s="661" t="str">
        <f>'Program Level Tables'!AZ14</f>
        <v>Gross Verified Peak Demand Savings</v>
      </c>
      <c r="B17" s="444">
        <f>'Program Level Tables'!BA14</f>
        <v>5.75</v>
      </c>
      <c r="C17" s="444">
        <f>'Program Level Tables'!BB14</f>
        <v>1.79</v>
      </c>
      <c r="D17" s="444">
        <f>'Program Level Tables'!BC14</f>
        <v>3.96</v>
      </c>
    </row>
    <row r="18" spans="1:4" ht="16.5" customHeight="1" x14ac:dyDescent="0.2">
      <c r="A18" s="661" t="str">
        <f>'Program Level Tables'!AZ15</f>
        <v>Net Verified Peak Demand Reduction</v>
      </c>
      <c r="B18" s="444">
        <f>'Program Level Tables'!BA15</f>
        <v>5.75</v>
      </c>
      <c r="C18" s="444">
        <f>'Program Level Tables'!BB15</f>
        <v>1.79</v>
      </c>
      <c r="D18" s="444">
        <f>'Program Level Tables'!BC15</f>
        <v>3.96</v>
      </c>
    </row>
    <row r="19" spans="1:4" s="3" customFormat="1" ht="16.5" customHeight="1" x14ac:dyDescent="0.2">
      <c r="A19" s="1090" t="str">
        <f>'Program Level Tables'!AZ16</f>
        <v>Benefit / Cost Ratios</v>
      </c>
      <c r="B19" s="1091">
        <f>'Program Level Tables'!BA16</f>
        <v>0</v>
      </c>
      <c r="C19" s="1091">
        <f>'Program Level Tables'!BB16</f>
        <v>0</v>
      </c>
      <c r="D19" s="1092">
        <f>'Program Level Tables'!BC16</f>
        <v>0</v>
      </c>
    </row>
    <row r="20" spans="1:4" s="3" customFormat="1" ht="16.5" customHeight="1" x14ac:dyDescent="0.2">
      <c r="A20" s="661" t="str">
        <f>'Program Level Tables'!AZ17</f>
        <v>Total Resource Cost Test Ratio</v>
      </c>
      <c r="B20" s="444" t="str">
        <f>'Program Level Tables'!BA17</f>
        <v>-</v>
      </c>
      <c r="C20" s="444" t="str">
        <f>'Program Level Tables'!BB17</f>
        <v>-</v>
      </c>
      <c r="D20" s="444" t="str">
        <f>'Program Level Tables'!BC17</f>
        <v>-</v>
      </c>
    </row>
    <row r="21" spans="1:4" s="3" customFormat="1" ht="16.5" customHeight="1" x14ac:dyDescent="0.2"/>
    <row r="23" spans="1:4" ht="16.5" customHeight="1" x14ac:dyDescent="0.2">
      <c r="A23" s="1068" t="s">
        <v>898</v>
      </c>
      <c r="B23" s="1068"/>
      <c r="C23" s="1068"/>
      <c r="D23" s="1068"/>
    </row>
    <row r="24" spans="1:4" ht="16.5" customHeight="1" x14ac:dyDescent="0.2">
      <c r="A24" s="617" t="s">
        <v>69</v>
      </c>
      <c r="B24" s="591" t="s">
        <v>899</v>
      </c>
      <c r="C24" s="591" t="s">
        <v>631</v>
      </c>
    </row>
    <row r="25" spans="1:4" ht="16.5" customHeight="1" x14ac:dyDescent="0.2">
      <c r="A25" s="1098" t="s">
        <v>121</v>
      </c>
      <c r="B25" s="557">
        <v>16</v>
      </c>
      <c r="C25" s="301">
        <v>4</v>
      </c>
    </row>
    <row r="26" spans="1:4" ht="16.5" customHeight="1" x14ac:dyDescent="0.2">
      <c r="A26" s="1098"/>
      <c r="B26" s="557">
        <v>17</v>
      </c>
      <c r="C26" s="301">
        <v>6</v>
      </c>
    </row>
    <row r="27" spans="1:4" ht="16.5" customHeight="1" x14ac:dyDescent="0.2">
      <c r="A27" s="1098" t="s">
        <v>120</v>
      </c>
      <c r="B27" s="557">
        <v>16</v>
      </c>
      <c r="C27" s="301">
        <v>11</v>
      </c>
    </row>
    <row r="28" spans="1:4" ht="16.5" customHeight="1" x14ac:dyDescent="0.2">
      <c r="A28" s="1098"/>
      <c r="B28" s="557">
        <v>17</v>
      </c>
      <c r="C28" s="301">
        <v>7</v>
      </c>
    </row>
    <row r="29" spans="1:4" ht="16.5" customHeight="1" x14ac:dyDescent="0.2">
      <c r="A29" s="554" t="s">
        <v>8</v>
      </c>
      <c r="B29" s="357" t="s">
        <v>448</v>
      </c>
      <c r="C29" s="503">
        <v>28</v>
      </c>
    </row>
    <row r="32" spans="1:4" ht="16.5" customHeight="1" x14ac:dyDescent="0.2">
      <c r="A32" s="1068" t="s">
        <v>306</v>
      </c>
      <c r="B32" s="1068"/>
      <c r="C32" s="1068"/>
      <c r="D32" s="1068"/>
    </row>
    <row r="33" spans="1:7" ht="38.25" x14ac:dyDescent="0.2">
      <c r="A33" s="617" t="s">
        <v>69</v>
      </c>
      <c r="B33" s="591" t="s">
        <v>282</v>
      </c>
      <c r="C33" s="591" t="s">
        <v>283</v>
      </c>
      <c r="D33" s="591" t="s">
        <v>284</v>
      </c>
      <c r="E33" s="591" t="s">
        <v>285</v>
      </c>
      <c r="F33" s="591" t="s">
        <v>336</v>
      </c>
      <c r="G33" s="591" t="s">
        <v>337</v>
      </c>
    </row>
    <row r="34" spans="1:7" ht="16.5" customHeight="1" x14ac:dyDescent="0.2">
      <c r="A34" s="565" t="s">
        <v>121</v>
      </c>
      <c r="B34" s="352">
        <v>1952</v>
      </c>
      <c r="C34" s="301">
        <v>2.2400000000000002</v>
      </c>
      <c r="D34" s="352">
        <v>1723.61</v>
      </c>
      <c r="E34" s="301">
        <v>1.79</v>
      </c>
      <c r="F34" s="208">
        <v>0.88</v>
      </c>
      <c r="G34" s="208">
        <v>0.8</v>
      </c>
    </row>
    <row r="35" spans="1:7" ht="16.5" customHeight="1" x14ac:dyDescent="0.2">
      <c r="A35" s="565" t="s">
        <v>120</v>
      </c>
      <c r="B35" s="352">
        <v>3446.5</v>
      </c>
      <c r="C35" s="301">
        <v>3.96</v>
      </c>
      <c r="D35" s="352">
        <v>3544.57</v>
      </c>
      <c r="E35" s="301">
        <v>3.96</v>
      </c>
      <c r="F35" s="208">
        <v>1.03</v>
      </c>
      <c r="G35" s="208">
        <v>1</v>
      </c>
    </row>
    <row r="36" spans="1:7" ht="16.5" customHeight="1" x14ac:dyDescent="0.2">
      <c r="A36" s="554" t="s">
        <v>8</v>
      </c>
      <c r="B36" s="225">
        <v>5398.5</v>
      </c>
      <c r="C36" s="503">
        <v>6.2</v>
      </c>
      <c r="D36" s="225">
        <v>5268.18</v>
      </c>
      <c r="E36" s="503">
        <v>5.75</v>
      </c>
      <c r="F36" s="226">
        <v>0.98</v>
      </c>
      <c r="G36" s="226">
        <v>0.93</v>
      </c>
    </row>
  </sheetData>
  <mergeCells count="7">
    <mergeCell ref="A32:D32"/>
    <mergeCell ref="A9:D9"/>
    <mergeCell ref="A14:D14"/>
    <mergeCell ref="A25:A26"/>
    <mergeCell ref="A27:A28"/>
    <mergeCell ref="A23:D23"/>
    <mergeCell ref="A19:D19"/>
  </mergeCells>
  <pageMargins left="0.7" right="0.7" top="0.75" bottom="0.75" header="0.3" footer="0.3"/>
  <pageSetup orientation="portrait" horizontalDpi="1200" verticalDpi="1200" r:id="rId1"/>
  <headerFooter>
    <oddFooter>&amp;R&amp;1#&amp;"Calibri"&amp;10&amp;KA80000Internal Use Only</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F528-ECE7-4901-8F5F-66E05844C13F}">
  <sheetPr>
    <tabColor rgb="FFFF0000"/>
  </sheetPr>
  <dimension ref="B3:W49"/>
  <sheetViews>
    <sheetView workbookViewId="0"/>
  </sheetViews>
  <sheetFormatPr defaultColWidth="9" defaultRowHeight="12.75" x14ac:dyDescent="0.2"/>
  <cols>
    <col min="1" max="1" width="9" style="249"/>
    <col min="2" max="2" width="17.5" style="249" bestFit="1" customWidth="1"/>
    <col min="3" max="3" width="12.25" style="249" customWidth="1"/>
    <col min="4" max="4" width="12.125" style="249" customWidth="1"/>
    <col min="5" max="6" width="12.75" style="249" customWidth="1"/>
    <col min="7" max="8" width="12.125" style="249" customWidth="1"/>
    <col min="9" max="9" width="10.5" style="249" bestFit="1" customWidth="1"/>
    <col min="10" max="10" width="10.5" style="249" customWidth="1"/>
    <col min="11" max="11" width="10" style="249" customWidth="1"/>
    <col min="12" max="12" width="10.25" style="249" bestFit="1" customWidth="1"/>
    <col min="13" max="13" width="13.375" style="249" bestFit="1" customWidth="1"/>
    <col min="14" max="14" width="13.125" style="249" customWidth="1"/>
    <col min="15" max="15" width="14.5" style="249" customWidth="1"/>
    <col min="16" max="16" width="12.875" style="249" customWidth="1"/>
    <col min="17" max="16384" width="9" style="249"/>
  </cols>
  <sheetData>
    <row r="3" spans="2:16" x14ac:dyDescent="0.2">
      <c r="B3" s="1099" t="str">
        <f>IF(MAX(K15:N15)&lt;1,"GOOD","BAD")</f>
        <v>BAD</v>
      </c>
      <c r="C3" s="1099"/>
      <c r="D3" s="1099"/>
      <c r="E3" s="1099"/>
      <c r="F3" s="1099"/>
      <c r="G3" s="1099"/>
      <c r="H3" s="1099"/>
    </row>
    <row r="4" spans="2:16" x14ac:dyDescent="0.2">
      <c r="B4" s="1099"/>
      <c r="C4" s="1099"/>
      <c r="D4" s="1099"/>
      <c r="E4" s="1099"/>
      <c r="F4" s="1099"/>
      <c r="G4" s="1099"/>
      <c r="H4" s="1099"/>
    </row>
    <row r="5" spans="2:16" x14ac:dyDescent="0.2">
      <c r="B5" s="1099"/>
      <c r="C5" s="1099"/>
      <c r="D5" s="1099"/>
      <c r="E5" s="1099"/>
      <c r="F5" s="1099"/>
      <c r="G5" s="1099"/>
      <c r="H5" s="1099"/>
    </row>
    <row r="6" spans="2:16" x14ac:dyDescent="0.2">
      <c r="B6" s="1099"/>
      <c r="C6" s="1099"/>
      <c r="D6" s="1099"/>
      <c r="E6" s="1099"/>
      <c r="F6" s="1099"/>
      <c r="G6" s="1099"/>
      <c r="H6" s="1099"/>
    </row>
    <row r="7" spans="2:16" x14ac:dyDescent="0.2">
      <c r="B7" s="1099"/>
      <c r="C7" s="1099"/>
      <c r="D7" s="1099"/>
      <c r="E7" s="1099"/>
      <c r="F7" s="1099"/>
      <c r="G7" s="1099"/>
      <c r="H7" s="1099"/>
    </row>
    <row r="8" spans="2:16" x14ac:dyDescent="0.2">
      <c r="B8" s="1099"/>
      <c r="C8" s="1099"/>
      <c r="D8" s="1099"/>
      <c r="E8" s="1099"/>
      <c r="F8" s="1099"/>
      <c r="G8" s="1099"/>
      <c r="H8" s="1099"/>
    </row>
    <row r="9" spans="2:16" x14ac:dyDescent="0.2">
      <c r="B9" s="1099"/>
      <c r="C9" s="1099"/>
      <c r="D9" s="1099"/>
      <c r="E9" s="1099"/>
      <c r="F9" s="1099"/>
      <c r="G9" s="1099"/>
      <c r="H9" s="1099"/>
    </row>
    <row r="10" spans="2:16" x14ac:dyDescent="0.2">
      <c r="B10" s="1099"/>
      <c r="C10" s="1099"/>
      <c r="D10" s="1099"/>
      <c r="E10" s="1099"/>
      <c r="F10" s="1099"/>
      <c r="G10" s="1099"/>
      <c r="H10" s="1099"/>
    </row>
    <row r="11" spans="2:16" x14ac:dyDescent="0.2">
      <c r="B11" s="1099"/>
      <c r="C11" s="1099"/>
      <c r="D11" s="1099"/>
      <c r="E11" s="1099"/>
      <c r="F11" s="1099"/>
      <c r="G11" s="1099"/>
      <c r="H11" s="1099"/>
      <c r="M11" s="250"/>
      <c r="N11" s="250"/>
      <c r="O11" s="250"/>
      <c r="P11" s="250"/>
    </row>
    <row r="15" spans="2:16" x14ac:dyDescent="0.2">
      <c r="E15" s="251"/>
      <c r="F15" s="251"/>
      <c r="G15" s="251"/>
      <c r="H15" s="251"/>
      <c r="I15" s="251"/>
      <c r="J15" s="251"/>
      <c r="K15" s="250">
        <f>MAX(K17:K27)</f>
        <v>1481796</v>
      </c>
      <c r="L15" s="250">
        <f t="shared" ref="L15:N15" si="0">MAX(L17:L27)</f>
        <v>496111</v>
      </c>
      <c r="M15" s="250">
        <f t="shared" si="0"/>
        <v>248.96000000000276</v>
      </c>
      <c r="N15" s="250">
        <f t="shared" si="0"/>
        <v>172.13000000000102</v>
      </c>
    </row>
    <row r="16" spans="2:16" ht="49.15" customHeight="1" x14ac:dyDescent="0.2">
      <c r="B16" s="252" t="s">
        <v>0</v>
      </c>
      <c r="C16" s="252" t="s">
        <v>373</v>
      </c>
      <c r="D16" s="275" t="s">
        <v>388</v>
      </c>
      <c r="E16" s="270" t="s">
        <v>374</v>
      </c>
      <c r="F16" s="275" t="s">
        <v>389</v>
      </c>
      <c r="G16" s="281" t="s">
        <v>375</v>
      </c>
      <c r="H16" s="275" t="s">
        <v>391</v>
      </c>
      <c r="I16" s="270" t="s">
        <v>376</v>
      </c>
      <c r="J16" s="275" t="s">
        <v>390</v>
      </c>
      <c r="K16" s="270" t="s">
        <v>377</v>
      </c>
      <c r="L16" s="252" t="s">
        <v>378</v>
      </c>
      <c r="M16" s="252" t="s">
        <v>379</v>
      </c>
      <c r="N16" s="252" t="s">
        <v>380</v>
      </c>
    </row>
    <row r="17" spans="2:23" x14ac:dyDescent="0.2">
      <c r="B17" s="253" t="s">
        <v>649</v>
      </c>
      <c r="C17" s="254">
        <f>'Program Level Tables'!B8</f>
        <v>10591013</v>
      </c>
      <c r="D17" s="276">
        <f>ROUND(SUMIF('Model Inputs'!$A:$A,QC!$B17,'Model Inputs'!I:I),0)</f>
        <v>10591013</v>
      </c>
      <c r="E17" s="271">
        <f>'Program Level Tables'!B9</f>
        <v>9699732</v>
      </c>
      <c r="F17" s="276">
        <f>ROUND(SUMIF('Model Inputs'!$A:$A,QC!$B17,'Model Inputs'!P:P),0)</f>
        <v>9699732</v>
      </c>
      <c r="G17" s="282">
        <f>ROUND('Program Level Tables'!B13,2)</f>
        <v>7022.35</v>
      </c>
      <c r="H17" s="276">
        <f>ROUND(SUMIF('Model Inputs'!$A:$A,QC!$B17,'Model Inputs'!J:J),2)</f>
        <v>7022.35</v>
      </c>
      <c r="I17" s="271">
        <f>'Program Level Tables'!B14</f>
        <v>6833.51</v>
      </c>
      <c r="J17" s="276">
        <f>ROUND(SUMIF('Model Inputs'!$A:$A,QC!$B17,'Model Inputs'!Q:Q),2)</f>
        <v>6833.51</v>
      </c>
      <c r="K17" s="279">
        <f>ABS(E17-F17)</f>
        <v>0</v>
      </c>
      <c r="L17" s="255">
        <f>ABS(C17-D17)</f>
        <v>0</v>
      </c>
      <c r="M17" s="255">
        <f t="shared" ref="M17:M20" si="1">ABS(I17-J17)</f>
        <v>0</v>
      </c>
      <c r="N17" s="255">
        <f t="shared" ref="N17:N26" si="2">ABS(H17-G17)</f>
        <v>0</v>
      </c>
    </row>
    <row r="18" spans="2:23" x14ac:dyDescent="0.2">
      <c r="B18" s="253" t="s">
        <v>2</v>
      </c>
      <c r="C18" s="254">
        <f>'Program Level Tables'!G8</f>
        <v>55384812</v>
      </c>
      <c r="D18" s="276">
        <f>ROUND(SUMIF('Model Inputs'!$A:$A,QC!$B18,'Model Inputs'!I:I),0)</f>
        <v>55384812</v>
      </c>
      <c r="E18" s="271">
        <f>'Program Level Tables'!G9</f>
        <v>52855535</v>
      </c>
      <c r="F18" s="276">
        <f>ROUND(SUMIF('Model Inputs'!$A:$A,QC!$B18,'Model Inputs'!P:P),0)</f>
        <v>52855535</v>
      </c>
      <c r="G18" s="282">
        <f>'Program Level Tables'!G13</f>
        <v>7132.64</v>
      </c>
      <c r="H18" s="276">
        <f>ROUND(SUMIF('Model Inputs'!$A:$A,QC!$B18,'Model Inputs'!J:J),2)</f>
        <v>7132.64</v>
      </c>
      <c r="I18" s="271">
        <f>'Program Level Tables'!G14</f>
        <v>6736.33</v>
      </c>
      <c r="J18" s="276">
        <f>ROUND(SUMIF('Model Inputs'!$A:$A,QC!$B18,'Model Inputs'!Q:Q),2)</f>
        <v>6736.33</v>
      </c>
      <c r="K18" s="279">
        <f>ABS(E18-F18)</f>
        <v>0</v>
      </c>
      <c r="L18" s="255">
        <f>ABS(C18-D18)</f>
        <v>0</v>
      </c>
      <c r="M18" s="255">
        <f t="shared" si="1"/>
        <v>0</v>
      </c>
      <c r="N18" s="255">
        <f t="shared" si="2"/>
        <v>0</v>
      </c>
    </row>
    <row r="19" spans="2:23" x14ac:dyDescent="0.2">
      <c r="B19" s="253" t="s">
        <v>17</v>
      </c>
      <c r="C19" s="254">
        <f>'Program Level Tables'!L8</f>
        <v>2449466</v>
      </c>
      <c r="D19" s="276">
        <f>ROUND(SUMIF('Model Inputs'!$A:$A,QC!$B19,'Model Inputs'!I:I),0)</f>
        <v>2449466</v>
      </c>
      <c r="E19" s="271">
        <f>'Program Level Tables'!L9</f>
        <v>2278225</v>
      </c>
      <c r="F19" s="276">
        <f>ROUND(SUMIF('Model Inputs'!$A:$A,QC!$B19,'Model Inputs'!P:P),0)</f>
        <v>2278225</v>
      </c>
      <c r="G19" s="282">
        <f>'Program Level Tables'!L13</f>
        <v>374.62</v>
      </c>
      <c r="H19" s="276">
        <f>ROUND(SUMIF('Model Inputs'!$A:$A,QC!$B19,'Model Inputs'!J:J),2)</f>
        <v>374.62</v>
      </c>
      <c r="I19" s="271">
        <f>'Program Level Tables'!L14</f>
        <v>307.14</v>
      </c>
      <c r="J19" s="276">
        <f>ROUND(SUMIF('Model Inputs'!$A:$A,QC!$B19,'Model Inputs'!Q:Q),2)</f>
        <v>307.14</v>
      </c>
      <c r="K19" s="279">
        <f>ABS(E19-F19)</f>
        <v>0</v>
      </c>
      <c r="L19" s="255">
        <f>ABS(C19-D19)</f>
        <v>0</v>
      </c>
      <c r="M19" s="255">
        <f t="shared" si="1"/>
        <v>0</v>
      </c>
      <c r="N19" s="255">
        <f t="shared" si="2"/>
        <v>0</v>
      </c>
    </row>
    <row r="20" spans="2:23" x14ac:dyDescent="0.2">
      <c r="B20" s="253" t="s">
        <v>683</v>
      </c>
      <c r="C20" s="254">
        <f>'Program Level Tables'!Q8</f>
        <v>41454763</v>
      </c>
      <c r="D20" s="276">
        <f>ROUND(SUMIF('Model Inputs'!$A:$A,QC!$B20,'Model Inputs'!I:I),0)</f>
        <v>40958652</v>
      </c>
      <c r="E20" s="271">
        <f>'Program Level Tables'!Q9</f>
        <v>39309811</v>
      </c>
      <c r="F20" s="276">
        <f>ROUND(SUMIF('Model Inputs'!$A:$A,QC!$B20,'Model Inputs'!P:P),0)</f>
        <v>37828015</v>
      </c>
      <c r="G20" s="282">
        <f>ROUND('Program Level Tables'!Q13,2)</f>
        <v>8397.18</v>
      </c>
      <c r="H20" s="276">
        <f>ROUND(SUMIF('Model Inputs'!$A:$A,QC!$B20,'Model Inputs'!J:J),2)</f>
        <v>8225.0499999999993</v>
      </c>
      <c r="I20" s="271">
        <f>'Program Level Tables'!Q14</f>
        <v>6604.47</v>
      </c>
      <c r="J20" s="276">
        <f>ROUND(SUMIF('Model Inputs'!$A:$A,QC!$B20,'Model Inputs'!Q:Q),2)</f>
        <v>6355.51</v>
      </c>
      <c r="K20" s="279">
        <f>ABS(E20-F20)</f>
        <v>1481796</v>
      </c>
      <c r="L20" s="255">
        <f>ABS(C20-D20)</f>
        <v>496111</v>
      </c>
      <c r="M20" s="255">
        <f t="shared" si="1"/>
        <v>248.96000000000004</v>
      </c>
      <c r="N20" s="255">
        <f t="shared" si="2"/>
        <v>172.13000000000102</v>
      </c>
    </row>
    <row r="21" spans="2:23" x14ac:dyDescent="0.2">
      <c r="B21" s="253" t="s">
        <v>684</v>
      </c>
      <c r="C21" s="254"/>
      <c r="D21" s="276">
        <f>ROUND(SUMIF('Model Inputs'!$A:$A,QC!$B21,'Model Inputs'!I:I),0)</f>
        <v>496111</v>
      </c>
      <c r="E21" s="271"/>
      <c r="F21" s="276">
        <f>ROUND(SUMIF('Model Inputs'!$A:$A,QC!$B21,'Model Inputs'!P:P),0)</f>
        <v>1481796</v>
      </c>
      <c r="G21" s="282"/>
      <c r="H21" s="276">
        <f>ROUND(SUMIF('Model Inputs'!$A:$A,QC!$B21,'Model Inputs'!J:J),2)</f>
        <v>172.13</v>
      </c>
      <c r="I21" s="271"/>
      <c r="J21" s="276">
        <f>ROUND(SUMIF('Model Inputs'!$A:$A,QC!$B21,'Model Inputs'!Q:Q),2)</f>
        <v>248.96</v>
      </c>
      <c r="K21" s="279"/>
      <c r="L21" s="255"/>
      <c r="M21" s="255"/>
      <c r="N21" s="255"/>
    </row>
    <row r="22" spans="2:23" x14ac:dyDescent="0.2">
      <c r="B22" s="256" t="s">
        <v>381</v>
      </c>
      <c r="C22" s="257">
        <f t="shared" ref="C22:J22" si="3">SUM(C17:C20)</f>
        <v>109880054</v>
      </c>
      <c r="D22" s="277">
        <f t="shared" si="3"/>
        <v>109383943</v>
      </c>
      <c r="E22" s="272">
        <f t="shared" si="3"/>
        <v>104143303</v>
      </c>
      <c r="F22" s="277">
        <f t="shared" si="3"/>
        <v>102661507</v>
      </c>
      <c r="G22" s="283">
        <f t="shared" si="3"/>
        <v>22926.79</v>
      </c>
      <c r="H22" s="277">
        <f t="shared" si="3"/>
        <v>22754.660000000003</v>
      </c>
      <c r="I22" s="272">
        <f t="shared" si="3"/>
        <v>20481.45</v>
      </c>
      <c r="J22" s="277">
        <f t="shared" si="3"/>
        <v>20232.489999999998</v>
      </c>
      <c r="K22" s="280">
        <f>ABS(SUM(E22)-SUM(F22))</f>
        <v>1481796</v>
      </c>
      <c r="L22" s="258">
        <f>ABS(SUM(C22)-SUM(D22))</f>
        <v>496111</v>
      </c>
      <c r="M22" s="258">
        <f>ABS(SUM(I22)-SUM(J22))</f>
        <v>248.96000000000276</v>
      </c>
      <c r="N22" s="258">
        <f t="shared" si="2"/>
        <v>172.12999999999738</v>
      </c>
    </row>
    <row r="23" spans="2:23" x14ac:dyDescent="0.2">
      <c r="B23" s="253" t="s">
        <v>23</v>
      </c>
      <c r="C23" s="254">
        <f>'Program Level Tables'!W8</f>
        <v>0</v>
      </c>
      <c r="D23" s="276">
        <f>ROUND(SUMIF('Model Inputs'!$A:$A,QC!$B23,'Model Inputs'!I:I),0)</f>
        <v>0</v>
      </c>
      <c r="E23" s="271">
        <f>'Program Level Tables'!W9</f>
        <v>0</v>
      </c>
      <c r="F23" s="276">
        <f>ROUND(SUMIF('Model Inputs'!$A:$A,QC!$B23,'Model Inputs'!P:P),0)</f>
        <v>0</v>
      </c>
      <c r="G23" s="282">
        <f>'Program Level Tables'!W13</f>
        <v>73600.600000000006</v>
      </c>
      <c r="H23" s="276">
        <f>ROUND(SUMIF('Model Inputs'!$A:$A,QC!$B23,'Model Inputs'!J:J),2)</f>
        <v>73600.600000000006</v>
      </c>
      <c r="I23" s="271">
        <f>'Program Level Tables'!W14</f>
        <v>73618.759999999995</v>
      </c>
      <c r="J23" s="276">
        <f>ROUND(SUMIF('Model Inputs'!$A:$A,QC!$B23,'Model Inputs'!Q:Q),2)</f>
        <v>73618.759999999995</v>
      </c>
      <c r="K23" s="279">
        <f>ABS(E23-F23)</f>
        <v>0</v>
      </c>
      <c r="L23" s="255">
        <f>ABS(C23-D23)</f>
        <v>0</v>
      </c>
      <c r="M23" s="255">
        <f>ABS(I23-J23)</f>
        <v>0</v>
      </c>
      <c r="N23" s="255">
        <f t="shared" si="2"/>
        <v>0</v>
      </c>
    </row>
    <row r="24" spans="2:23" x14ac:dyDescent="0.2">
      <c r="B24" s="253" t="s">
        <v>25</v>
      </c>
      <c r="C24" s="254">
        <f>'Program Level Tables'!AB8</f>
        <v>1875637</v>
      </c>
      <c r="D24" s="276">
        <f>ROUND(SUMIF('Model Inputs'!$A:$A,QC!$B24,'Model Inputs'!I:I),0)</f>
        <v>1875637</v>
      </c>
      <c r="E24" s="271">
        <f>'Program Level Tables'!AB9</f>
        <v>1763715</v>
      </c>
      <c r="F24" s="276">
        <f>ROUND(SUMIF('Model Inputs'!$A:$A,QC!$B24,'Model Inputs'!P:P),0)</f>
        <v>1763715</v>
      </c>
      <c r="G24" s="282">
        <f>'Program Level Tables'!AB13</f>
        <v>13141.8</v>
      </c>
      <c r="H24" s="276">
        <f>ROUND(SUMIF('Model Inputs'!$A:$A,QC!$B24,'Model Inputs'!J:J),2)</f>
        <v>13141.8</v>
      </c>
      <c r="I24" s="271">
        <f>'Program Level Tables'!AB14</f>
        <v>12468.74</v>
      </c>
      <c r="J24" s="276">
        <f>ROUND(SUMIF('Model Inputs'!$A:$A,QC!$B24,'Model Inputs'!Q:Q),2)</f>
        <v>12468.74</v>
      </c>
      <c r="K24" s="279">
        <f>ABS(E24-F24)</f>
        <v>0</v>
      </c>
      <c r="L24" s="255">
        <f>ABS(C24-D24)</f>
        <v>0</v>
      </c>
      <c r="M24" s="255">
        <f>ABS(I24-J24)</f>
        <v>0</v>
      </c>
      <c r="N24" s="255">
        <f t="shared" si="2"/>
        <v>0</v>
      </c>
    </row>
    <row r="25" spans="2:23" x14ac:dyDescent="0.2">
      <c r="B25" s="253" t="s">
        <v>26</v>
      </c>
      <c r="C25" s="254">
        <f>'Program Level Tables'!AG8</f>
        <v>42355</v>
      </c>
      <c r="D25" s="276">
        <f>ROUND(SUMIF('Model Inputs'!$A:$A,QC!$B25,'Model Inputs'!I:I),0)</f>
        <v>42355</v>
      </c>
      <c r="E25" s="273">
        <f>'Program Level Tables'!AG9</f>
        <v>83517</v>
      </c>
      <c r="F25" s="276">
        <f>ROUND(SUMIF('Model Inputs'!$A:$A,QC!$B25,'Model Inputs'!P:P),0)</f>
        <v>83517</v>
      </c>
      <c r="G25" s="282">
        <f>'Program Level Tables'!AG13</f>
        <v>327.60000000000002</v>
      </c>
      <c r="H25" s="276">
        <f>ROUND(SUMIF('Model Inputs'!$A:$A,QC!$B25,'Model Inputs'!J:J),2)</f>
        <v>327.60000000000002</v>
      </c>
      <c r="I25" s="271">
        <f>'Program Level Tables'!AG14</f>
        <v>219.92</v>
      </c>
      <c r="J25" s="276">
        <f>ROUND(SUMIF('Model Inputs'!$A:$A,QC!$B25,'Model Inputs'!Q:Q),2)</f>
        <v>219.92</v>
      </c>
      <c r="K25" s="279">
        <f>ABS(E25-F25)</f>
        <v>0</v>
      </c>
      <c r="L25" s="255">
        <f>ABS(C25-D25)</f>
        <v>0</v>
      </c>
      <c r="M25" s="255">
        <f>ABS(I25-J25)</f>
        <v>0</v>
      </c>
      <c r="N25" s="255">
        <f t="shared" si="2"/>
        <v>0</v>
      </c>
    </row>
    <row r="26" spans="2:23" x14ac:dyDescent="0.2">
      <c r="B26" s="256" t="s">
        <v>382</v>
      </c>
      <c r="C26" s="259">
        <f>SUM(C23:C25)</f>
        <v>1917992</v>
      </c>
      <c r="D26" s="278">
        <f>SUM(D23:D25)</f>
        <v>1917992</v>
      </c>
      <c r="E26" s="274">
        <f t="shared" ref="E26:J26" si="4">SUM(E23:E25)</f>
        <v>1847232</v>
      </c>
      <c r="F26" s="278">
        <f t="shared" si="4"/>
        <v>1847232</v>
      </c>
      <c r="G26" s="284">
        <f>SUM(G23:G25)</f>
        <v>87070.000000000015</v>
      </c>
      <c r="H26" s="278">
        <f t="shared" si="4"/>
        <v>87070.000000000015</v>
      </c>
      <c r="I26" s="274">
        <f t="shared" si="4"/>
        <v>86307.42</v>
      </c>
      <c r="J26" s="278">
        <f t="shared" si="4"/>
        <v>86307.42</v>
      </c>
      <c r="K26" s="280">
        <f>ABS(SUM(E26)-SUM(F26))</f>
        <v>0</v>
      </c>
      <c r="L26" s="255">
        <f>ABS(C26-D26)</f>
        <v>0</v>
      </c>
      <c r="M26" s="258">
        <f>ABS(SUM(I26)-SUM(J26))</f>
        <v>0</v>
      </c>
      <c r="N26" s="258">
        <f t="shared" si="2"/>
        <v>0</v>
      </c>
    </row>
    <row r="27" spans="2:23" x14ac:dyDescent="0.2">
      <c r="B27" s="256" t="s">
        <v>8</v>
      </c>
      <c r="C27" s="257">
        <f>SUM(C19:C20,C23:C25)</f>
        <v>45822221</v>
      </c>
      <c r="D27" s="277">
        <f>SUM(D19:D20,D25:D25)</f>
        <v>43450473</v>
      </c>
      <c r="E27" s="272">
        <f t="shared" ref="E27:N27" si="5">SUM(E19:E20,E23:E25)</f>
        <v>43435268</v>
      </c>
      <c r="F27" s="277">
        <f t="shared" si="5"/>
        <v>41953472</v>
      </c>
      <c r="G27" s="283">
        <f t="shared" si="5"/>
        <v>95841.800000000017</v>
      </c>
      <c r="H27" s="277">
        <f t="shared" si="5"/>
        <v>95669.670000000013</v>
      </c>
      <c r="I27" s="272">
        <f t="shared" si="5"/>
        <v>93219.03</v>
      </c>
      <c r="J27" s="277">
        <f t="shared" si="5"/>
        <v>92970.069999999992</v>
      </c>
      <c r="K27" s="280">
        <f t="shared" si="5"/>
        <v>1481796</v>
      </c>
      <c r="L27" s="258">
        <f t="shared" si="5"/>
        <v>496111</v>
      </c>
      <c r="M27" s="258">
        <f t="shared" si="5"/>
        <v>248.96000000000004</v>
      </c>
      <c r="N27" s="258">
        <f t="shared" si="5"/>
        <v>172.13000000000102</v>
      </c>
    </row>
    <row r="28" spans="2:23" ht="12.6" customHeight="1" x14ac:dyDescent="0.2">
      <c r="S28" s="260"/>
      <c r="T28" s="260"/>
      <c r="U28" s="260"/>
      <c r="V28" s="260"/>
      <c r="W28" s="260"/>
    </row>
    <row r="29" spans="2:23" x14ac:dyDescent="0.2">
      <c r="B29" s="1100" t="s">
        <v>383</v>
      </c>
      <c r="C29" s="1100"/>
      <c r="D29" s="1100"/>
      <c r="S29" s="260"/>
      <c r="T29" s="260"/>
      <c r="U29" s="260"/>
      <c r="V29" s="260"/>
      <c r="W29" s="260"/>
    </row>
    <row r="30" spans="2:23" x14ac:dyDescent="0.2">
      <c r="C30" s="261" t="s">
        <v>384</v>
      </c>
      <c r="D30" s="262" t="s">
        <v>385</v>
      </c>
      <c r="S30" s="260"/>
      <c r="T30" s="260"/>
      <c r="U30" s="260"/>
      <c r="V30" s="260"/>
      <c r="W30" s="260"/>
    </row>
    <row r="31" spans="2:23" x14ac:dyDescent="0.2">
      <c r="B31" s="253" t="s">
        <v>649</v>
      </c>
      <c r="C31" s="250">
        <f>E17-F17</f>
        <v>0</v>
      </c>
      <c r="D31" s="263">
        <f>I17-J17</f>
        <v>0</v>
      </c>
      <c r="S31" s="260"/>
      <c r="T31" s="260"/>
      <c r="U31" s="260"/>
      <c r="V31" s="260"/>
      <c r="W31" s="260"/>
    </row>
    <row r="32" spans="2:23" x14ac:dyDescent="0.2">
      <c r="B32" s="253" t="s">
        <v>2</v>
      </c>
      <c r="C32" s="250">
        <f>E18-F18</f>
        <v>0</v>
      </c>
      <c r="D32" s="263">
        <f>I18-J18</f>
        <v>0</v>
      </c>
    </row>
    <row r="33" spans="2:5" x14ac:dyDescent="0.2">
      <c r="B33" s="253" t="s">
        <v>17</v>
      </c>
      <c r="C33" s="250">
        <f>E19-F19</f>
        <v>0</v>
      </c>
      <c r="D33" s="263">
        <f>I19-J19</f>
        <v>0</v>
      </c>
    </row>
    <row r="34" spans="2:5" x14ac:dyDescent="0.2">
      <c r="B34" s="253" t="s">
        <v>683</v>
      </c>
      <c r="C34" s="250">
        <f>E20-F20</f>
        <v>1481796</v>
      </c>
      <c r="D34" s="263">
        <f>I20-J20</f>
        <v>248.96000000000004</v>
      </c>
    </row>
    <row r="35" spans="2:5" x14ac:dyDescent="0.2">
      <c r="B35" s="253" t="s">
        <v>684</v>
      </c>
      <c r="C35" s="250"/>
      <c r="D35" s="263"/>
    </row>
    <row r="36" spans="2:5" x14ac:dyDescent="0.2">
      <c r="B36" s="253" t="s">
        <v>23</v>
      </c>
      <c r="C36" s="250">
        <f>E23-F23</f>
        <v>0</v>
      </c>
      <c r="D36" s="263">
        <f>I23-J23</f>
        <v>0</v>
      </c>
    </row>
    <row r="37" spans="2:5" x14ac:dyDescent="0.2">
      <c r="B37" s="253" t="s">
        <v>25</v>
      </c>
      <c r="C37" s="250">
        <f t="shared" ref="C37:C38" si="6">E24-F24</f>
        <v>0</v>
      </c>
      <c r="D37" s="263">
        <f t="shared" ref="D37:D38" si="7">I24-J24</f>
        <v>0</v>
      </c>
    </row>
    <row r="38" spans="2:5" x14ac:dyDescent="0.2">
      <c r="B38" s="253" t="s">
        <v>26</v>
      </c>
      <c r="C38" s="250">
        <f t="shared" si="6"/>
        <v>0</v>
      </c>
      <c r="D38" s="263">
        <f t="shared" si="7"/>
        <v>0</v>
      </c>
    </row>
    <row r="39" spans="2:5" x14ac:dyDescent="0.2">
      <c r="B39" s="256" t="s">
        <v>8</v>
      </c>
      <c r="C39" s="264">
        <f>SUM(C31:C38)</f>
        <v>1481796</v>
      </c>
      <c r="D39" s="264">
        <f>SUM(D31:D38)</f>
        <v>248.96000000000004</v>
      </c>
    </row>
    <row r="42" spans="2:5" x14ac:dyDescent="0.2">
      <c r="B42" s="265" t="s">
        <v>0</v>
      </c>
      <c r="C42" s="265" t="s">
        <v>386</v>
      </c>
      <c r="D42" s="265" t="s">
        <v>387</v>
      </c>
      <c r="E42" s="266"/>
    </row>
    <row r="43" spans="2:5" x14ac:dyDescent="0.2">
      <c r="B43" s="253" t="s">
        <v>649</v>
      </c>
      <c r="C43" s="267">
        <f>'Program Level Tables'!B5</f>
        <v>5415</v>
      </c>
      <c r="D43" s="268">
        <f>SUMIF('Model Inputs'!A:A,QC!B43,'Model Inputs'!AB:AB)</f>
        <v>1990801.8599999999</v>
      </c>
      <c r="E43" s="269"/>
    </row>
    <row r="44" spans="2:5" x14ac:dyDescent="0.2">
      <c r="B44" s="253" t="s">
        <v>2</v>
      </c>
      <c r="C44" s="267">
        <f>'Program Level Tables'!G5</f>
        <v>406448</v>
      </c>
      <c r="D44" s="268">
        <f>SUMIF('Model Inputs'!A:A,QC!B44,'Model Inputs'!AB:AB)</f>
        <v>1903203.74</v>
      </c>
    </row>
    <row r="45" spans="2:5" x14ac:dyDescent="0.2">
      <c r="B45" s="253" t="s">
        <v>17</v>
      </c>
      <c r="C45" s="267">
        <f>'Program Level Tables'!L5</f>
        <v>21</v>
      </c>
      <c r="D45" s="268">
        <f>SUMIF('Model Inputs'!A:A,QC!B45,'Model Inputs'!AB:AB)</f>
        <v>207896.24999999994</v>
      </c>
    </row>
    <row r="46" spans="2:5" x14ac:dyDescent="0.2">
      <c r="B46" s="253" t="s">
        <v>683</v>
      </c>
      <c r="C46" s="267">
        <f>'Program Level Tables'!Q5</f>
        <v>255258</v>
      </c>
      <c r="D46" s="268">
        <f>SUMIF('Model Inputs'!A:A,QC!B46,'Model Inputs'!AB:AB)</f>
        <v>0</v>
      </c>
    </row>
    <row r="47" spans="2:5" x14ac:dyDescent="0.2">
      <c r="B47" s="253" t="s">
        <v>23</v>
      </c>
      <c r="C47" s="267">
        <f>'Program Level Tables'!W5</f>
        <v>160</v>
      </c>
      <c r="D47" s="268">
        <f>SUMIF('Model Inputs'!A:A,QC!B47,'Model Inputs'!AB:AB)</f>
        <v>2103461.4500000002</v>
      </c>
    </row>
    <row r="48" spans="2:5" x14ac:dyDescent="0.2">
      <c r="B48" s="253" t="s">
        <v>25</v>
      </c>
      <c r="C48" s="267">
        <f>'Program Level Tables'!AB5</f>
        <v>7437</v>
      </c>
      <c r="D48" s="268">
        <f>SUMIF('Model Inputs'!A:A,QC!B48,'Model Inputs'!AB:AB)</f>
        <v>545807</v>
      </c>
    </row>
    <row r="49" spans="2:4" x14ac:dyDescent="0.2">
      <c r="B49" s="253" t="s">
        <v>26</v>
      </c>
      <c r="C49" s="267">
        <f>'Program Level Tables'!AG5</f>
        <v>91</v>
      </c>
      <c r="D49" s="268">
        <f>SUMIF('Model Inputs'!A:A,QC!B49,'Model Inputs'!AB:AB)</f>
        <v>4750</v>
      </c>
    </row>
  </sheetData>
  <customSheetViews>
    <customSheetView guid="{8E212A9A-7614-47AE-9E08-B60E07D37147}">
      <pageMargins left="0.7" right="0.7" top="0.75" bottom="0.75" header="0.3" footer="0.3"/>
    </customSheetView>
  </customSheetViews>
  <mergeCells count="2">
    <mergeCell ref="B3:H11"/>
    <mergeCell ref="B29:D29"/>
  </mergeCells>
  <conditionalFormatting sqref="B3:H11">
    <cfRule type="cellIs" dxfId="1" priority="11" operator="equal">
      <formula>"BAD"</formula>
    </cfRule>
    <cfRule type="cellIs" dxfId="0" priority="12" operator="equal">
      <formula>"GOOD"</formula>
    </cfRule>
  </conditionalFormatting>
  <conditionalFormatting sqref="K17:N17">
    <cfRule type="colorScale" priority="9">
      <colorScale>
        <cfvo type="min"/>
        <cfvo type="num" val="1"/>
        <cfvo type="max"/>
        <color rgb="FF00B050"/>
        <color rgb="FFFFEB84"/>
        <color rgb="FFFF0000"/>
      </colorScale>
    </cfRule>
    <cfRule type="colorScale" priority="10">
      <colorScale>
        <cfvo type="min"/>
        <cfvo type="percentile" val="50"/>
        <cfvo type="max"/>
        <color rgb="FF63BE7B"/>
        <color rgb="FFFFEB84"/>
        <color rgb="FFF8696B"/>
      </colorScale>
    </cfRule>
  </conditionalFormatting>
  <conditionalFormatting sqref="K18:N18">
    <cfRule type="colorScale" priority="7">
      <colorScale>
        <cfvo type="min"/>
        <cfvo type="num" val="1"/>
        <cfvo type="max"/>
        <color rgb="FF00B050"/>
        <color rgb="FFFFEB84"/>
        <color rgb="FFFF0000"/>
      </colorScale>
    </cfRule>
    <cfRule type="colorScale" priority="8">
      <colorScale>
        <cfvo type="min"/>
        <cfvo type="percentile" val="50"/>
        <cfvo type="max"/>
        <color rgb="FF63BE7B"/>
        <color rgb="FFFFEB84"/>
        <color rgb="FFF8696B"/>
      </colorScale>
    </cfRule>
  </conditionalFormatting>
  <conditionalFormatting sqref="K20:N21">
    <cfRule type="colorScale" priority="5">
      <colorScale>
        <cfvo type="min"/>
        <cfvo type="num" val="1"/>
        <cfvo type="max"/>
        <color rgb="FF00B050"/>
        <color rgb="FFFFEB84"/>
        <color rgb="FFFF0000"/>
      </colorScale>
    </cfRule>
    <cfRule type="colorScale" priority="6">
      <colorScale>
        <cfvo type="min"/>
        <cfvo type="percentile" val="50"/>
        <cfvo type="max"/>
        <color rgb="FF63BE7B"/>
        <color rgb="FFFFEB84"/>
        <color rgb="FFF8696B"/>
      </colorScale>
    </cfRule>
  </conditionalFormatting>
  <conditionalFormatting sqref="K19:N19">
    <cfRule type="colorScale" priority="3">
      <colorScale>
        <cfvo type="min"/>
        <cfvo type="num" val="1"/>
        <cfvo type="max"/>
        <color rgb="FF00B050"/>
        <color rgb="FFFFEB84"/>
        <color rgb="FFFF0000"/>
      </colorScale>
    </cfRule>
    <cfRule type="colorScale" priority="4">
      <colorScale>
        <cfvo type="min"/>
        <cfvo type="percentile" val="50"/>
        <cfvo type="max"/>
        <color rgb="FF63BE7B"/>
        <color rgb="FFFFEB84"/>
        <color rgb="FFF8696B"/>
      </colorScale>
    </cfRule>
  </conditionalFormatting>
  <conditionalFormatting sqref="K22:N26">
    <cfRule type="colorScale" priority="17">
      <colorScale>
        <cfvo type="min"/>
        <cfvo type="num" val="1"/>
        <cfvo type="max"/>
        <color rgb="FF00B050"/>
        <color rgb="FFFFEB84"/>
        <color rgb="FFFF0000"/>
      </colorScale>
    </cfRule>
    <cfRule type="colorScale" priority="18">
      <colorScale>
        <cfvo type="min"/>
        <cfvo type="percentile" val="50"/>
        <cfvo type="max"/>
        <color rgb="FF63BE7B"/>
        <color rgb="FFFFEB84"/>
        <color rgb="FFF8696B"/>
      </colorScale>
    </cfRule>
  </conditionalFormatting>
  <pageMargins left="0.7" right="0.7" top="0.75" bottom="0.75" header="0.3" footer="0.3"/>
  <pageSetup orientation="portrait" r:id="rId1"/>
  <headerFooter>
    <oddFooter>&amp;R&amp;1#&amp;"Calibri"&amp;10&amp;KA80000Internal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0FFEB-E145-48E1-A3A5-27E2E6B09669}">
  <sheetPr>
    <tabColor rgb="FFFFC000"/>
  </sheetPr>
  <dimension ref="A1:BE112"/>
  <sheetViews>
    <sheetView topLeftCell="A4" workbookViewId="0">
      <selection activeCell="I16" sqref="I16"/>
    </sheetView>
  </sheetViews>
  <sheetFormatPr defaultColWidth="9.125" defaultRowHeight="16.5" customHeight="1" x14ac:dyDescent="0.2"/>
  <cols>
    <col min="1" max="1" width="32" style="27" customWidth="1"/>
    <col min="2" max="2" width="35.375" style="50" customWidth="1"/>
    <col min="3" max="3" width="15.75" style="51" customWidth="1"/>
    <col min="4" max="4" width="17.125" style="51" customWidth="1"/>
    <col min="5" max="6" width="14.75" style="51" customWidth="1"/>
    <col min="7" max="7" width="17.375" style="51" customWidth="1"/>
    <col min="8" max="8" width="15.125" style="51" customWidth="1"/>
    <col min="9" max="9" width="18.875" style="51" customWidth="1"/>
    <col min="10" max="10" width="18.875" style="116" customWidth="1"/>
    <col min="11" max="11" width="18.875" style="51" customWidth="1"/>
    <col min="12" max="12" width="33.25" style="51" customWidth="1"/>
    <col min="13" max="13" width="12.75" style="27" customWidth="1"/>
    <col min="14" max="14" width="15.25" style="27" customWidth="1"/>
    <col min="15" max="15" width="12.75" style="27" customWidth="1"/>
    <col min="16" max="16" width="15.25" style="27" customWidth="1"/>
    <col min="17" max="17" width="12.25" style="27" customWidth="1"/>
    <col min="18" max="18" width="9.125" style="27"/>
    <col min="19" max="19" width="6.75" style="27" customWidth="1"/>
    <col min="20" max="16384" width="9.125" style="27"/>
  </cols>
  <sheetData>
    <row r="1" spans="1:57" ht="16.5" customHeight="1" x14ac:dyDescent="0.2">
      <c r="A1" s="64" t="str">
        <f>' PY2 Res &amp; DR'!A1</f>
        <v>Evergy Evaluation, Measurement, and Verification Report  – Appendix O: Databook</v>
      </c>
      <c r="B1" s="64"/>
      <c r="C1" s="64"/>
      <c r="D1" s="64"/>
      <c r="E1" s="64"/>
      <c r="F1" s="64"/>
      <c r="G1" s="64"/>
      <c r="H1" s="64"/>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row>
    <row r="2" spans="1:57" s="67" customFormat="1" ht="16.5" customHeight="1" x14ac:dyDescent="0.2">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row>
    <row r="3" spans="1:57" ht="16.5" customHeight="1" x14ac:dyDescent="0.2">
      <c r="A3" s="45" t="s">
        <v>280</v>
      </c>
      <c r="B3" s="45"/>
      <c r="C3" s="45"/>
      <c r="D3" s="45"/>
      <c r="E3" s="45"/>
      <c r="F3" s="45"/>
      <c r="G3" s="45"/>
      <c r="H3" s="45"/>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row>
    <row r="4" spans="1:57" ht="16.5" customHeight="1" x14ac:dyDescent="0.2">
      <c r="A4" s="979"/>
      <c r="B4" s="979"/>
      <c r="C4" s="979"/>
      <c r="D4" s="979"/>
      <c r="E4" s="979"/>
      <c r="F4" s="979"/>
      <c r="G4" s="979"/>
      <c r="H4" s="979"/>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row>
    <row r="5" spans="1:57" ht="16.5" customHeight="1" x14ac:dyDescent="0.2">
      <c r="A5" s="971" t="s">
        <v>688</v>
      </c>
      <c r="B5" s="971"/>
      <c r="C5" s="971"/>
      <c r="D5" s="971"/>
      <c r="E5" s="971"/>
      <c r="F5" s="971"/>
      <c r="G5" s="971"/>
      <c r="H5" s="971"/>
      <c r="J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8"/>
      <c r="AO5" s="68"/>
      <c r="AP5" s="68"/>
      <c r="AQ5" s="68"/>
      <c r="AR5" s="68"/>
      <c r="AS5" s="68"/>
      <c r="AT5" s="68"/>
      <c r="AU5" s="68"/>
      <c r="AV5" s="68"/>
      <c r="AW5" s="68"/>
      <c r="AX5" s="68"/>
      <c r="AY5" s="68"/>
      <c r="AZ5" s="68"/>
      <c r="BA5" s="68"/>
      <c r="BB5" s="68"/>
      <c r="BC5" s="68"/>
      <c r="BD5" s="68"/>
      <c r="BE5" s="68"/>
    </row>
    <row r="6" spans="1:57" s="50" customFormat="1" ht="16.5" customHeight="1" x14ac:dyDescent="0.2">
      <c r="A6" s="972" t="s">
        <v>10</v>
      </c>
      <c r="B6" s="972" t="s">
        <v>0</v>
      </c>
      <c r="C6" s="936" t="s">
        <v>11</v>
      </c>
      <c r="D6" s="937"/>
      <c r="E6" s="938"/>
      <c r="F6" s="936" t="s">
        <v>12</v>
      </c>
      <c r="G6" s="937"/>
      <c r="H6" s="938"/>
      <c r="J6" s="148"/>
      <c r="L6" s="149"/>
      <c r="M6" s="149"/>
      <c r="N6" s="149"/>
      <c r="O6" s="149"/>
      <c r="P6" s="149"/>
      <c r="Q6" s="149"/>
      <c r="V6" s="150"/>
      <c r="W6" s="151"/>
    </row>
    <row r="7" spans="1:57" ht="25.5" x14ac:dyDescent="0.2">
      <c r="A7" s="976"/>
      <c r="B7" s="976"/>
      <c r="C7" s="156" t="s">
        <v>13</v>
      </c>
      <c r="D7" s="156" t="s">
        <v>14</v>
      </c>
      <c r="E7" s="156" t="s">
        <v>15</v>
      </c>
      <c r="F7" s="156" t="s">
        <v>705</v>
      </c>
      <c r="G7" s="156" t="s">
        <v>14</v>
      </c>
      <c r="H7" s="156" t="s">
        <v>706</v>
      </c>
      <c r="J7" s="69"/>
      <c r="L7" s="57"/>
      <c r="M7" s="57"/>
      <c r="N7" s="57"/>
      <c r="O7" s="57"/>
      <c r="V7" s="57"/>
      <c r="W7" s="52"/>
    </row>
    <row r="8" spans="1:57" ht="16.5" customHeight="1" x14ac:dyDescent="0.2">
      <c r="A8" s="970" t="s">
        <v>16</v>
      </c>
      <c r="B8" s="10" t="s">
        <v>1</v>
      </c>
      <c r="C8" s="117">
        <f>'Program Level Tables'!C8</f>
        <v>6796548</v>
      </c>
      <c r="D8" s="117">
        <f>'Program Level Tables'!C9</f>
        <v>6140260</v>
      </c>
      <c r="E8" s="118">
        <f t="shared" ref="E8:E12" si="0">D8/C8</f>
        <v>0.90343803942825096</v>
      </c>
      <c r="F8" s="119">
        <f>'Evergy Targets'!C91</f>
        <v>7767639.8079727516</v>
      </c>
      <c r="G8" s="119">
        <f>'Program Level Tables'!C10</f>
        <v>4612617</v>
      </c>
      <c r="H8" s="13">
        <f t="shared" ref="H8:H10" si="1">G8/F8</f>
        <v>0.59382477998858585</v>
      </c>
      <c r="J8" s="65"/>
      <c r="L8" s="71"/>
      <c r="M8" s="53"/>
      <c r="N8" s="71"/>
      <c r="O8" s="53"/>
      <c r="V8" s="57"/>
      <c r="W8" s="52"/>
    </row>
    <row r="9" spans="1:57" ht="16.5" customHeight="1" x14ac:dyDescent="0.2">
      <c r="A9" s="970"/>
      <c r="B9" s="10" t="s">
        <v>2</v>
      </c>
      <c r="C9" s="117">
        <f>'Program Level Tables'!H8</f>
        <v>30519963</v>
      </c>
      <c r="D9" s="117">
        <f>'Program Level Tables'!H9</f>
        <v>29168216</v>
      </c>
      <c r="E9" s="118">
        <f t="shared" si="0"/>
        <v>0.95570941550617217</v>
      </c>
      <c r="F9" s="117">
        <f>'Evergy Targets'!C90</f>
        <v>10416978.341280004</v>
      </c>
      <c r="G9" s="117">
        <f>'Program Level Tables'!H10</f>
        <v>18743260</v>
      </c>
      <c r="H9" s="11">
        <f t="shared" si="1"/>
        <v>1.7992991235975719</v>
      </c>
      <c r="J9" s="65"/>
      <c r="L9" s="71"/>
      <c r="M9" s="53"/>
      <c r="N9" s="71"/>
      <c r="O9" s="53"/>
      <c r="V9" s="57"/>
      <c r="W9" s="52"/>
    </row>
    <row r="10" spans="1:57" ht="16.5" customHeight="1" x14ac:dyDescent="0.2">
      <c r="A10" s="970"/>
      <c r="B10" s="10" t="s">
        <v>17</v>
      </c>
      <c r="C10" s="119">
        <f>'Program Level Tables'!M8</f>
        <v>1429036</v>
      </c>
      <c r="D10" s="454">
        <f>'Program Level Tables'!M9</f>
        <v>1316934</v>
      </c>
      <c r="E10" s="120">
        <f t="shared" si="0"/>
        <v>0.92155411060323178</v>
      </c>
      <c r="F10" s="119">
        <f>'Evergy Targets'!C94</f>
        <v>1181931.1027999998</v>
      </c>
      <c r="G10" s="119">
        <f>'Program Level Tables'!M10</f>
        <v>1316934</v>
      </c>
      <c r="H10" s="13">
        <f t="shared" si="1"/>
        <v>1.1142223069349624</v>
      </c>
      <c r="J10" s="65"/>
      <c r="L10" s="71"/>
      <c r="M10" s="53"/>
      <c r="N10" s="71"/>
      <c r="O10" s="53"/>
      <c r="V10" s="57"/>
      <c r="W10" s="52"/>
    </row>
    <row r="11" spans="1:57" ht="16.5" customHeight="1" x14ac:dyDescent="0.2">
      <c r="A11" s="970"/>
      <c r="B11" s="14" t="s">
        <v>18</v>
      </c>
      <c r="C11" s="121">
        <f>SUM(C8:C10)</f>
        <v>38745547</v>
      </c>
      <c r="D11" s="121">
        <f>SUM(D8:D10)</f>
        <v>36625410</v>
      </c>
      <c r="E11" s="122">
        <f>D11/C11</f>
        <v>0.94528049894353017</v>
      </c>
      <c r="F11" s="121">
        <f>SUM(F8:F10)</f>
        <v>19366549.252052758</v>
      </c>
      <c r="G11" s="121">
        <f>SUM(G8:G10)</f>
        <v>24672811</v>
      </c>
      <c r="H11" s="15">
        <f>G11/F11</f>
        <v>1.2739910801293011</v>
      </c>
      <c r="J11" s="65"/>
      <c r="L11" s="71"/>
      <c r="M11" s="53"/>
      <c r="N11" s="71"/>
      <c r="O11" s="53"/>
      <c r="V11" s="57"/>
      <c r="W11" s="52"/>
    </row>
    <row r="12" spans="1:57" ht="16.5" customHeight="1" x14ac:dyDescent="0.2">
      <c r="A12" s="970" t="s">
        <v>19</v>
      </c>
      <c r="B12" s="10" t="s">
        <v>4</v>
      </c>
      <c r="C12" s="117">
        <f>'Program Level Tables'!R8</f>
        <v>23194337</v>
      </c>
      <c r="D12" s="117">
        <f>'Program Level Tables'!R9</f>
        <v>22654916</v>
      </c>
      <c r="E12" s="120">
        <f t="shared" si="0"/>
        <v>0.97674341801621667</v>
      </c>
      <c r="F12" s="117">
        <f>'Evergy Targets'!C92</f>
        <v>20355374.999999996</v>
      </c>
      <c r="G12" s="117">
        <f>'Program Level Tables'!R10</f>
        <v>22654916</v>
      </c>
      <c r="H12" s="13">
        <f t="shared" ref="H12" si="2">G12/F12</f>
        <v>1.1129697193001851</v>
      </c>
      <c r="J12" s="65"/>
      <c r="L12" s="71"/>
      <c r="M12" s="53"/>
      <c r="N12" s="71"/>
      <c r="O12" s="53"/>
      <c r="V12" s="57"/>
      <c r="W12" s="52"/>
    </row>
    <row r="13" spans="1:57" s="542" customFormat="1" ht="16.5" customHeight="1" x14ac:dyDescent="0.2">
      <c r="A13" s="970"/>
      <c r="B13" s="10" t="s">
        <v>271</v>
      </c>
      <c r="C13" s="962" t="s">
        <v>912</v>
      </c>
      <c r="D13" s="963"/>
      <c r="E13" s="963"/>
      <c r="F13" s="963"/>
      <c r="G13" s="963"/>
      <c r="H13" s="964"/>
      <c r="I13" s="51"/>
      <c r="J13" s="65"/>
      <c r="K13" s="51"/>
      <c r="L13" s="71"/>
      <c r="M13" s="53"/>
      <c r="N13" s="71"/>
      <c r="O13" s="53"/>
      <c r="V13" s="57"/>
      <c r="W13" s="52"/>
    </row>
    <row r="14" spans="1:57" ht="16.5" customHeight="1" x14ac:dyDescent="0.2">
      <c r="A14" s="970"/>
      <c r="B14" s="10" t="s">
        <v>20</v>
      </c>
      <c r="C14" s="931" t="s">
        <v>784</v>
      </c>
      <c r="D14" s="932"/>
      <c r="E14" s="932"/>
      <c r="F14" s="932"/>
      <c r="G14" s="932"/>
      <c r="H14" s="933"/>
      <c r="J14" s="65"/>
      <c r="L14" s="71"/>
      <c r="M14" s="53"/>
      <c r="N14" s="71"/>
      <c r="O14" s="53"/>
      <c r="V14" s="57"/>
    </row>
    <row r="15" spans="1:57" ht="16.5" customHeight="1" x14ac:dyDescent="0.2">
      <c r="A15" s="970"/>
      <c r="B15" s="14" t="s">
        <v>21</v>
      </c>
      <c r="C15" s="121">
        <f>SUM(C12:C12)</f>
        <v>23194337</v>
      </c>
      <c r="D15" s="121">
        <f>SUM(D12:D12)</f>
        <v>22654916</v>
      </c>
      <c r="E15" s="122">
        <f>D15/C15</f>
        <v>0.97674341801621667</v>
      </c>
      <c r="F15" s="121">
        <f>SUM(F12:F12)</f>
        <v>20355374.999999996</v>
      </c>
      <c r="G15" s="121">
        <f>SUM(G12:G12)</f>
        <v>22654916</v>
      </c>
      <c r="H15" s="15">
        <f>G15/F15</f>
        <v>1.1129697193001851</v>
      </c>
      <c r="J15" s="65"/>
      <c r="L15" s="71"/>
      <c r="M15" s="53"/>
      <c r="N15" s="71"/>
      <c r="O15" s="53"/>
      <c r="V15" s="57"/>
    </row>
    <row r="16" spans="1:57" s="484" customFormat="1" ht="16.5" customHeight="1" x14ac:dyDescent="0.2">
      <c r="A16" s="939" t="s">
        <v>775</v>
      </c>
      <c r="B16" s="487" t="s">
        <v>739</v>
      </c>
      <c r="C16" s="117">
        <f>'Program Level Tables'!AM8</f>
        <v>7179</v>
      </c>
      <c r="D16" s="493">
        <f>'Program Level Tables'!AM9</f>
        <v>7179</v>
      </c>
      <c r="E16" s="11">
        <f>D16/C16</f>
        <v>1</v>
      </c>
      <c r="F16" s="117">
        <v>155855</v>
      </c>
      <c r="G16" s="493">
        <f>'Program Level Tables'!AM10</f>
        <v>7179</v>
      </c>
      <c r="H16" s="13">
        <f t="shared" ref="H16" si="3">G16/F16</f>
        <v>4.606204484937923E-2</v>
      </c>
      <c r="I16" s="482"/>
    </row>
    <row r="17" spans="1:23" s="484" customFormat="1" ht="16.5" customHeight="1" x14ac:dyDescent="0.2">
      <c r="A17" s="940"/>
      <c r="B17" s="487" t="s">
        <v>772</v>
      </c>
      <c r="C17" s="962" t="s">
        <v>778</v>
      </c>
      <c r="D17" s="963"/>
      <c r="E17" s="963"/>
      <c r="F17" s="963"/>
      <c r="G17" s="963"/>
      <c r="H17" s="964"/>
      <c r="I17" s="482"/>
    </row>
    <row r="18" spans="1:23" s="484" customFormat="1" ht="16.5" customHeight="1" x14ac:dyDescent="0.2">
      <c r="A18" s="940"/>
      <c r="B18" s="487" t="s">
        <v>773</v>
      </c>
      <c r="C18" s="117">
        <f>'Program Level Tables'!BB8</f>
        <v>1952</v>
      </c>
      <c r="D18" s="493">
        <f>'Program Level Tables'!BB9</f>
        <v>1723.61</v>
      </c>
      <c r="E18" s="11">
        <f t="shared" ref="E18:E19" si="4">D18/C18</f>
        <v>0.88299692622950809</v>
      </c>
      <c r="F18" s="942">
        <f>'Evergy Targets'!C97</f>
        <v>1860664.799999998</v>
      </c>
      <c r="G18" s="493">
        <f>'Program Level Tables'!BB10</f>
        <v>1723.61</v>
      </c>
      <c r="H18" s="934" cm="2">
        <f t="array" ref="H18">SUM(G18:G19/F18)</f>
        <v>0.17818771548749693</v>
      </c>
      <c r="I18" s="482"/>
    </row>
    <row r="19" spans="1:23" s="484" customFormat="1" ht="16.5" customHeight="1" x14ac:dyDescent="0.2">
      <c r="A19" s="940"/>
      <c r="B19" s="487" t="s">
        <v>774</v>
      </c>
      <c r="C19" s="117">
        <f>'Program Level Tables'!AW8</f>
        <v>329824</v>
      </c>
      <c r="D19" s="117">
        <f>'Program Level Tables'!AW9</f>
        <v>329824</v>
      </c>
      <c r="E19" s="11">
        <f t="shared" si="4"/>
        <v>1</v>
      </c>
      <c r="F19" s="944"/>
      <c r="G19" s="117">
        <f>'Program Level Tables'!AW10</f>
        <v>329824</v>
      </c>
      <c r="H19" s="935"/>
      <c r="I19" s="482"/>
    </row>
    <row r="20" spans="1:23" s="484" customFormat="1" ht="16.5" customHeight="1" x14ac:dyDescent="0.2">
      <c r="A20" s="941"/>
      <c r="B20" s="14" t="s">
        <v>776</v>
      </c>
      <c r="C20" s="121">
        <f>SUM(C16:C19)</f>
        <v>338955</v>
      </c>
      <c r="D20" s="121">
        <f>SUM(D16:D19)</f>
        <v>338726.61</v>
      </c>
      <c r="E20" s="122">
        <f>D20/C20</f>
        <v>0.99932619374253218</v>
      </c>
      <c r="F20" s="121">
        <f>SUM(F16:F19)</f>
        <v>2016519.799999998</v>
      </c>
      <c r="G20" s="121">
        <f>SUM(G16:G19)</f>
        <v>338726.61</v>
      </c>
      <c r="H20" s="15">
        <f>G20/F20</f>
        <v>0.16797584134804941</v>
      </c>
      <c r="I20" s="482"/>
    </row>
    <row r="21" spans="1:23" ht="16.5" customHeight="1" x14ac:dyDescent="0.2">
      <c r="A21" s="940" t="s">
        <v>22</v>
      </c>
      <c r="B21" s="10" t="s">
        <v>23</v>
      </c>
      <c r="C21" s="931" t="s">
        <v>24</v>
      </c>
      <c r="D21" s="932"/>
      <c r="E21" s="932"/>
      <c r="F21" s="932"/>
      <c r="G21" s="932"/>
      <c r="H21" s="933"/>
      <c r="J21" s="65"/>
      <c r="L21" s="72"/>
      <c r="M21" s="53"/>
      <c r="N21" s="72"/>
      <c r="O21" s="53"/>
    </row>
    <row r="22" spans="1:23" ht="16.5" customHeight="1" x14ac:dyDescent="0.2">
      <c r="A22" s="940"/>
      <c r="B22" s="10" t="s">
        <v>25</v>
      </c>
      <c r="C22" s="117">
        <f>'Program Level Tables'!AC8</f>
        <v>944615</v>
      </c>
      <c r="D22" s="117">
        <f>'Program Level Tables'!AC9</f>
        <v>888248</v>
      </c>
      <c r="E22" s="118">
        <f t="shared" ref="E22:E23" si="5">D22/C22</f>
        <v>0.94032807016615239</v>
      </c>
      <c r="F22" s="117">
        <f>'Evergy Targets'!C95</f>
        <v>1402387.4999999998</v>
      </c>
      <c r="G22" s="117">
        <f>'Program Level Tables'!AC10</f>
        <v>888248</v>
      </c>
      <c r="H22" s="11">
        <f>G22/F22</f>
        <v>0.63338271340838403</v>
      </c>
      <c r="J22" s="65"/>
      <c r="L22" s="27"/>
    </row>
    <row r="23" spans="1:23" ht="16.5" customHeight="1" x14ac:dyDescent="0.2">
      <c r="A23" s="940"/>
      <c r="B23" s="10" t="s">
        <v>26</v>
      </c>
      <c r="C23" s="124">
        <f>'Program Level Tables'!AH8</f>
        <v>23049</v>
      </c>
      <c r="D23" s="124">
        <f>'Program Level Tables'!AH9</f>
        <v>45449</v>
      </c>
      <c r="E23" s="118">
        <f t="shared" si="5"/>
        <v>1.9718425962080783</v>
      </c>
      <c r="F23" s="117">
        <f>'Evergy Targets'!C88</f>
        <v>56736</v>
      </c>
      <c r="G23" s="117">
        <f>'Program Level Tables'!AH10</f>
        <v>45449</v>
      </c>
      <c r="H23" s="11">
        <f>G23/F23</f>
        <v>0.80106105470953182</v>
      </c>
      <c r="J23" s="65"/>
      <c r="L23" s="74"/>
      <c r="V23" s="57"/>
    </row>
    <row r="24" spans="1:23" ht="16.5" customHeight="1" x14ac:dyDescent="0.2">
      <c r="A24" s="940"/>
      <c r="B24" s="14" t="s">
        <v>27</v>
      </c>
      <c r="C24" s="121">
        <f>SUM(C22:C23)</f>
        <v>967664</v>
      </c>
      <c r="D24" s="121">
        <f>SUM(D22:D23)</f>
        <v>933697</v>
      </c>
      <c r="E24" s="122">
        <f>D24/C24</f>
        <v>0.96489793978075034</v>
      </c>
      <c r="F24" s="121">
        <f>SUM(F22:F23)</f>
        <v>1459123.4999999998</v>
      </c>
      <c r="G24" s="121">
        <f>SUM(G22:G23)</f>
        <v>933697</v>
      </c>
      <c r="H24" s="15">
        <f>G24/F24</f>
        <v>0.63990265388776213</v>
      </c>
      <c r="J24" s="65"/>
      <c r="L24" s="74"/>
      <c r="P24" s="75"/>
      <c r="V24" s="57"/>
    </row>
    <row r="25" spans="1:23" s="545" customFormat="1" ht="16.5" customHeight="1" x14ac:dyDescent="0.2">
      <c r="A25" s="955" t="s">
        <v>917</v>
      </c>
      <c r="B25" s="956"/>
      <c r="C25" s="128">
        <f>SUM(C24,C15,C11)</f>
        <v>62907548</v>
      </c>
      <c r="D25" s="128">
        <f>SUM(D24,D15,D11)</f>
        <v>60214023</v>
      </c>
      <c r="E25" s="129">
        <f>D25/C25</f>
        <v>0.95718280102095221</v>
      </c>
      <c r="F25" s="128">
        <f>SUM(F24,F15,F11)</f>
        <v>41181047.752052754</v>
      </c>
      <c r="G25" s="128">
        <f>SUM(G24,G15,G11)</f>
        <v>48261424</v>
      </c>
      <c r="H25" s="540">
        <f>G25/F25</f>
        <v>1.1719328825866095</v>
      </c>
      <c r="I25" s="51"/>
      <c r="J25" s="65"/>
      <c r="K25" s="51"/>
      <c r="L25" s="74"/>
      <c r="P25" s="75"/>
      <c r="V25" s="57"/>
    </row>
    <row r="26" spans="1:23" ht="16.5" customHeight="1" x14ac:dyDescent="0.2">
      <c r="A26" s="955" t="s">
        <v>782</v>
      </c>
      <c r="B26" s="956"/>
      <c r="C26" s="128">
        <f>SUM(C24,C15,C11,C20)</f>
        <v>63246503</v>
      </c>
      <c r="D26" s="128">
        <f>SUM(D24,D15,D11,D20)</f>
        <v>60552749.609999999</v>
      </c>
      <c r="E26" s="129">
        <f>D26/C26</f>
        <v>0.95740865878386983</v>
      </c>
      <c r="F26" s="128">
        <f>SUM(F24,F15,F11,F20)</f>
        <v>43197567.552052751</v>
      </c>
      <c r="G26" s="128">
        <f>SUM(G24,G15,G11,G20)</f>
        <v>48600150.609999999</v>
      </c>
      <c r="H26" s="540">
        <f>G26/F26</f>
        <v>1.1250668351044808</v>
      </c>
      <c r="J26" s="65"/>
      <c r="L26" s="76"/>
      <c r="P26" s="75"/>
      <c r="V26" s="57"/>
      <c r="W26" s="52"/>
    </row>
    <row r="27" spans="1:23" ht="16.5" customHeight="1" x14ac:dyDescent="0.2">
      <c r="B27" s="27"/>
      <c r="J27" s="65"/>
      <c r="L27" s="68"/>
      <c r="M27" s="68"/>
      <c r="N27" s="68"/>
      <c r="O27" s="68"/>
      <c r="P27" s="68"/>
      <c r="Q27" s="68"/>
      <c r="V27" s="57"/>
    </row>
    <row r="28" spans="1:23" ht="16.5" customHeight="1" x14ac:dyDescent="0.2">
      <c r="A28" s="48"/>
      <c r="B28" s="27"/>
      <c r="C28" s="27"/>
      <c r="D28" s="27"/>
      <c r="E28" s="27"/>
      <c r="F28" s="77"/>
      <c r="G28" s="27"/>
      <c r="H28" s="53"/>
      <c r="J28" s="65"/>
      <c r="N28" s="57"/>
      <c r="O28" s="57"/>
      <c r="P28" s="57"/>
      <c r="Q28" s="57"/>
      <c r="V28" s="57"/>
    </row>
    <row r="29" spans="1:23" ht="16.5" customHeight="1" x14ac:dyDescent="0.2">
      <c r="A29" s="971" t="s">
        <v>689</v>
      </c>
      <c r="B29" s="971"/>
      <c r="C29" s="971"/>
      <c r="D29" s="971"/>
      <c r="E29" s="971"/>
      <c r="F29" s="971"/>
      <c r="G29" s="971"/>
      <c r="H29" s="971"/>
      <c r="J29" s="65"/>
      <c r="L29" s="78"/>
      <c r="N29" s="71"/>
      <c r="O29" s="53"/>
      <c r="P29" s="71"/>
      <c r="Q29" s="53"/>
      <c r="V29" s="57"/>
    </row>
    <row r="30" spans="1:23" ht="16.5" customHeight="1" x14ac:dyDescent="0.2">
      <c r="A30" s="972" t="s">
        <v>10</v>
      </c>
      <c r="B30" s="972" t="s">
        <v>0</v>
      </c>
      <c r="C30" s="936" t="s">
        <v>11</v>
      </c>
      <c r="D30" s="937"/>
      <c r="E30" s="938"/>
      <c r="F30" s="936" t="s">
        <v>12</v>
      </c>
      <c r="G30" s="937"/>
      <c r="H30" s="938"/>
      <c r="J30" s="65"/>
      <c r="L30" s="78"/>
      <c r="N30" s="71"/>
      <c r="O30" s="53"/>
      <c r="P30" s="71"/>
      <c r="Q30" s="53"/>
      <c r="V30" s="57"/>
    </row>
    <row r="31" spans="1:23" s="46" customFormat="1" ht="25.5" x14ac:dyDescent="0.2">
      <c r="A31" s="972"/>
      <c r="B31" s="972"/>
      <c r="C31" s="187" t="s">
        <v>283</v>
      </c>
      <c r="D31" s="187" t="s">
        <v>513</v>
      </c>
      <c r="E31" s="187" t="s">
        <v>15</v>
      </c>
      <c r="F31" s="186" t="s">
        <v>707</v>
      </c>
      <c r="G31" s="186" t="s">
        <v>513</v>
      </c>
      <c r="H31" s="186" t="s">
        <v>706</v>
      </c>
      <c r="J31" s="7"/>
      <c r="L31" s="47"/>
      <c r="N31" s="16"/>
    </row>
    <row r="32" spans="1:23" ht="16.5" customHeight="1" x14ac:dyDescent="0.2">
      <c r="A32" s="970" t="s">
        <v>16</v>
      </c>
      <c r="B32" s="10" t="s">
        <v>1</v>
      </c>
      <c r="C32" s="139">
        <f>'Program Level Tables'!C13</f>
        <v>4361.07</v>
      </c>
      <c r="D32" s="139">
        <f>'Program Level Tables'!C14</f>
        <v>4193.47</v>
      </c>
      <c r="E32" s="11">
        <f t="shared" ref="E32:E36" si="6">D32/C32</f>
        <v>0.96156906447270984</v>
      </c>
      <c r="F32" s="162">
        <f>'Evergy Targets'!K91</f>
        <v>3392.189406179999</v>
      </c>
      <c r="G32" s="139">
        <f>'Program Level Tables'!C15</f>
        <v>3000.57</v>
      </c>
      <c r="H32" s="11">
        <f t="shared" ref="H32:H34" si="7">G32/F32</f>
        <v>0.88455261210752734</v>
      </c>
      <c r="J32" s="65"/>
    </row>
    <row r="33" spans="1:19" ht="16.5" customHeight="1" x14ac:dyDescent="0.2">
      <c r="A33" s="970"/>
      <c r="B33" s="10" t="s">
        <v>2</v>
      </c>
      <c r="C33" s="139">
        <f>'Program Level Tables'!H13</f>
        <v>3928.17</v>
      </c>
      <c r="D33" s="139">
        <f>'Program Level Tables'!H14</f>
        <v>3690.37</v>
      </c>
      <c r="E33" s="11">
        <f>D33/C33</f>
        <v>0.93946290511866848</v>
      </c>
      <c r="F33" s="139">
        <f>'Evergy Targets'!K90</f>
        <v>755.84501999999986</v>
      </c>
      <c r="G33" s="139">
        <f>'Program Level Tables'!H15</f>
        <v>2371.64</v>
      </c>
      <c r="H33" s="11">
        <f t="shared" si="7"/>
        <v>3.137733182392338</v>
      </c>
      <c r="J33" s="51"/>
      <c r="L33" s="57"/>
      <c r="M33" s="57"/>
      <c r="N33" s="57"/>
      <c r="O33" s="57"/>
    </row>
    <row r="34" spans="1:19" ht="16.5" customHeight="1" x14ac:dyDescent="0.2">
      <c r="A34" s="970"/>
      <c r="B34" s="10" t="s">
        <v>17</v>
      </c>
      <c r="C34" s="139">
        <f>'Program Level Tables'!M13</f>
        <v>251.68</v>
      </c>
      <c r="D34" s="139">
        <f>'Program Level Tables'!M14</f>
        <v>194.51</v>
      </c>
      <c r="E34" s="11">
        <f t="shared" si="6"/>
        <v>0.77284647171010801</v>
      </c>
      <c r="F34" s="139">
        <f>'Evergy Targets'!K94</f>
        <v>222.82474999999991</v>
      </c>
      <c r="G34" s="139">
        <f>'Program Level Tables'!M15</f>
        <v>194.51</v>
      </c>
      <c r="H34" s="11">
        <f t="shared" si="7"/>
        <v>0.87292816439825505</v>
      </c>
      <c r="J34" s="51"/>
      <c r="L34" s="27"/>
    </row>
    <row r="35" spans="1:19" ht="16.5" customHeight="1" x14ac:dyDescent="0.2">
      <c r="A35" s="970"/>
      <c r="B35" s="14" t="s">
        <v>18</v>
      </c>
      <c r="C35" s="140">
        <f>SUM(C32:C34)</f>
        <v>8540.92</v>
      </c>
      <c r="D35" s="140">
        <f>SUM(D32:D34)</f>
        <v>8078.35</v>
      </c>
      <c r="E35" s="15">
        <f>D35/C35</f>
        <v>0.94584072910178296</v>
      </c>
      <c r="F35" s="140">
        <f>SUM(F32:F34)</f>
        <v>4370.8591761799989</v>
      </c>
      <c r="G35" s="140">
        <f>SUM(G32:G34)</f>
        <v>5566.72</v>
      </c>
      <c r="H35" s="15">
        <f>G35/F35</f>
        <v>1.2735985708112307</v>
      </c>
      <c r="J35" s="51"/>
      <c r="L35" s="71"/>
      <c r="M35" s="53"/>
      <c r="N35" s="71"/>
      <c r="O35" s="53"/>
    </row>
    <row r="36" spans="1:19" ht="16.5" customHeight="1" x14ac:dyDescent="0.2">
      <c r="A36" s="939" t="s">
        <v>19</v>
      </c>
      <c r="B36" s="10" t="s">
        <v>4</v>
      </c>
      <c r="C36" s="139">
        <f>'Program Level Tables'!R13</f>
        <v>4302.6499999999996</v>
      </c>
      <c r="D36" s="233">
        <f>'Program Level Tables'!R14</f>
        <v>3806.27</v>
      </c>
      <c r="E36" s="11">
        <f t="shared" si="6"/>
        <v>0.88463388841760315</v>
      </c>
      <c r="F36" s="139">
        <f>'Evergy Targets'!K92</f>
        <v>2550</v>
      </c>
      <c r="G36" s="139">
        <f>'Program Level Tables'!R15</f>
        <v>3806.27</v>
      </c>
      <c r="H36" s="13">
        <f t="shared" ref="H36" si="8">G36/F36</f>
        <v>1.4926549019607842</v>
      </c>
      <c r="J36" s="51"/>
      <c r="L36" s="71"/>
      <c r="M36" s="53"/>
      <c r="N36" s="71"/>
      <c r="O36" s="53"/>
    </row>
    <row r="37" spans="1:19" s="542" customFormat="1" ht="16.5" customHeight="1" x14ac:dyDescent="0.2">
      <c r="A37" s="940"/>
      <c r="B37" s="10" t="s">
        <v>271</v>
      </c>
      <c r="C37" s="962" t="s">
        <v>913</v>
      </c>
      <c r="D37" s="963"/>
      <c r="E37" s="963"/>
      <c r="F37" s="963"/>
      <c r="G37" s="963"/>
      <c r="H37" s="964"/>
      <c r="I37" s="51"/>
      <c r="J37" s="51"/>
      <c r="K37" s="51"/>
      <c r="L37" s="71"/>
      <c r="M37" s="53"/>
      <c r="N37" s="71"/>
      <c r="O37" s="53"/>
    </row>
    <row r="38" spans="1:19" ht="16.5" customHeight="1" x14ac:dyDescent="0.2">
      <c r="A38" s="940"/>
      <c r="B38" s="10" t="s">
        <v>20</v>
      </c>
      <c r="C38" s="931" t="s">
        <v>784</v>
      </c>
      <c r="D38" s="932"/>
      <c r="E38" s="932"/>
      <c r="F38" s="932"/>
      <c r="G38" s="932"/>
      <c r="H38" s="933"/>
      <c r="J38" s="51"/>
      <c r="L38" s="71"/>
      <c r="M38" s="53"/>
      <c r="N38" s="71"/>
      <c r="O38" s="53"/>
    </row>
    <row r="39" spans="1:19" ht="16.5" customHeight="1" x14ac:dyDescent="0.2">
      <c r="A39" s="941"/>
      <c r="B39" s="14" t="s">
        <v>21</v>
      </c>
      <c r="C39" s="140">
        <f>SUM(C36:C38)</f>
        <v>4302.6499999999996</v>
      </c>
      <c r="D39" s="140">
        <f>SUM(D36:D38)</f>
        <v>3806.27</v>
      </c>
      <c r="E39" s="15">
        <f>D39/C39</f>
        <v>0.88463388841760315</v>
      </c>
      <c r="F39" s="140">
        <f>SUM(F36:F38)</f>
        <v>2550</v>
      </c>
      <c r="G39" s="140">
        <f>SUM(G36:G38)</f>
        <v>3806.27</v>
      </c>
      <c r="H39" s="15">
        <f>G39/F39</f>
        <v>1.4926549019607842</v>
      </c>
      <c r="J39" s="69"/>
      <c r="L39" s="71"/>
      <c r="M39" s="53"/>
      <c r="N39" s="71"/>
      <c r="O39" s="53"/>
      <c r="R39" s="68"/>
    </row>
    <row r="40" spans="1:19" s="484" customFormat="1" ht="16.5" customHeight="1" x14ac:dyDescent="0.2">
      <c r="A40" s="939" t="s">
        <v>775</v>
      </c>
      <c r="B40" s="487" t="s">
        <v>739</v>
      </c>
      <c r="C40" s="139">
        <f>'Program Level Tables'!AM13</f>
        <v>2.31</v>
      </c>
      <c r="D40" s="233">
        <f>'Program Level Tables'!AM14</f>
        <v>2.31</v>
      </c>
      <c r="E40" s="11">
        <f>D40/C40</f>
        <v>1</v>
      </c>
      <c r="F40" s="139">
        <v>17.5</v>
      </c>
      <c r="G40" s="233">
        <f>'Program Level Tables'!AM15</f>
        <v>2.31</v>
      </c>
      <c r="H40" s="13">
        <f t="shared" ref="H40" si="9">G40/F40</f>
        <v>0.13200000000000001</v>
      </c>
      <c r="I40" s="482"/>
    </row>
    <row r="41" spans="1:19" s="484" customFormat="1" ht="16.5" customHeight="1" x14ac:dyDescent="0.2">
      <c r="A41" s="940"/>
      <c r="B41" s="487" t="s">
        <v>772</v>
      </c>
      <c r="C41" s="962" t="s">
        <v>779</v>
      </c>
      <c r="D41" s="963"/>
      <c r="E41" s="963"/>
      <c r="F41" s="963"/>
      <c r="G41" s="963"/>
      <c r="H41" s="964"/>
      <c r="I41" s="482"/>
    </row>
    <row r="42" spans="1:19" s="484" customFormat="1" ht="16.5" customHeight="1" x14ac:dyDescent="0.2">
      <c r="A42" s="940"/>
      <c r="B42" s="487" t="s">
        <v>773</v>
      </c>
      <c r="C42" s="139">
        <f>'Program Level Tables'!BB13</f>
        <v>2.2400000000000002</v>
      </c>
      <c r="D42" s="233">
        <f>'Program Level Tables'!BB14</f>
        <v>1.79</v>
      </c>
      <c r="E42" s="11">
        <f t="shared" ref="E42:E43" si="10">D42/C42</f>
        <v>0.79910714285714279</v>
      </c>
      <c r="F42" s="977">
        <f>'Evergy Targets'!K97</f>
        <v>290.7</v>
      </c>
      <c r="G42" s="233">
        <f>'Program Level Tables'!BB15</f>
        <v>1.79</v>
      </c>
      <c r="H42" s="934" cm="2">
        <f t="array" ref="H42">SUM(G42:G43/F42)</f>
        <v>0.21637426900584797</v>
      </c>
      <c r="I42" s="482"/>
    </row>
    <row r="43" spans="1:19" s="484" customFormat="1" ht="16.5" customHeight="1" x14ac:dyDescent="0.2">
      <c r="A43" s="940"/>
      <c r="B43" s="487" t="s">
        <v>774</v>
      </c>
      <c r="C43" s="139">
        <f>'Program Level Tables'!AW13</f>
        <v>61.11</v>
      </c>
      <c r="D43" s="233">
        <f>'Program Level Tables'!AW14</f>
        <v>61.11</v>
      </c>
      <c r="E43" s="11">
        <f t="shared" si="10"/>
        <v>1</v>
      </c>
      <c r="F43" s="978"/>
      <c r="G43" s="233">
        <f>'Program Level Tables'!AW15</f>
        <v>61.11</v>
      </c>
      <c r="H43" s="935"/>
      <c r="I43" s="482"/>
    </row>
    <row r="44" spans="1:19" s="484" customFormat="1" ht="16.5" customHeight="1" x14ac:dyDescent="0.2">
      <c r="A44" s="941"/>
      <c r="B44" s="14" t="s">
        <v>776</v>
      </c>
      <c r="C44" s="140">
        <f>SUM(C40:C43)</f>
        <v>65.66</v>
      </c>
      <c r="D44" s="140">
        <f>SUM(D40:D43)</f>
        <v>65.209999999999994</v>
      </c>
      <c r="E44" s="122">
        <f>D44/C44</f>
        <v>0.99314651233627771</v>
      </c>
      <c r="F44" s="140">
        <f>SUM(F40:F43)</f>
        <v>308.2</v>
      </c>
      <c r="G44" s="140">
        <f>SUM(G40:G43)</f>
        <v>65.209999999999994</v>
      </c>
      <c r="H44" s="15">
        <f>G44/F44</f>
        <v>0.21158338741077221</v>
      </c>
      <c r="I44" s="482"/>
    </row>
    <row r="45" spans="1:19" ht="16.5" customHeight="1" x14ac:dyDescent="0.2">
      <c r="A45" s="939" t="s">
        <v>22</v>
      </c>
      <c r="B45" s="10" t="s">
        <v>23</v>
      </c>
      <c r="C45" s="139">
        <f>'Program Level Tables'!X13</f>
        <v>50387.5</v>
      </c>
      <c r="D45" s="139">
        <f>'Program Level Tables'!X14</f>
        <v>51094.86</v>
      </c>
      <c r="E45" s="11">
        <f t="shared" ref="E45:E47" si="11">D45/C45</f>
        <v>1.014038402381543</v>
      </c>
      <c r="F45" s="139">
        <f>'Evergy Targets'!K87</f>
        <v>52092.30000000001</v>
      </c>
      <c r="G45" s="139">
        <f>'Program Level Tables'!X15</f>
        <v>51094.86</v>
      </c>
      <c r="H45" s="11">
        <f t="shared" ref="H45:H47" si="12">G45/F45</f>
        <v>0.98085244844247599</v>
      </c>
      <c r="J45" s="65"/>
      <c r="L45" s="71"/>
      <c r="M45" s="53"/>
      <c r="N45" s="71"/>
      <c r="O45" s="53"/>
    </row>
    <row r="46" spans="1:19" ht="16.5" customHeight="1" thickBot="1" x14ac:dyDescent="0.25">
      <c r="A46" s="940"/>
      <c r="B46" s="10" t="s">
        <v>25</v>
      </c>
      <c r="C46" s="139">
        <f>'Program Level Tables'!AC13</f>
        <v>6717.2</v>
      </c>
      <c r="D46" s="139">
        <f>'Program Level Tables'!AC14</f>
        <v>6489.81</v>
      </c>
      <c r="E46" s="11">
        <f t="shared" si="11"/>
        <v>0.96614809742154473</v>
      </c>
      <c r="F46" s="139">
        <f>'Evergy Targets'!K95</f>
        <v>10609.200000000003</v>
      </c>
      <c r="G46" s="139">
        <f>'Program Level Tables'!AC15</f>
        <v>6489.81</v>
      </c>
      <c r="H46" s="11">
        <f>G46/F46</f>
        <v>0.61171530369867655</v>
      </c>
      <c r="J46" s="65"/>
      <c r="K46" s="12"/>
      <c r="L46" s="71"/>
      <c r="M46" s="53"/>
      <c r="N46" s="71"/>
      <c r="O46" s="53"/>
    </row>
    <row r="47" spans="1:19" ht="16.5" customHeight="1" thickBot="1" x14ac:dyDescent="0.25">
      <c r="A47" s="940"/>
      <c r="B47" s="10" t="s">
        <v>26</v>
      </c>
      <c r="C47" s="139">
        <f>'Program Level Tables'!AH13</f>
        <v>166.6</v>
      </c>
      <c r="D47" s="139">
        <f>'Program Level Tables'!AH14</f>
        <v>92.81</v>
      </c>
      <c r="E47" s="11">
        <f t="shared" si="11"/>
        <v>0.55708283313325335</v>
      </c>
      <c r="F47" s="162">
        <f>'Evergy Targets'!K88</f>
        <v>414.71999999999997</v>
      </c>
      <c r="G47" s="139">
        <f>'Program Level Tables'!AH15</f>
        <v>92.81</v>
      </c>
      <c r="H47" s="11">
        <f t="shared" si="12"/>
        <v>0.22378954475308643</v>
      </c>
      <c r="J47" s="65"/>
      <c r="K47" s="12"/>
      <c r="L47" s="71"/>
      <c r="M47" s="53"/>
      <c r="N47" s="71"/>
      <c r="O47" s="53"/>
      <c r="Q47" s="53"/>
      <c r="R47" s="80"/>
      <c r="S47" s="83"/>
    </row>
    <row r="48" spans="1:19" ht="16.5" customHeight="1" x14ac:dyDescent="0.2">
      <c r="A48" s="941"/>
      <c r="B48" s="14" t="s">
        <v>27</v>
      </c>
      <c r="C48" s="140">
        <f>SUM(C45:C47)</f>
        <v>57271.299999999996</v>
      </c>
      <c r="D48" s="140">
        <f>SUM(D45:D47)</f>
        <v>57677.479999999996</v>
      </c>
      <c r="E48" s="15">
        <f>D48/C48</f>
        <v>1.0070922084883702</v>
      </c>
      <c r="F48" s="140">
        <f>SUM(F45:F47)</f>
        <v>63116.220000000016</v>
      </c>
      <c r="G48" s="140">
        <f>SUM(G45:G47)</f>
        <v>57677.479999999996</v>
      </c>
      <c r="H48" s="15">
        <f>G48/F48</f>
        <v>0.9138297572319759</v>
      </c>
      <c r="J48" s="65"/>
      <c r="K48" s="78"/>
      <c r="L48" s="72"/>
      <c r="M48" s="53"/>
      <c r="N48" s="72"/>
      <c r="O48" s="53"/>
      <c r="Q48" s="53"/>
      <c r="R48" s="80"/>
      <c r="S48" s="83"/>
    </row>
    <row r="49" spans="1:27" s="545" customFormat="1" ht="16.5" customHeight="1" x14ac:dyDescent="0.2">
      <c r="A49" s="955" t="s">
        <v>917</v>
      </c>
      <c r="B49" s="956"/>
      <c r="C49" s="141">
        <f>SUM(C48,C39,C35)</f>
        <v>70114.87</v>
      </c>
      <c r="D49" s="141">
        <f>SUM(D48,D39,D35)</f>
        <v>69562.099999999991</v>
      </c>
      <c r="E49" s="540">
        <f>D49/C49</f>
        <v>0.99211622299235525</v>
      </c>
      <c r="F49" s="141">
        <f>SUM(F48,F39,F35)</f>
        <v>70037.079176180021</v>
      </c>
      <c r="G49" s="141">
        <f>SUM(G48,G39,G35)</f>
        <v>67050.469999999987</v>
      </c>
      <c r="H49" s="540">
        <f>G49/F49</f>
        <v>0.95735674286663008</v>
      </c>
      <c r="I49" s="51"/>
      <c r="J49" s="65"/>
      <c r="K49" s="78"/>
      <c r="L49" s="72"/>
      <c r="M49" s="53"/>
      <c r="N49" s="72"/>
      <c r="O49" s="53"/>
      <c r="Q49" s="53"/>
      <c r="R49" s="80"/>
      <c r="S49" s="83"/>
    </row>
    <row r="50" spans="1:27" ht="16.5" customHeight="1" thickBot="1" x14ac:dyDescent="0.25">
      <c r="A50" s="955" t="s">
        <v>782</v>
      </c>
      <c r="B50" s="956"/>
      <c r="C50" s="141">
        <f>SUM(C48,C39,C35,C44)</f>
        <v>70180.53</v>
      </c>
      <c r="D50" s="141">
        <f>SUM(D48,D39,D35,D44)</f>
        <v>69627.31</v>
      </c>
      <c r="E50" s="540">
        <f>D50/C50</f>
        <v>0.99211718691779616</v>
      </c>
      <c r="F50" s="141">
        <f>SUM(F48,F39,F35,F44)</f>
        <v>70345.279176180018</v>
      </c>
      <c r="G50" s="141">
        <f>SUM(G48,G39,G35,G44)</f>
        <v>67115.679999999993</v>
      </c>
      <c r="H50" s="540">
        <f>G50/F50</f>
        <v>0.95408932604999008</v>
      </c>
      <c r="J50" s="65"/>
      <c r="K50" s="81"/>
      <c r="L50" s="12"/>
      <c r="N50" s="71"/>
      <c r="O50" s="53"/>
      <c r="P50" s="71"/>
      <c r="Q50" s="53"/>
    </row>
    <row r="51" spans="1:27" ht="16.5" customHeight="1" thickBot="1" x14ac:dyDescent="0.25">
      <c r="B51" s="27"/>
      <c r="F51" s="161"/>
      <c r="H51" s="142"/>
      <c r="J51" s="65"/>
      <c r="L51" s="12"/>
      <c r="N51" s="71"/>
      <c r="O51" s="53"/>
      <c r="P51" s="71"/>
      <c r="Q51" s="53"/>
    </row>
    <row r="52" spans="1:27" ht="16.5" customHeight="1" thickBot="1" x14ac:dyDescent="0.25">
      <c r="F52" s="163"/>
      <c r="H52" s="90"/>
      <c r="J52" s="79"/>
      <c r="K52" s="17"/>
      <c r="L52" s="12"/>
      <c r="N52" s="71"/>
      <c r="O52" s="53"/>
      <c r="P52" s="71"/>
      <c r="Q52" s="53"/>
    </row>
    <row r="53" spans="1:27" ht="16.5" customHeight="1" thickBot="1" x14ac:dyDescent="0.25">
      <c r="A53" s="68" t="s">
        <v>28</v>
      </c>
      <c r="B53" s="68"/>
      <c r="C53" s="68"/>
      <c r="D53" s="68"/>
      <c r="E53" s="68"/>
      <c r="H53" s="53"/>
      <c r="J53" s="79"/>
      <c r="L53" s="12"/>
      <c r="N53" s="71"/>
      <c r="O53" s="53"/>
      <c r="P53" s="71"/>
      <c r="Q53" s="53"/>
    </row>
    <row r="54" spans="1:27" ht="26.25" thickBot="1" x14ac:dyDescent="0.25">
      <c r="A54" s="9" t="s">
        <v>281</v>
      </c>
      <c r="B54" s="9" t="s">
        <v>30</v>
      </c>
      <c r="C54" s="9" t="s">
        <v>31</v>
      </c>
      <c r="D54" s="9" t="s">
        <v>32</v>
      </c>
      <c r="E54" s="9" t="s">
        <v>33</v>
      </c>
      <c r="F54" s="54"/>
      <c r="G54" s="18"/>
      <c r="H54" s="55"/>
      <c r="J54" s="85"/>
      <c r="L54" s="12"/>
      <c r="N54" s="71"/>
      <c r="O54" s="53"/>
      <c r="P54" s="71"/>
      <c r="Q54" s="53"/>
    </row>
    <row r="55" spans="1:27" ht="16.5" customHeight="1" thickBot="1" x14ac:dyDescent="0.25">
      <c r="A55" s="10" t="s">
        <v>1</v>
      </c>
      <c r="B55" s="86">
        <v>0.41</v>
      </c>
      <c r="C55" s="86">
        <v>0.02</v>
      </c>
      <c r="D55" s="86">
        <v>0.14000000000000001</v>
      </c>
      <c r="E55" s="86">
        <v>0.75</v>
      </c>
      <c r="J55" s="81"/>
      <c r="K55" s="68"/>
      <c r="L55" s="12"/>
      <c r="N55" s="71"/>
      <c r="O55" s="53"/>
      <c r="P55" s="71"/>
      <c r="Q55" s="53"/>
    </row>
    <row r="56" spans="1:27" ht="16.5" customHeight="1" x14ac:dyDescent="0.2">
      <c r="A56" s="10" t="s">
        <v>2</v>
      </c>
      <c r="B56" s="86">
        <v>0.433</v>
      </c>
      <c r="C56" s="86">
        <v>7.0000000000000007E-2</v>
      </c>
      <c r="D56" s="86">
        <v>0</v>
      </c>
      <c r="E56" s="86">
        <v>0.64300000000000002</v>
      </c>
      <c r="F56" s="57"/>
      <c r="J56" s="56"/>
      <c r="K56" s="68"/>
      <c r="R56" s="68"/>
      <c r="T56" s="68"/>
      <c r="U56" s="68"/>
      <c r="V56" s="68"/>
      <c r="W56" s="68"/>
      <c r="X56" s="68"/>
      <c r="Y56" s="68"/>
      <c r="Z56" s="68"/>
      <c r="AA56" s="68"/>
    </row>
    <row r="57" spans="1:27" ht="16.5" customHeight="1" x14ac:dyDescent="0.2">
      <c r="A57" s="19" t="s">
        <v>3</v>
      </c>
      <c r="B57" s="957" t="s">
        <v>34</v>
      </c>
      <c r="C57" s="958"/>
      <c r="D57" s="958"/>
      <c r="E57" s="959"/>
      <c r="G57" s="69"/>
      <c r="J57" s="69"/>
      <c r="R57" s="68"/>
      <c r="S57" s="68"/>
      <c r="T57" s="68"/>
      <c r="U57" s="68"/>
      <c r="V57" s="68"/>
      <c r="W57" s="68"/>
      <c r="X57" s="68"/>
      <c r="Y57" s="68"/>
      <c r="Z57" s="68"/>
      <c r="AA57" s="68"/>
    </row>
    <row r="58" spans="1:27" ht="16.5" customHeight="1" x14ac:dyDescent="0.2">
      <c r="A58" s="10" t="s">
        <v>4</v>
      </c>
      <c r="B58" s="957" t="s">
        <v>274</v>
      </c>
      <c r="C58" s="958"/>
      <c r="D58" s="958"/>
      <c r="E58" s="959"/>
      <c r="F58" s="68"/>
      <c r="J58" s="65"/>
      <c r="K58" s="79"/>
    </row>
    <row r="59" spans="1:27" s="486" customFormat="1" ht="16.5" customHeight="1" x14ac:dyDescent="0.2">
      <c r="A59" s="541" t="s">
        <v>915</v>
      </c>
      <c r="B59" s="957" t="s">
        <v>771</v>
      </c>
      <c r="C59" s="958"/>
      <c r="D59" s="958"/>
      <c r="E59" s="959"/>
      <c r="F59" s="485"/>
      <c r="G59" s="51"/>
      <c r="H59" s="51"/>
      <c r="I59" s="51"/>
      <c r="J59" s="65"/>
      <c r="K59" s="79"/>
      <c r="L59" s="51"/>
    </row>
    <row r="60" spans="1:27" ht="16.5" customHeight="1" x14ac:dyDescent="0.2">
      <c r="A60" s="10" t="s">
        <v>23</v>
      </c>
      <c r="B60" s="946" t="s">
        <v>35</v>
      </c>
      <c r="C60" s="947"/>
      <c r="D60" s="947"/>
      <c r="E60" s="948"/>
      <c r="J60" s="65"/>
      <c r="K60" s="79"/>
      <c r="R60" s="80"/>
      <c r="S60" s="83"/>
    </row>
    <row r="61" spans="1:27" ht="16.5" customHeight="1" x14ac:dyDescent="0.2">
      <c r="A61" s="10" t="s">
        <v>25</v>
      </c>
      <c r="B61" s="949"/>
      <c r="C61" s="950"/>
      <c r="D61" s="950"/>
      <c r="E61" s="951"/>
      <c r="F61" s="17"/>
      <c r="J61" s="51"/>
    </row>
    <row r="62" spans="1:27" ht="16.5" customHeight="1" x14ac:dyDescent="0.2">
      <c r="A62" s="10" t="s">
        <v>7</v>
      </c>
      <c r="B62" s="952"/>
      <c r="C62" s="953"/>
      <c r="D62" s="953"/>
      <c r="E62" s="954"/>
      <c r="G62" s="17"/>
      <c r="J62" s="51"/>
      <c r="K62" s="79"/>
    </row>
    <row r="63" spans="1:27" ht="16.5" customHeight="1" x14ac:dyDescent="0.2">
      <c r="A63" s="973" t="s">
        <v>277</v>
      </c>
      <c r="B63" s="974"/>
      <c r="C63" s="974"/>
      <c r="D63" s="974"/>
      <c r="E63" s="975"/>
      <c r="G63" s="20"/>
      <c r="H63" s="68"/>
      <c r="J63" s="51"/>
      <c r="K63" s="79"/>
    </row>
    <row r="64" spans="1:27" ht="16.5" customHeight="1" x14ac:dyDescent="0.2">
      <c r="A64" s="39"/>
      <c r="B64" s="21"/>
      <c r="C64" s="32"/>
      <c r="D64" s="32"/>
      <c r="E64" s="32"/>
      <c r="H64" s="90"/>
      <c r="J64" s="51"/>
      <c r="K64" s="79"/>
      <c r="L64" s="54"/>
      <c r="M64" s="56"/>
      <c r="N64" s="56"/>
      <c r="O64" s="56"/>
      <c r="R64" s="80"/>
      <c r="S64" s="83"/>
    </row>
    <row r="65" spans="1:19" ht="16.5" customHeight="1" x14ac:dyDescent="0.2">
      <c r="A65" s="58"/>
      <c r="H65" s="52"/>
      <c r="J65" s="51"/>
      <c r="K65" s="79"/>
      <c r="R65" s="80"/>
      <c r="S65" s="83"/>
    </row>
    <row r="66" spans="1:19" s="95" customFormat="1" ht="16.5" customHeight="1" x14ac:dyDescent="0.2">
      <c r="A66" s="63" t="s">
        <v>941</v>
      </c>
      <c r="B66" s="63"/>
      <c r="C66" s="63"/>
      <c r="D66" s="63"/>
      <c r="E66" s="63"/>
      <c r="F66" s="63"/>
      <c r="G66" s="63"/>
      <c r="H66" s="167"/>
      <c r="K66" s="112"/>
      <c r="L66" s="110"/>
      <c r="R66" s="168"/>
      <c r="S66" s="166"/>
    </row>
    <row r="67" spans="1:19" s="671" customFormat="1" ht="12.75" customHeight="1" x14ac:dyDescent="0.2">
      <c r="A67" s="28" t="s">
        <v>10</v>
      </c>
      <c r="B67" s="28" t="s">
        <v>0</v>
      </c>
      <c r="C67" s="28" t="s">
        <v>934</v>
      </c>
      <c r="D67" s="28" t="s">
        <v>745</v>
      </c>
      <c r="E67" s="28" t="s">
        <v>935</v>
      </c>
      <c r="F67" s="28" t="s">
        <v>936</v>
      </c>
      <c r="G67" s="28" t="s">
        <v>937</v>
      </c>
    </row>
    <row r="68" spans="1:19" s="671" customFormat="1" ht="16.5" customHeight="1" x14ac:dyDescent="0.2">
      <c r="A68" s="965" t="s">
        <v>36</v>
      </c>
      <c r="B68" s="668" t="s">
        <v>2</v>
      </c>
      <c r="C68" s="544">
        <v>3.11</v>
      </c>
      <c r="D68" s="544">
        <v>1.85</v>
      </c>
      <c r="E68" s="544">
        <v>0.35</v>
      </c>
      <c r="F68" s="544">
        <v>3.4</v>
      </c>
      <c r="G68" s="544">
        <v>11.27</v>
      </c>
    </row>
    <row r="69" spans="1:19" s="671" customFormat="1" ht="16.5" customHeight="1" x14ac:dyDescent="0.2">
      <c r="A69" s="965"/>
      <c r="B69" s="668" t="s">
        <v>1</v>
      </c>
      <c r="C69" s="544">
        <v>1.02</v>
      </c>
      <c r="D69" s="544">
        <v>1.47</v>
      </c>
      <c r="E69" s="544">
        <v>0.45</v>
      </c>
      <c r="F69" s="544">
        <v>1.26</v>
      </c>
      <c r="G69" s="544">
        <v>2.02</v>
      </c>
    </row>
    <row r="70" spans="1:19" s="671" customFormat="1" ht="16.5" customHeight="1" x14ac:dyDescent="0.2">
      <c r="A70" s="965"/>
      <c r="B70" s="668" t="s">
        <v>17</v>
      </c>
      <c r="C70" s="544">
        <v>0.45</v>
      </c>
      <c r="D70" s="544">
        <v>0.5</v>
      </c>
      <c r="E70" s="544">
        <v>0.28000000000000003</v>
      </c>
      <c r="F70" s="544">
        <v>0.51</v>
      </c>
      <c r="G70" s="544">
        <v>2.4900000000000002</v>
      </c>
    </row>
    <row r="71" spans="1:19" s="671" customFormat="1" ht="16.5" customHeight="1" x14ac:dyDescent="0.2">
      <c r="A71" s="965"/>
      <c r="B71" s="668" t="s">
        <v>4</v>
      </c>
      <c r="C71" s="544">
        <v>1.35</v>
      </c>
      <c r="D71" s="544">
        <v>1.35</v>
      </c>
      <c r="E71" s="544">
        <v>0.28999999999999998</v>
      </c>
      <c r="F71" s="544">
        <v>1.35</v>
      </c>
      <c r="G71" s="444" t="s">
        <v>6</v>
      </c>
    </row>
    <row r="72" spans="1:19" s="671" customFormat="1" ht="16.5" customHeight="1" x14ac:dyDescent="0.2">
      <c r="A72" s="966" t="s">
        <v>938</v>
      </c>
      <c r="B72" s="966"/>
      <c r="C72" s="669">
        <v>1.6</v>
      </c>
      <c r="D72" s="669">
        <v>1.47</v>
      </c>
      <c r="E72" s="669">
        <v>0.37</v>
      </c>
      <c r="F72" s="669">
        <v>1.8</v>
      </c>
      <c r="G72" s="669">
        <v>5.27</v>
      </c>
    </row>
    <row r="73" spans="1:19" s="671" customFormat="1" ht="16.5" customHeight="1" x14ac:dyDescent="0.2">
      <c r="A73" s="969" t="s">
        <v>22</v>
      </c>
      <c r="B73" s="94" t="s">
        <v>23</v>
      </c>
      <c r="C73" s="544">
        <v>2.4500000000000002</v>
      </c>
      <c r="D73" s="544">
        <v>1.21</v>
      </c>
      <c r="E73" s="544">
        <v>1.21</v>
      </c>
      <c r="F73" s="544">
        <v>2.4500000000000002</v>
      </c>
      <c r="G73" s="444" t="s">
        <v>6</v>
      </c>
    </row>
    <row r="74" spans="1:19" s="671" customFormat="1" ht="16.5" customHeight="1" x14ac:dyDescent="0.2">
      <c r="A74" s="969"/>
      <c r="B74" s="94" t="s">
        <v>26</v>
      </c>
      <c r="C74" s="544">
        <v>0.85</v>
      </c>
      <c r="D74" s="544">
        <v>0.95</v>
      </c>
      <c r="E74" s="544">
        <v>0.68</v>
      </c>
      <c r="F74" s="544">
        <v>0.99</v>
      </c>
      <c r="G74" s="544">
        <v>2.6</v>
      </c>
    </row>
    <row r="75" spans="1:19" s="671" customFormat="1" ht="16.5" customHeight="1" x14ac:dyDescent="0.2">
      <c r="A75" s="969"/>
      <c r="B75" s="94" t="s">
        <v>25</v>
      </c>
      <c r="C75" s="544">
        <v>1.39</v>
      </c>
      <c r="D75" s="544">
        <v>1.45</v>
      </c>
      <c r="E75" s="544">
        <v>1.08</v>
      </c>
      <c r="F75" s="544">
        <v>1.61</v>
      </c>
      <c r="G75" s="544">
        <v>2.6</v>
      </c>
    </row>
    <row r="76" spans="1:19" s="671" customFormat="1" ht="16.5" customHeight="1" x14ac:dyDescent="0.2">
      <c r="A76" s="967" t="s">
        <v>939</v>
      </c>
      <c r="B76" s="967"/>
      <c r="C76" s="669">
        <v>1.75</v>
      </c>
      <c r="D76" s="669">
        <v>1.32</v>
      </c>
      <c r="E76" s="669">
        <v>1.1399999999999999</v>
      </c>
      <c r="F76" s="669">
        <v>1.89</v>
      </c>
      <c r="G76" s="669">
        <v>5.91</v>
      </c>
    </row>
    <row r="77" spans="1:19" ht="16.5" customHeight="1" x14ac:dyDescent="0.2">
      <c r="A77" s="968" t="s">
        <v>940</v>
      </c>
      <c r="B77" s="968"/>
      <c r="C77" s="524">
        <v>1.66</v>
      </c>
      <c r="D77" s="524">
        <v>1.4</v>
      </c>
      <c r="E77" s="524">
        <v>0.53</v>
      </c>
      <c r="F77" s="524">
        <v>1.83</v>
      </c>
      <c r="G77" s="524">
        <v>5.33</v>
      </c>
      <c r="J77" s="51"/>
      <c r="L77" s="27"/>
    </row>
    <row r="78" spans="1:19" s="95" customFormat="1" ht="16.5" customHeight="1" x14ac:dyDescent="0.2">
      <c r="A78" s="666"/>
      <c r="B78" s="666"/>
      <c r="C78" s="667"/>
      <c r="D78" s="667"/>
      <c r="E78" s="667"/>
      <c r="F78" s="667"/>
      <c r="G78" s="667"/>
      <c r="H78" s="110"/>
      <c r="I78" s="110"/>
      <c r="J78" s="110"/>
      <c r="K78" s="110"/>
    </row>
    <row r="79" spans="1:19" s="95" customFormat="1" ht="16.5" customHeight="1" x14ac:dyDescent="0.2">
      <c r="A79" s="666"/>
      <c r="B79" s="666"/>
      <c r="C79" s="667"/>
      <c r="D79" s="667"/>
      <c r="E79" s="667"/>
      <c r="F79" s="667"/>
      <c r="G79" s="667"/>
      <c r="H79" s="110"/>
      <c r="I79" s="110"/>
      <c r="J79" s="110"/>
      <c r="K79" s="110"/>
    </row>
    <row r="80" spans="1:19" s="95" customFormat="1" ht="16.5" customHeight="1" x14ac:dyDescent="0.2">
      <c r="A80" s="143"/>
      <c r="B80" s="98"/>
      <c r="C80" s="110"/>
      <c r="D80" s="110"/>
      <c r="E80" s="110"/>
      <c r="F80" s="110"/>
      <c r="G80" s="110"/>
      <c r="H80" s="110"/>
      <c r="J80" s="110"/>
      <c r="K80" s="110"/>
    </row>
    <row r="81" spans="1:12" s="95" customFormat="1" ht="16.5" customHeight="1" x14ac:dyDescent="0.2">
      <c r="A81" s="145"/>
      <c r="B81" s="98"/>
      <c r="C81" s="110"/>
      <c r="D81" s="110"/>
      <c r="E81" s="110"/>
      <c r="F81" s="110"/>
      <c r="G81" s="110"/>
      <c r="H81" s="110"/>
      <c r="J81" s="110"/>
      <c r="K81" s="110"/>
    </row>
    <row r="82" spans="1:12" s="95" customFormat="1" ht="16.5" customHeight="1" x14ac:dyDescent="0.2">
      <c r="A82" s="145"/>
      <c r="B82" s="98"/>
      <c r="C82" s="110"/>
      <c r="D82" s="110"/>
      <c r="E82" s="110"/>
      <c r="F82" s="110"/>
      <c r="G82" s="110"/>
      <c r="H82" s="110"/>
      <c r="J82" s="110"/>
      <c r="K82" s="110"/>
      <c r="L82" s="147"/>
    </row>
    <row r="83" spans="1:12" ht="16.5" customHeight="1" x14ac:dyDescent="0.2">
      <c r="J83" s="51"/>
      <c r="L83" s="27"/>
    </row>
    <row r="84" spans="1:12" ht="16.5" customHeight="1" x14ac:dyDescent="0.2">
      <c r="J84" s="51"/>
      <c r="L84" s="27"/>
    </row>
    <row r="85" spans="1:12" ht="16.5" customHeight="1" x14ac:dyDescent="0.2">
      <c r="J85" s="51"/>
      <c r="L85" s="27"/>
    </row>
    <row r="86" spans="1:12" ht="16.5" customHeight="1" x14ac:dyDescent="0.2">
      <c r="J86" s="51"/>
      <c r="L86" s="27"/>
    </row>
    <row r="87" spans="1:12" ht="16.5" customHeight="1" x14ac:dyDescent="0.2">
      <c r="J87" s="51"/>
      <c r="L87" s="27"/>
    </row>
    <row r="88" spans="1:12" ht="16.5" customHeight="1" x14ac:dyDescent="0.2">
      <c r="J88" s="27"/>
      <c r="K88" s="27"/>
      <c r="L88" s="27"/>
    </row>
    <row r="89" spans="1:12" ht="16.5" customHeight="1" x14ac:dyDescent="0.2">
      <c r="J89" s="27"/>
      <c r="K89" s="27"/>
      <c r="L89" s="27"/>
    </row>
    <row r="90" spans="1:12" ht="16.5" customHeight="1" x14ac:dyDescent="0.2">
      <c r="J90" s="27"/>
      <c r="K90" s="27"/>
      <c r="L90" s="27"/>
    </row>
    <row r="91" spans="1:12" ht="16.5" customHeight="1" x14ac:dyDescent="0.2">
      <c r="J91" s="27"/>
      <c r="K91" s="27"/>
      <c r="L91" s="27"/>
    </row>
    <row r="92" spans="1:12" ht="16.5" customHeight="1" x14ac:dyDescent="0.2">
      <c r="J92" s="27"/>
      <c r="K92" s="27"/>
    </row>
    <row r="93" spans="1:12" ht="16.5" customHeight="1" x14ac:dyDescent="0.2">
      <c r="J93" s="27"/>
      <c r="K93" s="27"/>
    </row>
    <row r="94" spans="1:12" ht="16.5" customHeight="1" x14ac:dyDescent="0.2">
      <c r="J94" s="27"/>
      <c r="K94" s="27"/>
    </row>
    <row r="95" spans="1:12" ht="16.5" customHeight="1" x14ac:dyDescent="0.2">
      <c r="J95" s="27"/>
      <c r="K95" s="27"/>
      <c r="L95" s="27"/>
    </row>
    <row r="96" spans="1:12" ht="16.5" customHeight="1" x14ac:dyDescent="0.2">
      <c r="J96" s="27"/>
      <c r="K96" s="27"/>
      <c r="L96" s="27"/>
    </row>
    <row r="97" spans="10:12" ht="16.5" customHeight="1" x14ac:dyDescent="0.2">
      <c r="J97" s="27"/>
      <c r="K97" s="27"/>
      <c r="L97" s="27"/>
    </row>
    <row r="98" spans="10:12" ht="16.5" customHeight="1" x14ac:dyDescent="0.2">
      <c r="J98" s="27"/>
      <c r="K98" s="27"/>
      <c r="L98" s="27"/>
    </row>
    <row r="99" spans="10:12" ht="16.5" customHeight="1" x14ac:dyDescent="0.2">
      <c r="J99" s="27"/>
      <c r="K99" s="27"/>
      <c r="L99" s="27"/>
    </row>
    <row r="100" spans="10:12" ht="16.5" customHeight="1" x14ac:dyDescent="0.2">
      <c r="J100" s="27"/>
      <c r="K100" s="27"/>
    </row>
    <row r="101" spans="10:12" ht="16.5" customHeight="1" x14ac:dyDescent="0.2">
      <c r="J101" s="27"/>
      <c r="K101" s="27"/>
    </row>
    <row r="102" spans="10:12" ht="16.5" customHeight="1" x14ac:dyDescent="0.2">
      <c r="J102" s="27"/>
      <c r="K102" s="27"/>
    </row>
    <row r="103" spans="10:12" ht="16.5" customHeight="1" x14ac:dyDescent="0.2">
      <c r="J103" s="27"/>
      <c r="K103" s="27"/>
    </row>
    <row r="104" spans="10:12" ht="16.5" customHeight="1" x14ac:dyDescent="0.2">
      <c r="J104" s="51"/>
    </row>
    <row r="105" spans="10:12" ht="16.5" customHeight="1" x14ac:dyDescent="0.2">
      <c r="J105" s="51"/>
    </row>
    <row r="106" spans="10:12" ht="16.5" customHeight="1" x14ac:dyDescent="0.2">
      <c r="J106" s="51"/>
    </row>
    <row r="107" spans="10:12" ht="16.5" customHeight="1" x14ac:dyDescent="0.2">
      <c r="J107" s="27"/>
      <c r="K107" s="27"/>
    </row>
    <row r="108" spans="10:12" ht="16.5" customHeight="1" x14ac:dyDescent="0.2">
      <c r="J108" s="27"/>
      <c r="K108" s="27"/>
    </row>
    <row r="109" spans="10:12" ht="16.5" customHeight="1" x14ac:dyDescent="0.2">
      <c r="J109" s="27"/>
      <c r="K109" s="27"/>
    </row>
    <row r="110" spans="10:12" ht="16.5" customHeight="1" x14ac:dyDescent="0.2">
      <c r="J110" s="27"/>
      <c r="K110" s="27"/>
    </row>
    <row r="111" spans="10:12" ht="16.5" customHeight="1" x14ac:dyDescent="0.2">
      <c r="J111" s="27"/>
      <c r="K111" s="27"/>
    </row>
    <row r="112" spans="10:12" ht="16.5" customHeight="1" x14ac:dyDescent="0.2">
      <c r="J112" s="51"/>
    </row>
  </sheetData>
  <customSheetViews>
    <customSheetView guid="{8E212A9A-7614-47AE-9E08-B60E07D37147}" scale="70">
      <selection activeCell="A4" sqref="A4:H4"/>
      <pageMargins left="0.7" right="0.7" top="0.75" bottom="0.75" header="0.3" footer="0.3"/>
    </customSheetView>
  </customSheetViews>
  <mergeCells count="44">
    <mergeCell ref="A77:B77"/>
    <mergeCell ref="A68:A71"/>
    <mergeCell ref="A72:B72"/>
    <mergeCell ref="A73:A75"/>
    <mergeCell ref="A76:B76"/>
    <mergeCell ref="C13:H13"/>
    <mergeCell ref="C37:H37"/>
    <mergeCell ref="A5:H5"/>
    <mergeCell ref="B57:E57"/>
    <mergeCell ref="A4:H4"/>
    <mergeCell ref="H18:H19"/>
    <mergeCell ref="H42:H43"/>
    <mergeCell ref="A26:B26"/>
    <mergeCell ref="A25:B25"/>
    <mergeCell ref="A49:B49"/>
    <mergeCell ref="A50:B50"/>
    <mergeCell ref="F6:H6"/>
    <mergeCell ref="F30:H30"/>
    <mergeCell ref="C38:H38"/>
    <mergeCell ref="F18:F19"/>
    <mergeCell ref="B30:B31"/>
    <mergeCell ref="A45:A48"/>
    <mergeCell ref="A63:E63"/>
    <mergeCell ref="B60:E62"/>
    <mergeCell ref="A6:A7"/>
    <mergeCell ref="B6:B7"/>
    <mergeCell ref="C6:E6"/>
    <mergeCell ref="A8:A11"/>
    <mergeCell ref="A40:A44"/>
    <mergeCell ref="B59:E59"/>
    <mergeCell ref="C17:H17"/>
    <mergeCell ref="F42:F43"/>
    <mergeCell ref="C41:H41"/>
    <mergeCell ref="B58:E58"/>
    <mergeCell ref="A12:A15"/>
    <mergeCell ref="A21:A24"/>
    <mergeCell ref="C21:H21"/>
    <mergeCell ref="A16:A20"/>
    <mergeCell ref="C14:H14"/>
    <mergeCell ref="C30:E30"/>
    <mergeCell ref="A32:A35"/>
    <mergeCell ref="A36:A39"/>
    <mergeCell ref="A29:H29"/>
    <mergeCell ref="A30:A31"/>
  </mergeCells>
  <pageMargins left="0.7" right="0.7" top="0.75" bottom="0.75" header="0.3" footer="0.3"/>
  <pageSetup orientation="portrait" r:id="rId1"/>
  <headerFooter>
    <oddFooter>&amp;R&amp;1#&amp;"Calibri"&amp;10&amp;KA80000Internal Use Only</oddFooter>
  </headerFooter>
  <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E27CC-131E-4F78-810E-0B327035521E}">
  <sheetPr>
    <tabColor rgb="FFFF0000"/>
  </sheetPr>
  <dimension ref="A1:BA112"/>
  <sheetViews>
    <sheetView workbookViewId="0"/>
  </sheetViews>
  <sheetFormatPr defaultColWidth="9" defaultRowHeight="14.25" x14ac:dyDescent="0.2"/>
  <cols>
    <col min="1" max="1" width="31.875" style="3" bestFit="1" customWidth="1"/>
    <col min="2" max="2" width="22.375" style="3" bestFit="1" customWidth="1"/>
    <col min="3" max="3" width="14.75" style="3" bestFit="1" customWidth="1"/>
    <col min="4" max="4" width="19.375" style="3" bestFit="1" customWidth="1"/>
    <col min="5" max="5" width="26" style="3" bestFit="1" customWidth="1"/>
    <col min="6" max="6" width="49.125" style="3" bestFit="1" customWidth="1"/>
    <col min="7" max="7" width="16.625" style="3" bestFit="1" customWidth="1"/>
    <col min="8" max="8" width="22.875" style="3" bestFit="1" customWidth="1"/>
    <col min="9" max="9" width="16.875" style="428" bestFit="1" customWidth="1"/>
    <col min="10" max="10" width="14.5" style="428" bestFit="1" customWidth="1"/>
    <col min="11" max="12" width="13.375" style="468" bestFit="1" customWidth="1"/>
    <col min="13" max="13" width="11.875" style="468" bestFit="1" customWidth="1"/>
    <col min="14" max="14" width="11" style="468" bestFit="1" customWidth="1"/>
    <col min="15" max="15" width="12.375" style="3" bestFit="1" customWidth="1"/>
    <col min="16" max="16" width="19.125" style="428" bestFit="1" customWidth="1"/>
    <col min="17" max="17" width="14.5" style="428" bestFit="1" customWidth="1"/>
    <col min="18" max="18" width="20.625" style="428" bestFit="1" customWidth="1"/>
    <col min="19" max="19" width="16.125" style="428" bestFit="1" customWidth="1"/>
    <col min="20" max="20" width="12.375" style="3" bestFit="1" customWidth="1"/>
    <col min="21" max="21" width="18.5" style="3" bestFit="1" customWidth="1"/>
    <col min="22" max="22" width="15.75" style="429" bestFit="1" customWidth="1"/>
    <col min="23" max="23" width="14.875" style="429" bestFit="1" customWidth="1"/>
    <col min="24" max="24" width="21.25" style="428" bestFit="1" customWidth="1"/>
    <col min="25" max="25" width="15.375" style="428" bestFit="1" customWidth="1"/>
    <col min="26" max="26" width="12.625" style="430" bestFit="1" customWidth="1"/>
    <col min="27" max="27" width="19" style="427" bestFit="1" customWidth="1"/>
    <col min="28" max="28" width="14.125" style="427" bestFit="1" customWidth="1"/>
    <col min="29" max="29" width="21.25" style="1" bestFit="1" customWidth="1"/>
    <col min="30" max="30" width="20.875" style="1" bestFit="1" customWidth="1"/>
    <col min="31" max="32" width="23.125" style="427" bestFit="1" customWidth="1"/>
    <col min="33" max="33" width="9" style="3"/>
    <col min="34" max="34" width="7" style="3" bestFit="1" customWidth="1"/>
    <col min="35" max="35" width="11.125" style="427" bestFit="1" customWidth="1"/>
    <col min="36" max="36" width="7.125" style="3" bestFit="1" customWidth="1"/>
    <col min="37" max="16384" width="9" style="3"/>
  </cols>
  <sheetData>
    <row r="1" spans="1:53" ht="22.5" x14ac:dyDescent="0.2">
      <c r="A1" s="413" t="s">
        <v>0</v>
      </c>
      <c r="B1" s="413" t="s">
        <v>10</v>
      </c>
      <c r="C1" s="413" t="s">
        <v>273</v>
      </c>
      <c r="D1" s="413" t="s">
        <v>610</v>
      </c>
      <c r="E1" s="413" t="s">
        <v>75</v>
      </c>
      <c r="F1" s="413" t="s">
        <v>611</v>
      </c>
      <c r="G1" s="413" t="s">
        <v>612</v>
      </c>
      <c r="H1" s="413" t="s">
        <v>613</v>
      </c>
      <c r="I1" s="414" t="s">
        <v>614</v>
      </c>
      <c r="J1" s="414" t="s">
        <v>615</v>
      </c>
      <c r="K1" s="466" t="s">
        <v>616</v>
      </c>
      <c r="L1" s="466" t="s">
        <v>617</v>
      </c>
      <c r="M1" s="466" t="s">
        <v>618</v>
      </c>
      <c r="N1" s="466" t="s">
        <v>619</v>
      </c>
      <c r="O1" s="416" t="s">
        <v>620</v>
      </c>
      <c r="P1" s="414" t="s">
        <v>621</v>
      </c>
      <c r="Q1" s="414" t="s">
        <v>622</v>
      </c>
      <c r="R1" s="414" t="s">
        <v>623</v>
      </c>
      <c r="S1" s="414" t="s">
        <v>624</v>
      </c>
      <c r="T1" s="413" t="s">
        <v>625</v>
      </c>
      <c r="U1" s="413" t="s">
        <v>626</v>
      </c>
      <c r="V1" s="415" t="s">
        <v>627</v>
      </c>
      <c r="W1" s="415" t="s">
        <v>628</v>
      </c>
      <c r="X1" s="414" t="s">
        <v>629</v>
      </c>
      <c r="Y1" s="414" t="s">
        <v>630</v>
      </c>
      <c r="Z1" s="413" t="s">
        <v>631</v>
      </c>
      <c r="AA1" s="417" t="s">
        <v>632</v>
      </c>
      <c r="AB1" s="417" t="s">
        <v>387</v>
      </c>
      <c r="AC1" s="417" t="s">
        <v>633</v>
      </c>
      <c r="AD1" s="417" t="s">
        <v>634</v>
      </c>
      <c r="AE1" s="417" t="s">
        <v>635</v>
      </c>
      <c r="AF1" s="418" t="s">
        <v>636</v>
      </c>
      <c r="AH1" s="418" t="s">
        <v>456</v>
      </c>
      <c r="AI1" s="418" t="s">
        <v>637</v>
      </c>
      <c r="AJ1" s="418" t="s">
        <v>638</v>
      </c>
    </row>
    <row r="2" spans="1:53" s="426" customFormat="1" x14ac:dyDescent="0.2">
      <c r="A2" s="419" t="s">
        <v>25</v>
      </c>
      <c r="B2" s="419" t="s">
        <v>639</v>
      </c>
      <c r="C2" s="419" t="s">
        <v>41</v>
      </c>
      <c r="D2" s="419" t="s">
        <v>640</v>
      </c>
      <c r="E2" s="419" t="s">
        <v>455</v>
      </c>
      <c r="F2" s="419"/>
      <c r="G2" s="419"/>
      <c r="H2" s="419" t="s">
        <v>641</v>
      </c>
      <c r="I2" s="420">
        <v>944615</v>
      </c>
      <c r="J2" s="420">
        <v>6717.2</v>
      </c>
      <c r="K2" s="467">
        <v>1</v>
      </c>
      <c r="L2" s="467">
        <v>1</v>
      </c>
      <c r="M2" s="467">
        <v>0.94032841615214724</v>
      </c>
      <c r="N2" s="467">
        <v>0.96614779785642146</v>
      </c>
      <c r="O2" s="419">
        <v>10</v>
      </c>
      <c r="P2" s="420">
        <v>888248.32682356052</v>
      </c>
      <c r="Q2" s="420">
        <v>6489.8079877611544</v>
      </c>
      <c r="R2" s="420">
        <v>888248.32682356052</v>
      </c>
      <c r="S2" s="420">
        <v>6489.8079877611544</v>
      </c>
      <c r="T2" s="419"/>
      <c r="U2" s="419"/>
      <c r="V2" s="421"/>
      <c r="W2" s="421"/>
      <c r="X2" s="420"/>
      <c r="Y2" s="420"/>
      <c r="Z2" s="422">
        <v>5055</v>
      </c>
      <c r="AA2" s="423">
        <v>84</v>
      </c>
      <c r="AB2" s="424">
        <f>[2]Summary!I32</f>
        <v>300750</v>
      </c>
      <c r="AC2" s="1">
        <v>424620</v>
      </c>
      <c r="AD2" s="1">
        <f>K2*AC2</f>
        <v>424620</v>
      </c>
      <c r="AE2" s="425"/>
      <c r="AF2" s="425">
        <f>IF(K2&gt;=1, AE2, K2*AE2)</f>
        <v>0</v>
      </c>
      <c r="AI2" s="3"/>
    </row>
    <row r="3" spans="1:53" s="426" customFormat="1" x14ac:dyDescent="0.2">
      <c r="A3" s="419" t="s">
        <v>25</v>
      </c>
      <c r="B3" s="419" t="s">
        <v>639</v>
      </c>
      <c r="C3" s="419" t="s">
        <v>42</v>
      </c>
      <c r="D3" s="419" t="s">
        <v>640</v>
      </c>
      <c r="E3" s="419" t="s">
        <v>455</v>
      </c>
      <c r="F3" s="419"/>
      <c r="G3" s="419"/>
      <c r="H3" s="419" t="s">
        <v>641</v>
      </c>
      <c r="I3" s="420">
        <v>931022</v>
      </c>
      <c r="J3" s="420">
        <v>6424.5999999999995</v>
      </c>
      <c r="K3" s="467">
        <v>1</v>
      </c>
      <c r="L3" s="467">
        <v>1</v>
      </c>
      <c r="M3" s="467">
        <v>0.94032841615214724</v>
      </c>
      <c r="N3" s="467">
        <v>0.9306311079457571</v>
      </c>
      <c r="O3" s="419">
        <v>10</v>
      </c>
      <c r="P3" s="420">
        <v>875466.44266280439</v>
      </c>
      <c r="Q3" s="420">
        <v>5978.9326161083109</v>
      </c>
      <c r="R3" s="420">
        <v>875466.44266280439</v>
      </c>
      <c r="S3" s="420">
        <v>5978.9326161083109</v>
      </c>
      <c r="T3" s="419"/>
      <c r="U3" s="419"/>
      <c r="V3" s="421"/>
      <c r="W3" s="421"/>
      <c r="X3" s="420"/>
      <c r="Y3" s="420"/>
      <c r="Z3" s="422">
        <v>4913</v>
      </c>
      <c r="AA3" s="423">
        <v>84</v>
      </c>
      <c r="AB3" s="424">
        <f>[2]Summary!I11</f>
        <v>245057</v>
      </c>
      <c r="AC3" s="1">
        <v>412692</v>
      </c>
      <c r="AD3" s="1">
        <f t="shared" ref="AD3:AD43" si="0">K3*AC3</f>
        <v>412692</v>
      </c>
      <c r="AE3" s="425"/>
      <c r="AF3" s="425">
        <f t="shared" ref="AF3:AF43" si="1">IF(K3&gt;=1, AE3, K3*AE3)</f>
        <v>0</v>
      </c>
      <c r="AI3" s="3"/>
    </row>
    <row r="4" spans="1:53" x14ac:dyDescent="0.2">
      <c r="A4" s="419" t="s">
        <v>26</v>
      </c>
      <c r="B4" s="419" t="s">
        <v>642</v>
      </c>
      <c r="C4" s="419" t="s">
        <v>41</v>
      </c>
      <c r="D4" s="419" t="s">
        <v>640</v>
      </c>
      <c r="E4" s="419" t="s">
        <v>26</v>
      </c>
      <c r="F4" s="419"/>
      <c r="G4" s="419"/>
      <c r="H4" s="419" t="s">
        <v>643</v>
      </c>
      <c r="I4" s="420">
        <v>23049</v>
      </c>
      <c r="J4" s="420">
        <v>166.6</v>
      </c>
      <c r="K4" s="467">
        <v>1</v>
      </c>
      <c r="L4" s="467">
        <v>1</v>
      </c>
      <c r="M4" s="467">
        <v>1.9718372585681168</v>
      </c>
      <c r="N4" s="467">
        <v>0.55710103868151639</v>
      </c>
      <c r="O4" s="419">
        <v>10</v>
      </c>
      <c r="P4" s="420">
        <v>45448.876972736522</v>
      </c>
      <c r="Q4" s="420">
        <v>92.813033044340628</v>
      </c>
      <c r="R4" s="420">
        <v>45448.876972736522</v>
      </c>
      <c r="S4" s="420">
        <v>92.813033044340628</v>
      </c>
      <c r="T4" s="419"/>
      <c r="U4" s="419"/>
      <c r="V4" s="421"/>
      <c r="W4" s="421"/>
      <c r="X4" s="420"/>
      <c r="Y4" s="420"/>
      <c r="Z4" s="422">
        <v>120</v>
      </c>
      <c r="AA4" s="423">
        <v>84</v>
      </c>
      <c r="AB4" s="424">
        <f>[2]Summary!I31</f>
        <v>2950</v>
      </c>
      <c r="AC4" s="1">
        <v>10080</v>
      </c>
      <c r="AD4" s="1">
        <f t="shared" si="0"/>
        <v>10080</v>
      </c>
      <c r="AF4" s="425">
        <f t="shared" si="1"/>
        <v>0</v>
      </c>
      <c r="AI4" s="3"/>
    </row>
    <row r="5" spans="1:53" x14ac:dyDescent="0.2">
      <c r="A5" s="419" t="s">
        <v>26</v>
      </c>
      <c r="B5" s="419" t="s">
        <v>642</v>
      </c>
      <c r="C5" s="419" t="s">
        <v>42</v>
      </c>
      <c r="D5" s="419" t="s">
        <v>640</v>
      </c>
      <c r="E5" s="419" t="s">
        <v>26</v>
      </c>
      <c r="F5" s="419"/>
      <c r="G5" s="419"/>
      <c r="H5" s="419" t="s">
        <v>643</v>
      </c>
      <c r="I5" s="420">
        <v>19306</v>
      </c>
      <c r="J5" s="420">
        <v>161</v>
      </c>
      <c r="K5" s="467">
        <v>1</v>
      </c>
      <c r="L5" s="467">
        <v>1</v>
      </c>
      <c r="M5" s="467">
        <v>1.9718372585681168</v>
      </c>
      <c r="N5" s="467">
        <v>0.78948285947750008</v>
      </c>
      <c r="O5" s="419">
        <v>10</v>
      </c>
      <c r="P5" s="420">
        <v>38068.29011391606</v>
      </c>
      <c r="Q5" s="420">
        <v>127.10674037587751</v>
      </c>
      <c r="R5" s="420">
        <v>38068.29011391606</v>
      </c>
      <c r="S5" s="420">
        <v>127.10674037587751</v>
      </c>
      <c r="T5" s="419"/>
      <c r="U5" s="419"/>
      <c r="V5" s="421"/>
      <c r="W5" s="421"/>
      <c r="X5" s="420"/>
      <c r="Y5" s="420"/>
      <c r="Z5" s="422">
        <v>102</v>
      </c>
      <c r="AA5" s="423">
        <v>84</v>
      </c>
      <c r="AB5" s="424">
        <f>[2]Summary!I10</f>
        <v>1800</v>
      </c>
      <c r="AC5" s="1">
        <v>8568</v>
      </c>
      <c r="AD5" s="1">
        <f t="shared" si="0"/>
        <v>8568</v>
      </c>
      <c r="AF5" s="425">
        <f t="shared" si="1"/>
        <v>0</v>
      </c>
      <c r="AI5" s="3"/>
    </row>
    <row r="6" spans="1:53" x14ac:dyDescent="0.2">
      <c r="A6" s="419" t="s">
        <v>23</v>
      </c>
      <c r="B6" s="419" t="s">
        <v>642</v>
      </c>
      <c r="C6" s="419" t="s">
        <v>41</v>
      </c>
      <c r="D6" s="419" t="s">
        <v>640</v>
      </c>
      <c r="E6" s="419" t="s">
        <v>365</v>
      </c>
      <c r="F6" s="419"/>
      <c r="G6" s="419"/>
      <c r="H6" s="419" t="s">
        <v>644</v>
      </c>
      <c r="I6" s="420">
        <v>0</v>
      </c>
      <c r="J6" s="420">
        <v>50387.500000000007</v>
      </c>
      <c r="K6" s="467">
        <v>1</v>
      </c>
      <c r="L6" s="467">
        <v>1</v>
      </c>
      <c r="M6" s="467"/>
      <c r="N6" s="467">
        <f>Q6/J6</f>
        <v>1.0140383306643526</v>
      </c>
      <c r="O6" s="419">
        <v>1</v>
      </c>
      <c r="P6" s="420">
        <v>0</v>
      </c>
      <c r="Q6" s="420">
        <v>51094.856386350068</v>
      </c>
      <c r="R6" s="420">
        <v>0</v>
      </c>
      <c r="S6" s="420">
        <v>51094.856386350068</v>
      </c>
      <c r="T6" s="419"/>
      <c r="U6" s="419"/>
      <c r="V6" s="421"/>
      <c r="W6" s="421"/>
      <c r="X6" s="420"/>
      <c r="Y6" s="420"/>
      <c r="Z6" s="422">
        <v>142</v>
      </c>
      <c r="AA6" s="423">
        <v>0</v>
      </c>
      <c r="AB6" s="424">
        <f>[2]Summary!I30</f>
        <v>1441771.67</v>
      </c>
      <c r="AC6" s="1">
        <v>0</v>
      </c>
      <c r="AD6" s="1">
        <f t="shared" si="0"/>
        <v>0</v>
      </c>
      <c r="AF6" s="425">
        <f t="shared" si="1"/>
        <v>0</v>
      </c>
      <c r="AI6" s="3"/>
    </row>
    <row r="7" spans="1:53" x14ac:dyDescent="0.2">
      <c r="A7" s="419" t="s">
        <v>23</v>
      </c>
      <c r="B7" s="419" t="s">
        <v>642</v>
      </c>
      <c r="C7" s="419" t="s">
        <v>42</v>
      </c>
      <c r="D7" s="419" t="s">
        <v>640</v>
      </c>
      <c r="E7" s="419" t="s">
        <v>365</v>
      </c>
      <c r="F7" s="419"/>
      <c r="G7" s="419"/>
      <c r="H7" s="419" t="s">
        <v>644</v>
      </c>
      <c r="I7" s="420">
        <v>0</v>
      </c>
      <c r="J7" s="420">
        <v>23213.1</v>
      </c>
      <c r="K7" s="467">
        <v>1</v>
      </c>
      <c r="L7" s="467">
        <v>1</v>
      </c>
      <c r="M7" s="467"/>
      <c r="N7" s="467">
        <f>Q7/J7</f>
        <v>0.9703099061231597</v>
      </c>
      <c r="O7" s="419">
        <v>1</v>
      </c>
      <c r="P7" s="420">
        <v>0</v>
      </c>
      <c r="Q7" s="420">
        <v>22523.900881827518</v>
      </c>
      <c r="R7" s="420">
        <v>0</v>
      </c>
      <c r="S7" s="420">
        <v>22523.900881827518</v>
      </c>
      <c r="T7" s="419"/>
      <c r="U7" s="419"/>
      <c r="V7" s="421"/>
      <c r="W7" s="421"/>
      <c r="X7" s="420"/>
      <c r="Y7" s="420"/>
      <c r="Z7" s="422">
        <v>18</v>
      </c>
      <c r="AA7" s="423">
        <v>0</v>
      </c>
      <c r="AB7" s="424">
        <f>[2]Summary!I9</f>
        <v>661689.78</v>
      </c>
      <c r="AC7" s="1">
        <v>0</v>
      </c>
      <c r="AD7" s="1">
        <f t="shared" si="0"/>
        <v>0</v>
      </c>
      <c r="AF7" s="425">
        <f t="shared" si="1"/>
        <v>0</v>
      </c>
      <c r="AI7" s="3"/>
    </row>
    <row r="8" spans="1:53" x14ac:dyDescent="0.2">
      <c r="A8" s="3" t="s">
        <v>2</v>
      </c>
      <c r="B8" s="3" t="s">
        <v>639</v>
      </c>
      <c r="C8" s="3" t="s">
        <v>41</v>
      </c>
      <c r="D8" s="3" t="s">
        <v>645</v>
      </c>
      <c r="E8" s="3" t="s">
        <v>444</v>
      </c>
      <c r="F8" s="3" t="s">
        <v>646</v>
      </c>
      <c r="G8" s="3" t="s">
        <v>639</v>
      </c>
      <c r="H8" s="3" t="s">
        <v>647</v>
      </c>
      <c r="I8" s="428">
        <v>18067515.540600002</v>
      </c>
      <c r="J8" s="428">
        <v>2201.0252</v>
      </c>
      <c r="K8" s="468">
        <v>0.64158282266548805</v>
      </c>
      <c r="L8" s="468">
        <v>0.64158282266548805</v>
      </c>
      <c r="M8" s="468">
        <v>1.0220960861715001</v>
      </c>
      <c r="N8" s="468">
        <v>1.0210718453496399</v>
      </c>
      <c r="O8" s="3">
        <v>4</v>
      </c>
      <c r="P8" s="428">
        <v>18466736.9208901</v>
      </c>
      <c r="Q8" s="428">
        <v>2247.4048626250601</v>
      </c>
      <c r="R8" s="428">
        <v>11847941.199125599</v>
      </c>
      <c r="S8" s="428">
        <v>1441.8963554351301</v>
      </c>
      <c r="T8" s="3">
        <v>6</v>
      </c>
      <c r="U8" s="3">
        <v>2025</v>
      </c>
      <c r="V8" s="429">
        <v>0.38</v>
      </c>
      <c r="W8" s="429">
        <v>0.38</v>
      </c>
      <c r="X8" s="428">
        <v>7017360.0299382303</v>
      </c>
      <c r="Y8" s="428">
        <v>854.01384779752402</v>
      </c>
      <c r="Z8" s="430">
        <v>500233</v>
      </c>
      <c r="AA8" s="427">
        <v>1.4507748982226201</v>
      </c>
      <c r="AB8" s="427">
        <v>633144.9</v>
      </c>
      <c r="AC8" s="1">
        <v>633144.9</v>
      </c>
      <c r="AD8" s="1">
        <v>406214.89209825802</v>
      </c>
      <c r="AE8" s="427">
        <v>1430666.38</v>
      </c>
      <c r="AF8" s="425">
        <v>917890.97437301604</v>
      </c>
      <c r="AI8" s="3"/>
    </row>
    <row r="9" spans="1:53" x14ac:dyDescent="0.2">
      <c r="A9" s="3" t="s">
        <v>2</v>
      </c>
      <c r="B9" s="3" t="s">
        <v>639</v>
      </c>
      <c r="C9" s="3" t="s">
        <v>41</v>
      </c>
      <c r="D9" s="3" t="s">
        <v>645</v>
      </c>
      <c r="E9" s="3" t="s">
        <v>444</v>
      </c>
      <c r="F9" s="3" t="s">
        <v>648</v>
      </c>
      <c r="G9" s="3" t="s">
        <v>639</v>
      </c>
      <c r="H9" s="3" t="s">
        <v>647</v>
      </c>
      <c r="I9" s="428">
        <v>12452446.971999999</v>
      </c>
      <c r="J9" s="428">
        <v>1727.1464000000001</v>
      </c>
      <c r="K9" s="468">
        <v>0.64433321591558501</v>
      </c>
      <c r="L9" s="468">
        <v>0.64433321591558501</v>
      </c>
      <c r="M9" s="468">
        <v>0.85938763977202703</v>
      </c>
      <c r="N9" s="468">
        <v>0.83545970714321804</v>
      </c>
      <c r="O9" s="3">
        <v>4</v>
      </c>
      <c r="P9" s="428">
        <v>10701479.012653399</v>
      </c>
      <c r="Q9" s="428">
        <v>1442.96122553746</v>
      </c>
      <c r="R9" s="428">
        <v>6895318.3872761102</v>
      </c>
      <c r="S9" s="428">
        <v>929.74784689204705</v>
      </c>
      <c r="T9" s="3">
        <v>6</v>
      </c>
      <c r="U9" s="3">
        <v>2025</v>
      </c>
      <c r="V9" s="429">
        <v>0.60499999999999998</v>
      </c>
      <c r="W9" s="429">
        <v>0.60499999999999998</v>
      </c>
      <c r="X9" s="428">
        <v>6474394.8026553104</v>
      </c>
      <c r="Y9" s="428">
        <v>872.99154145016496</v>
      </c>
      <c r="Z9" s="430">
        <v>278572</v>
      </c>
      <c r="AA9" s="427">
        <v>1.7198461420698099</v>
      </c>
      <c r="AB9" s="427">
        <v>442581.29</v>
      </c>
      <c r="AC9" s="1">
        <v>442581.29</v>
      </c>
      <c r="AD9" s="1">
        <v>285169.82588976802</v>
      </c>
      <c r="AE9" s="427">
        <v>1270288.32</v>
      </c>
      <c r="AF9" s="425">
        <v>818488.95836560603</v>
      </c>
      <c r="AI9" s="3"/>
    </row>
    <row r="10" spans="1:53" x14ac:dyDescent="0.2">
      <c r="A10" s="3" t="s">
        <v>2</v>
      </c>
      <c r="B10" s="3" t="s">
        <v>639</v>
      </c>
      <c r="C10" s="3" t="s">
        <v>42</v>
      </c>
      <c r="D10" s="3" t="s">
        <v>645</v>
      </c>
      <c r="E10" s="3" t="s">
        <v>444</v>
      </c>
      <c r="F10" s="3" t="s">
        <v>646</v>
      </c>
      <c r="G10" s="3" t="s">
        <v>639</v>
      </c>
      <c r="H10" s="3" t="s">
        <v>647</v>
      </c>
      <c r="I10" s="428">
        <v>14473610.1678</v>
      </c>
      <c r="J10" s="428">
        <v>1763.2076</v>
      </c>
      <c r="K10" s="468">
        <v>0.61056438202963104</v>
      </c>
      <c r="L10" s="468">
        <v>0.61056438202963104</v>
      </c>
      <c r="M10" s="468">
        <v>1.06815682486828</v>
      </c>
      <c r="N10" s="468">
        <v>1.0734398046137501</v>
      </c>
      <c r="O10" s="3">
        <v>4</v>
      </c>
      <c r="P10" s="428">
        <v>15460085.481218399</v>
      </c>
      <c r="Q10" s="428">
        <v>1892.69722163747</v>
      </c>
      <c r="R10" s="428">
        <v>9439377.5379654095</v>
      </c>
      <c r="S10" s="428">
        <v>1155.6135094982801</v>
      </c>
      <c r="T10" s="3">
        <v>6</v>
      </c>
      <c r="U10" s="3">
        <v>2025</v>
      </c>
      <c r="V10" s="429">
        <v>0.38</v>
      </c>
      <c r="W10" s="429">
        <v>0.38</v>
      </c>
      <c r="X10" s="428">
        <v>5874832.4828629997</v>
      </c>
      <c r="Y10" s="428">
        <v>719.22494422223895</v>
      </c>
      <c r="Z10" s="430">
        <v>400729</v>
      </c>
      <c r="AA10" s="427">
        <v>1.4542469218155001</v>
      </c>
      <c r="AB10" s="427">
        <v>488081.55</v>
      </c>
      <c r="AC10" s="1">
        <v>488081.55</v>
      </c>
      <c r="AD10" s="1">
        <v>298005.20995581499</v>
      </c>
      <c r="AE10" s="427">
        <v>1146084.94</v>
      </c>
      <c r="AF10" s="425">
        <v>699758.64314456703</v>
      </c>
      <c r="AI10" s="3"/>
    </row>
    <row r="11" spans="1:53" x14ac:dyDescent="0.2">
      <c r="A11" s="3" t="s">
        <v>2</v>
      </c>
      <c r="B11" s="3" t="s">
        <v>639</v>
      </c>
      <c r="C11" s="3" t="s">
        <v>42</v>
      </c>
      <c r="D11" s="3" t="s">
        <v>645</v>
      </c>
      <c r="E11" s="3" t="s">
        <v>444</v>
      </c>
      <c r="F11" s="3" t="s">
        <v>648</v>
      </c>
      <c r="G11" s="3" t="s">
        <v>639</v>
      </c>
      <c r="H11" s="3" t="s">
        <v>647</v>
      </c>
      <c r="I11" s="428">
        <v>10391239.161</v>
      </c>
      <c r="J11" s="428">
        <v>1441.2582</v>
      </c>
      <c r="K11" s="468">
        <v>0.59213294509208503</v>
      </c>
      <c r="L11" s="468">
        <v>0.59213294509208503</v>
      </c>
      <c r="M11" s="468">
        <v>0.79174708667126803</v>
      </c>
      <c r="N11" s="468">
        <v>0.80017858625933802</v>
      </c>
      <c r="O11" s="3">
        <v>4</v>
      </c>
      <c r="P11" s="428">
        <v>8227233.3326261397</v>
      </c>
      <c r="Q11" s="428">
        <v>1153.26394891068</v>
      </c>
      <c r="R11" s="428">
        <v>4871615.9032076802</v>
      </c>
      <c r="S11" s="428">
        <v>682.88557853700695</v>
      </c>
      <c r="T11" s="3">
        <v>6</v>
      </c>
      <c r="U11" s="3">
        <v>2025</v>
      </c>
      <c r="V11" s="429">
        <v>0.60499999999999998</v>
      </c>
      <c r="W11" s="429">
        <v>0.60499999999999998</v>
      </c>
      <c r="X11" s="428">
        <v>4977476.1662388099</v>
      </c>
      <c r="Y11" s="428">
        <v>697.72468909096096</v>
      </c>
      <c r="Z11" s="430">
        <v>232461</v>
      </c>
      <c r="AA11" s="427">
        <v>1.6682890523503699</v>
      </c>
      <c r="AB11" s="427">
        <v>339396</v>
      </c>
      <c r="AC11" s="1">
        <v>339396</v>
      </c>
      <c r="AD11" s="1">
        <v>200967.55303247299</v>
      </c>
      <c r="AE11" s="427">
        <v>1060022.1599999999</v>
      </c>
      <c r="AF11" s="425">
        <v>627674.04346367298</v>
      </c>
      <c r="AI11" s="3"/>
    </row>
    <row r="12" spans="1:53" x14ac:dyDescent="0.2">
      <c r="A12" s="419" t="s">
        <v>649</v>
      </c>
      <c r="B12" s="419" t="s">
        <v>639</v>
      </c>
      <c r="C12" s="419" t="s">
        <v>41</v>
      </c>
      <c r="D12" s="419" t="s">
        <v>645</v>
      </c>
      <c r="E12" s="419" t="s">
        <v>76</v>
      </c>
      <c r="F12" s="419" t="s">
        <v>650</v>
      </c>
      <c r="G12" s="3" t="s">
        <v>639</v>
      </c>
      <c r="H12" s="3" t="s">
        <v>651</v>
      </c>
      <c r="I12" s="403">
        <v>124870.37499999993</v>
      </c>
      <c r="J12" s="408">
        <v>22.247499999999999</v>
      </c>
      <c r="K12" s="409">
        <v>1.1614</v>
      </c>
      <c r="L12" s="409">
        <v>1.1613999999999998</v>
      </c>
      <c r="M12" s="409">
        <v>0.63108863491078515</v>
      </c>
      <c r="N12" s="409">
        <v>1.0802568142133988</v>
      </c>
      <c r="O12" s="3">
        <v>15</v>
      </c>
      <c r="P12" s="403">
        <v>78804.274499547784</v>
      </c>
      <c r="Q12" s="408">
        <v>24.033013474212588</v>
      </c>
      <c r="R12" s="403">
        <v>91523.2844037748</v>
      </c>
      <c r="S12" s="408">
        <v>27.911941848950494</v>
      </c>
      <c r="T12" s="431" t="s">
        <v>448</v>
      </c>
      <c r="U12" s="431" t="s">
        <v>448</v>
      </c>
      <c r="V12" s="431" t="s">
        <v>448</v>
      </c>
      <c r="W12" s="431" t="s">
        <v>448</v>
      </c>
      <c r="X12" s="431" t="s">
        <v>448</v>
      </c>
      <c r="Y12" s="431" t="s">
        <v>448</v>
      </c>
      <c r="Z12" s="403">
        <v>107</v>
      </c>
      <c r="AA12" s="1">
        <v>324.42841121495326</v>
      </c>
      <c r="AB12" s="1">
        <v>12950.000000000004</v>
      </c>
      <c r="AC12" s="1">
        <v>34713.839999999997</v>
      </c>
      <c r="AD12" s="1">
        <f t="shared" si="0"/>
        <v>40316.653775999992</v>
      </c>
      <c r="AE12" s="425"/>
      <c r="AF12" s="425">
        <f t="shared" si="1"/>
        <v>0</v>
      </c>
      <c r="AG12" s="426"/>
      <c r="AH12" s="426"/>
      <c r="AI12" s="3"/>
      <c r="AJ12" s="426"/>
      <c r="AK12" s="426"/>
      <c r="AL12" s="426"/>
      <c r="AM12" s="426"/>
      <c r="AN12" s="426"/>
      <c r="AO12" s="426"/>
      <c r="AP12" s="426"/>
      <c r="AQ12" s="426"/>
      <c r="AR12" s="426"/>
      <c r="AS12" s="426"/>
      <c r="AT12" s="426"/>
      <c r="AU12" s="426"/>
      <c r="AV12" s="426"/>
      <c r="AW12" s="426"/>
      <c r="AX12" s="426"/>
      <c r="AY12" s="426"/>
      <c r="AZ12" s="426"/>
      <c r="BA12" s="426"/>
    </row>
    <row r="13" spans="1:53" x14ac:dyDescent="0.2">
      <c r="A13" s="419" t="s">
        <v>649</v>
      </c>
      <c r="B13" s="419" t="s">
        <v>639</v>
      </c>
      <c r="C13" s="419" t="s">
        <v>41</v>
      </c>
      <c r="D13" s="419" t="s">
        <v>645</v>
      </c>
      <c r="E13" s="3" t="s">
        <v>77</v>
      </c>
      <c r="F13" s="3" t="s">
        <v>652</v>
      </c>
      <c r="G13" s="3" t="s">
        <v>639</v>
      </c>
      <c r="H13" s="3" t="s">
        <v>651</v>
      </c>
      <c r="I13" s="403">
        <v>64573.506100000006</v>
      </c>
      <c r="J13" s="408">
        <v>10.782900000000003</v>
      </c>
      <c r="K13" s="409">
        <v>1.1614000000000002</v>
      </c>
      <c r="L13" s="409">
        <v>1.1614000000000002</v>
      </c>
      <c r="M13" s="409">
        <v>0.76073200479687764</v>
      </c>
      <c r="N13" s="409">
        <v>1.4409927404991896</v>
      </c>
      <c r="O13" s="3">
        <v>25</v>
      </c>
      <c r="P13" s="403">
        <v>49123.132752216414</v>
      </c>
      <c r="Q13" s="408">
        <v>15.538080621528715</v>
      </c>
      <c r="R13" s="403">
        <v>57051.606378424149</v>
      </c>
      <c r="S13" s="408">
        <v>18.045926833843453</v>
      </c>
      <c r="T13" s="431" t="s">
        <v>448</v>
      </c>
      <c r="U13" s="431" t="s">
        <v>448</v>
      </c>
      <c r="V13" s="431" t="s">
        <v>448</v>
      </c>
      <c r="W13" s="431" t="s">
        <v>448</v>
      </c>
      <c r="X13" s="431" t="s">
        <v>448</v>
      </c>
      <c r="Y13" s="431" t="s">
        <v>448</v>
      </c>
      <c r="Z13" s="403">
        <v>107</v>
      </c>
      <c r="AA13" s="1">
        <v>931.72897196261681</v>
      </c>
      <c r="AB13" s="1">
        <v>22615.050000000007</v>
      </c>
      <c r="AC13" s="1">
        <v>99695</v>
      </c>
      <c r="AD13" s="1">
        <f t="shared" si="0"/>
        <v>115785.77300000002</v>
      </c>
      <c r="AF13" s="425">
        <f t="shared" si="1"/>
        <v>0</v>
      </c>
      <c r="AI13" s="3"/>
    </row>
    <row r="14" spans="1:53" x14ac:dyDescent="0.2">
      <c r="A14" s="419" t="s">
        <v>649</v>
      </c>
      <c r="B14" s="419" t="s">
        <v>639</v>
      </c>
      <c r="C14" s="419" t="s">
        <v>41</v>
      </c>
      <c r="D14" s="419" t="s">
        <v>645</v>
      </c>
      <c r="E14" s="3" t="s">
        <v>90</v>
      </c>
      <c r="F14" s="3" t="s">
        <v>653</v>
      </c>
      <c r="G14" s="3" t="s">
        <v>639</v>
      </c>
      <c r="H14" s="3" t="s">
        <v>641</v>
      </c>
      <c r="I14" s="403">
        <v>186204.22820000016</v>
      </c>
      <c r="J14" s="408">
        <v>193.82650000000018</v>
      </c>
      <c r="K14" s="409">
        <v>0.69263234060731271</v>
      </c>
      <c r="L14" s="409">
        <v>0.69196060517602265</v>
      </c>
      <c r="M14" s="409">
        <v>0.98101052303686842</v>
      </c>
      <c r="N14" s="409">
        <v>0.99959971476288645</v>
      </c>
      <c r="O14" s="3">
        <v>18</v>
      </c>
      <c r="P14" s="403">
        <v>182668.30729815856</v>
      </c>
      <c r="Q14" s="408">
        <v>193.74891411348878</v>
      </c>
      <c r="R14" s="403">
        <v>126521.97723869942</v>
      </c>
      <c r="S14" s="408">
        <v>134.06661586216694</v>
      </c>
      <c r="T14" s="431" t="s">
        <v>448</v>
      </c>
      <c r="U14" s="431" t="s">
        <v>448</v>
      </c>
      <c r="V14" s="431" t="s">
        <v>448</v>
      </c>
      <c r="W14" s="431" t="s">
        <v>448</v>
      </c>
      <c r="X14" s="431" t="s">
        <v>448</v>
      </c>
      <c r="Y14" s="431" t="s">
        <v>448</v>
      </c>
      <c r="Z14" s="403">
        <v>381</v>
      </c>
      <c r="AA14" s="1">
        <v>227.85751781027392</v>
      </c>
      <c r="AB14" s="1">
        <v>134100</v>
      </c>
      <c r="AC14" s="1">
        <v>86813.714285714363</v>
      </c>
      <c r="AD14" s="1">
        <f t="shared" si="0"/>
        <v>60129.98612252884</v>
      </c>
      <c r="AF14" s="425">
        <f t="shared" si="1"/>
        <v>0</v>
      </c>
      <c r="AI14" s="3"/>
    </row>
    <row r="15" spans="1:53" x14ac:dyDescent="0.2">
      <c r="A15" s="419" t="s">
        <v>649</v>
      </c>
      <c r="B15" s="419" t="s">
        <v>639</v>
      </c>
      <c r="C15" s="419" t="s">
        <v>41</v>
      </c>
      <c r="D15" s="419" t="s">
        <v>645</v>
      </c>
      <c r="E15" s="3" t="s">
        <v>90</v>
      </c>
      <c r="F15" s="3" t="s">
        <v>654</v>
      </c>
      <c r="G15" s="3" t="s">
        <v>639</v>
      </c>
      <c r="H15" s="3" t="s">
        <v>641</v>
      </c>
      <c r="I15" s="403">
        <v>2859845.0651999987</v>
      </c>
      <c r="J15" s="408">
        <v>3172.2439000000109</v>
      </c>
      <c r="K15" s="409">
        <v>0.68430291952441447</v>
      </c>
      <c r="L15" s="409">
        <v>0.68437713171957593</v>
      </c>
      <c r="M15" s="409">
        <v>0.98698193033837345</v>
      </c>
      <c r="N15" s="409">
        <v>0.98928383209576076</v>
      </c>
      <c r="O15" s="3">
        <v>6</v>
      </c>
      <c r="P15" s="403">
        <v>2822615.402919766</v>
      </c>
      <c r="Q15" s="408">
        <v>3138.249601734412</v>
      </c>
      <c r="R15" s="403">
        <v>1931523.9609125773</v>
      </c>
      <c r="S15" s="408">
        <v>2147.7462610550983</v>
      </c>
      <c r="T15" s="3">
        <v>12</v>
      </c>
      <c r="U15" s="3">
        <v>2027</v>
      </c>
      <c r="V15" s="432">
        <v>0.33538344574452716</v>
      </c>
      <c r="W15" s="432">
        <v>0.31268546318416346</v>
      </c>
      <c r="X15" s="408">
        <v>946658.4798428081</v>
      </c>
      <c r="Y15" s="408">
        <v>981.28503030584113</v>
      </c>
      <c r="Z15" s="403">
        <v>1904</v>
      </c>
      <c r="AA15" s="1">
        <v>710.97880873353233</v>
      </c>
      <c r="AB15" s="1">
        <v>721000</v>
      </c>
      <c r="AC15" s="1">
        <v>1353703.6518286455</v>
      </c>
      <c r="AD15" s="1">
        <f t="shared" si="0"/>
        <v>926343.3611172036</v>
      </c>
      <c r="AF15" s="425">
        <f t="shared" si="1"/>
        <v>0</v>
      </c>
      <c r="AI15" s="3"/>
    </row>
    <row r="16" spans="1:53" x14ac:dyDescent="0.2">
      <c r="A16" s="419" t="s">
        <v>649</v>
      </c>
      <c r="B16" s="419" t="s">
        <v>639</v>
      </c>
      <c r="C16" s="419" t="s">
        <v>41</v>
      </c>
      <c r="D16" s="419" t="s">
        <v>645</v>
      </c>
      <c r="E16" s="3" t="s">
        <v>91</v>
      </c>
      <c r="F16" s="3" t="s">
        <v>655</v>
      </c>
      <c r="G16" s="3" t="s">
        <v>639</v>
      </c>
      <c r="H16" s="3" t="s">
        <v>651</v>
      </c>
      <c r="I16" s="403">
        <v>102953.92559999996</v>
      </c>
      <c r="J16" s="408">
        <v>44.861799999999995</v>
      </c>
      <c r="K16" s="409">
        <v>0.73200959798406695</v>
      </c>
      <c r="L16" s="409">
        <v>0.7663440344009681</v>
      </c>
      <c r="M16" s="409">
        <v>1.1094800468774531</v>
      </c>
      <c r="N16" s="409">
        <v>0.15935058949709296</v>
      </c>
      <c r="O16" s="3">
        <v>16</v>
      </c>
      <c r="P16" s="403">
        <v>114225.32620090577</v>
      </c>
      <c r="Q16" s="408">
        <v>7.1487542759006848</v>
      </c>
      <c r="R16" s="403">
        <v>83614.035111923935</v>
      </c>
      <c r="S16" s="408">
        <v>5.4784051927349022</v>
      </c>
      <c r="T16" s="431" t="s">
        <v>448</v>
      </c>
      <c r="U16" s="431" t="s">
        <v>448</v>
      </c>
      <c r="V16" s="431" t="s">
        <v>448</v>
      </c>
      <c r="W16" s="431" t="s">
        <v>448</v>
      </c>
      <c r="X16" s="431" t="s">
        <v>448</v>
      </c>
      <c r="Y16" s="431" t="s">
        <v>448</v>
      </c>
      <c r="Z16" s="403">
        <v>109</v>
      </c>
      <c r="AA16" s="1">
        <v>1576.5321100917431</v>
      </c>
      <c r="AB16" s="1">
        <v>51650</v>
      </c>
      <c r="AC16" s="1">
        <v>171842</v>
      </c>
      <c r="AD16" s="1">
        <f t="shared" si="0"/>
        <v>125789.99333677803</v>
      </c>
      <c r="AF16" s="425">
        <f t="shared" si="1"/>
        <v>0</v>
      </c>
      <c r="AI16" s="3"/>
    </row>
    <row r="17" spans="1:53" x14ac:dyDescent="0.2">
      <c r="A17" s="419" t="s">
        <v>649</v>
      </c>
      <c r="B17" s="419" t="s">
        <v>639</v>
      </c>
      <c r="C17" s="419" t="s">
        <v>41</v>
      </c>
      <c r="D17" s="419" t="s">
        <v>645</v>
      </c>
      <c r="E17" s="3" t="s">
        <v>91</v>
      </c>
      <c r="F17" s="3" t="s">
        <v>656</v>
      </c>
      <c r="G17" s="3" t="s">
        <v>639</v>
      </c>
      <c r="H17" s="3" t="s">
        <v>651</v>
      </c>
      <c r="I17" s="403">
        <v>2713743.8790999954</v>
      </c>
      <c r="J17" s="408">
        <v>710.52529999999877</v>
      </c>
      <c r="K17" s="409">
        <v>0.73192277065256128</v>
      </c>
      <c r="L17" s="409">
        <v>0.73343104481658072</v>
      </c>
      <c r="M17" s="409">
        <v>0.85800089932323509</v>
      </c>
      <c r="N17" s="409">
        <v>0.9027039787104727</v>
      </c>
      <c r="O17" s="3">
        <v>6</v>
      </c>
      <c r="P17" s="403">
        <v>2328394.6888007205</v>
      </c>
      <c r="Q17" s="408">
        <v>641.39401528445114</v>
      </c>
      <c r="R17" s="403">
        <v>1704205.0917997316</v>
      </c>
      <c r="S17" s="408">
        <v>470.41828276917693</v>
      </c>
      <c r="T17" s="3">
        <v>10</v>
      </c>
      <c r="U17" s="3">
        <v>2027</v>
      </c>
      <c r="V17" s="432">
        <v>0.1869897880066855</v>
      </c>
      <c r="W17" s="432">
        <v>5.5328820913223449E-2</v>
      </c>
      <c r="X17" s="408">
        <v>435386.02925473917</v>
      </c>
      <c r="Y17" s="408">
        <v>35.487574606486703</v>
      </c>
      <c r="Z17" s="403">
        <v>400</v>
      </c>
      <c r="AA17" s="1">
        <v>861.78553225767723</v>
      </c>
      <c r="AB17" s="1">
        <v>205100</v>
      </c>
      <c r="AC17" s="1">
        <v>344714.2129030709</v>
      </c>
      <c r="AD17" s="1">
        <f t="shared" si="0"/>
        <v>252304.18179133255</v>
      </c>
      <c r="AF17" s="425">
        <f t="shared" si="1"/>
        <v>0</v>
      </c>
      <c r="AI17" s="3"/>
    </row>
    <row r="18" spans="1:53" x14ac:dyDescent="0.2">
      <c r="A18" s="419" t="s">
        <v>649</v>
      </c>
      <c r="B18" s="419" t="s">
        <v>639</v>
      </c>
      <c r="C18" s="419" t="s">
        <v>41</v>
      </c>
      <c r="D18" s="419" t="s">
        <v>645</v>
      </c>
      <c r="E18" s="3" t="s">
        <v>92</v>
      </c>
      <c r="F18" s="3" t="s">
        <v>657</v>
      </c>
      <c r="G18" s="3" t="s">
        <v>639</v>
      </c>
      <c r="H18" s="3" t="s">
        <v>651</v>
      </c>
      <c r="I18" s="403">
        <v>89178.75450000001</v>
      </c>
      <c r="J18" s="408">
        <v>40.271000000000001</v>
      </c>
      <c r="K18" s="409">
        <v>1.1614000000000004</v>
      </c>
      <c r="L18" s="409">
        <v>1.1614000000000004</v>
      </c>
      <c r="M18" s="409">
        <v>0.83631609799427808</v>
      </c>
      <c r="N18" s="409">
        <v>0.51766244957837315</v>
      </c>
      <c r="O18" s="3">
        <v>25</v>
      </c>
      <c r="P18" s="403">
        <v>74581.627987429674</v>
      </c>
      <c r="Q18" s="408">
        <v>20.846784506970664</v>
      </c>
      <c r="R18" s="403">
        <v>86619.102744600852</v>
      </c>
      <c r="S18" s="408">
        <v>24.211455526395739</v>
      </c>
      <c r="T18" s="431" t="s">
        <v>448</v>
      </c>
      <c r="U18" s="431" t="s">
        <v>448</v>
      </c>
      <c r="V18" s="431" t="s">
        <v>448</v>
      </c>
      <c r="W18" s="431" t="s">
        <v>448</v>
      </c>
      <c r="X18" s="431" t="s">
        <v>448</v>
      </c>
      <c r="Y18" s="431" t="s">
        <v>448</v>
      </c>
      <c r="Z18" s="403">
        <v>13</v>
      </c>
      <c r="AA18" s="1">
        <v>13491.076923076924</v>
      </c>
      <c r="AB18" s="1">
        <v>13000</v>
      </c>
      <c r="AC18" s="1">
        <v>175384</v>
      </c>
      <c r="AD18" s="1">
        <f t="shared" si="0"/>
        <v>203690.97760000007</v>
      </c>
      <c r="AF18" s="425">
        <f t="shared" si="1"/>
        <v>0</v>
      </c>
      <c r="AI18" s="3"/>
    </row>
    <row r="19" spans="1:53" ht="15" customHeight="1" x14ac:dyDescent="0.2">
      <c r="A19" s="419" t="s">
        <v>649</v>
      </c>
      <c r="B19" s="419" t="s">
        <v>639</v>
      </c>
      <c r="C19" s="419" t="s">
        <v>41</v>
      </c>
      <c r="D19" s="419" t="s">
        <v>645</v>
      </c>
      <c r="E19" s="3" t="s">
        <v>92</v>
      </c>
      <c r="F19" s="3" t="s">
        <v>658</v>
      </c>
      <c r="G19" s="3" t="s">
        <v>639</v>
      </c>
      <c r="H19" s="3" t="s">
        <v>651</v>
      </c>
      <c r="I19" s="403">
        <v>458089.60389999993</v>
      </c>
      <c r="J19" s="408">
        <v>149.76000000000005</v>
      </c>
      <c r="K19" s="409">
        <v>1.1614000000000002</v>
      </c>
      <c r="L19" s="409">
        <v>1.1613999999999998</v>
      </c>
      <c r="M19" s="409">
        <v>0.64361271966939959</v>
      </c>
      <c r="N19" s="409">
        <v>0.69597572771463911</v>
      </c>
      <c r="O19" s="3">
        <v>8</v>
      </c>
      <c r="P19" s="403">
        <v>294832.29581835697</v>
      </c>
      <c r="Q19" s="408">
        <v>104.22932498254438</v>
      </c>
      <c r="R19" s="403">
        <v>342418.22836343985</v>
      </c>
      <c r="S19" s="408">
        <v>121.05193803472702</v>
      </c>
      <c r="T19" s="3">
        <v>17</v>
      </c>
      <c r="U19" s="3">
        <v>2029</v>
      </c>
      <c r="V19" s="432">
        <v>0.55834339307046787</v>
      </c>
      <c r="W19" s="432">
        <v>0.48867047161648042</v>
      </c>
      <c r="X19" s="408">
        <v>164617.66443397733</v>
      </c>
      <c r="Y19" s="408">
        <v>50.933793395487371</v>
      </c>
      <c r="Z19" s="403">
        <v>30</v>
      </c>
      <c r="AA19" s="1">
        <v>14342.799122839087</v>
      </c>
      <c r="AB19" s="1">
        <v>45000</v>
      </c>
      <c r="AC19" s="1">
        <v>430283.97368517262</v>
      </c>
      <c r="AD19" s="1">
        <f t="shared" si="0"/>
        <v>499731.80703795957</v>
      </c>
      <c r="AF19" s="425">
        <f t="shared" si="1"/>
        <v>0</v>
      </c>
      <c r="AI19" s="3"/>
    </row>
    <row r="20" spans="1:53" x14ac:dyDescent="0.2">
      <c r="A20" s="419" t="s">
        <v>649</v>
      </c>
      <c r="B20" s="419" t="s">
        <v>639</v>
      </c>
      <c r="C20" s="419" t="s">
        <v>41</v>
      </c>
      <c r="D20" s="419" t="s">
        <v>645</v>
      </c>
      <c r="E20" s="3" t="s">
        <v>93</v>
      </c>
      <c r="F20" s="3" t="s">
        <v>659</v>
      </c>
      <c r="G20" s="3" t="s">
        <v>639</v>
      </c>
      <c r="H20" s="3" t="s">
        <v>651</v>
      </c>
      <c r="I20" s="403">
        <v>18208.287900000003</v>
      </c>
      <c r="J20" s="408">
        <v>0.72050000000000003</v>
      </c>
      <c r="K20" s="409">
        <v>1.1614</v>
      </c>
      <c r="L20" s="409">
        <v>1.1614000000000002</v>
      </c>
      <c r="M20" s="409">
        <v>0.58548010523894778</v>
      </c>
      <c r="N20" s="409">
        <v>2.1800975208807798</v>
      </c>
      <c r="O20" s="3">
        <v>15</v>
      </c>
      <c r="P20" s="403">
        <v>10660.590315913061</v>
      </c>
      <c r="Q20" s="408">
        <v>1.5707602637946019</v>
      </c>
      <c r="R20" s="403">
        <v>12381.209592901429</v>
      </c>
      <c r="S20" s="408">
        <v>1.824280970371051</v>
      </c>
      <c r="T20" s="431" t="s">
        <v>448</v>
      </c>
      <c r="U20" s="431" t="s">
        <v>448</v>
      </c>
      <c r="V20" s="431" t="s">
        <v>448</v>
      </c>
      <c r="W20" s="431" t="s">
        <v>448</v>
      </c>
      <c r="X20" s="431" t="s">
        <v>448</v>
      </c>
      <c r="Y20" s="431" t="s">
        <v>448</v>
      </c>
      <c r="Z20" s="403">
        <v>11</v>
      </c>
      <c r="AA20" s="1">
        <v>690.18181818181813</v>
      </c>
      <c r="AB20" s="1">
        <v>1650</v>
      </c>
      <c r="AC20" s="1">
        <v>7592</v>
      </c>
      <c r="AD20" s="1">
        <f t="shared" si="0"/>
        <v>8817.3487999999998</v>
      </c>
      <c r="AF20" s="425">
        <f t="shared" si="1"/>
        <v>0</v>
      </c>
      <c r="AI20" s="3"/>
    </row>
    <row r="21" spans="1:53" x14ac:dyDescent="0.2">
      <c r="A21" s="419" t="s">
        <v>649</v>
      </c>
      <c r="B21" s="419" t="s">
        <v>639</v>
      </c>
      <c r="C21" s="419" t="s">
        <v>41</v>
      </c>
      <c r="D21" s="419" t="s">
        <v>645</v>
      </c>
      <c r="E21" s="3" t="s">
        <v>93</v>
      </c>
      <c r="F21" s="3" t="s">
        <v>660</v>
      </c>
      <c r="G21" s="3" t="s">
        <v>639</v>
      </c>
      <c r="H21" s="3" t="s">
        <v>651</v>
      </c>
      <c r="I21" s="403">
        <v>77799.048300000009</v>
      </c>
      <c r="J21" s="408">
        <v>3.0785000000000036</v>
      </c>
      <c r="K21" s="409">
        <v>1.1613999999999995</v>
      </c>
      <c r="L21" s="409">
        <v>1.1613999999999995</v>
      </c>
      <c r="M21" s="409">
        <v>1.0761513784644763</v>
      </c>
      <c r="N21" s="409">
        <v>11.292428820049377</v>
      </c>
      <c r="O21" s="3">
        <v>6</v>
      </c>
      <c r="P21" s="403">
        <v>83723.553071269373</v>
      </c>
      <c r="Q21" s="408">
        <v>34.763742122522046</v>
      </c>
      <c r="R21" s="403">
        <v>97236.53453697222</v>
      </c>
      <c r="S21" s="408">
        <v>40.37461010109709</v>
      </c>
      <c r="T21" s="3">
        <v>9</v>
      </c>
      <c r="U21" s="3">
        <v>2027</v>
      </c>
      <c r="V21" s="432">
        <v>0.63619254012615223</v>
      </c>
      <c r="W21" s="432">
        <v>0.17262289860247934</v>
      </c>
      <c r="X21" s="408">
        <v>53264.299896797573</v>
      </c>
      <c r="Y21" s="408">
        <v>6.001017931458863</v>
      </c>
      <c r="Z21" s="403">
        <v>47</v>
      </c>
      <c r="AA21" s="1">
        <v>1196.8048652770174</v>
      </c>
      <c r="AB21" s="1">
        <v>7050</v>
      </c>
      <c r="AC21" s="1">
        <v>56249.828668019822</v>
      </c>
      <c r="AD21" s="1">
        <f t="shared" si="0"/>
        <v>65328.551015038196</v>
      </c>
      <c r="AF21" s="425">
        <f t="shared" si="1"/>
        <v>0</v>
      </c>
      <c r="AI21" s="3"/>
    </row>
    <row r="22" spans="1:53" x14ac:dyDescent="0.2">
      <c r="A22" s="419" t="s">
        <v>649</v>
      </c>
      <c r="B22" s="419" t="s">
        <v>639</v>
      </c>
      <c r="C22" s="419" t="s">
        <v>41</v>
      </c>
      <c r="D22" s="419" t="s">
        <v>645</v>
      </c>
      <c r="E22" s="3" t="s">
        <v>86</v>
      </c>
      <c r="F22" s="3" t="s">
        <v>661</v>
      </c>
      <c r="G22" s="3" t="s">
        <v>639</v>
      </c>
      <c r="H22" s="3" t="s">
        <v>647</v>
      </c>
      <c r="I22" s="403">
        <v>75884.338199999984</v>
      </c>
      <c r="J22" s="408">
        <v>9.2444000000000131</v>
      </c>
      <c r="K22" s="409">
        <v>0.74226330545652508</v>
      </c>
      <c r="L22" s="409">
        <v>0.74174906383470773</v>
      </c>
      <c r="M22" s="409">
        <v>1.0307415219103429</v>
      </c>
      <c r="N22" s="409">
        <v>1.0061389601751551</v>
      </c>
      <c r="O22" s="3">
        <v>5</v>
      </c>
      <c r="P22" s="403">
        <v>78217.138245427152</v>
      </c>
      <c r="Q22" s="408">
        <v>9.3011510034432163</v>
      </c>
      <c r="R22" s="403">
        <v>58057.71157740074</v>
      </c>
      <c r="S22" s="408">
        <v>6.8991200493892579</v>
      </c>
      <c r="T22" s="3">
        <v>5</v>
      </c>
      <c r="U22" s="433">
        <v>2026</v>
      </c>
      <c r="V22" s="432">
        <v>0.5933078863227782</v>
      </c>
      <c r="W22" s="432">
        <v>0.59367961407302527</v>
      </c>
      <c r="X22" s="408">
        <v>46406.844966610923</v>
      </c>
      <c r="Y22" s="408">
        <v>5.521903738159101</v>
      </c>
      <c r="Z22" s="403">
        <v>2098</v>
      </c>
      <c r="AA22" s="1">
        <v>0.31448999046711229</v>
      </c>
      <c r="AB22" s="1">
        <v>0</v>
      </c>
      <c r="AC22" s="1">
        <v>659.80000000000155</v>
      </c>
      <c r="AD22" s="1">
        <f t="shared" si="0"/>
        <v>489.74532894021638</v>
      </c>
      <c r="AE22" s="427">
        <v>8013.16</v>
      </c>
      <c r="AF22" s="425">
        <f t="shared" si="1"/>
        <v>5947.874628752008</v>
      </c>
      <c r="AI22" s="3"/>
    </row>
    <row r="23" spans="1:53" x14ac:dyDescent="0.2">
      <c r="A23" s="419" t="s">
        <v>649</v>
      </c>
      <c r="B23" s="419" t="s">
        <v>639</v>
      </c>
      <c r="C23" s="419" t="s">
        <v>41</v>
      </c>
      <c r="D23" s="419" t="s">
        <v>645</v>
      </c>
      <c r="E23" s="3" t="s">
        <v>87</v>
      </c>
      <c r="F23" s="3" t="s">
        <v>662</v>
      </c>
      <c r="G23" s="3" t="s">
        <v>639</v>
      </c>
      <c r="H23" s="3" t="s">
        <v>663</v>
      </c>
      <c r="I23" s="403">
        <v>1004.1845999999996</v>
      </c>
      <c r="J23" s="408">
        <v>0.75749999999999995</v>
      </c>
      <c r="K23" s="409">
        <v>1.0167165124491508</v>
      </c>
      <c r="L23" s="409">
        <v>1.0218565566833004</v>
      </c>
      <c r="M23" s="409">
        <v>0.53238766012476646</v>
      </c>
      <c r="N23" s="409">
        <v>0.19083630993458203</v>
      </c>
      <c r="O23" s="3">
        <v>9</v>
      </c>
      <c r="P23" s="403">
        <v>534.61548952732437</v>
      </c>
      <c r="Q23" s="408">
        <v>0.14455850477544588</v>
      </c>
      <c r="R23" s="403">
        <v>543.55239601351673</v>
      </c>
      <c r="S23" s="408">
        <v>0.14771805592912357</v>
      </c>
      <c r="T23" s="431" t="s">
        <v>448</v>
      </c>
      <c r="U23" s="431" t="s">
        <v>448</v>
      </c>
      <c r="V23" s="431" t="s">
        <v>448</v>
      </c>
      <c r="W23" s="431" t="s">
        <v>448</v>
      </c>
      <c r="X23" s="431" t="s">
        <v>448</v>
      </c>
      <c r="Y23" s="431" t="s">
        <v>448</v>
      </c>
      <c r="Z23" s="403">
        <v>37</v>
      </c>
      <c r="AA23" s="1">
        <v>5.1891891891891895</v>
      </c>
      <c r="AB23" s="1">
        <v>0</v>
      </c>
      <c r="AC23" s="1">
        <v>192</v>
      </c>
      <c r="AD23" s="1">
        <f t="shared" si="0"/>
        <v>195.20957039023696</v>
      </c>
      <c r="AF23" s="425">
        <f t="shared" si="1"/>
        <v>0</v>
      </c>
      <c r="AI23" s="3"/>
    </row>
    <row r="24" spans="1:53" x14ac:dyDescent="0.2">
      <c r="A24" s="419" t="s">
        <v>649</v>
      </c>
      <c r="B24" s="419" t="s">
        <v>639</v>
      </c>
      <c r="C24" s="419" t="s">
        <v>41</v>
      </c>
      <c r="D24" s="419" t="s">
        <v>645</v>
      </c>
      <c r="E24" s="3" t="s">
        <v>88</v>
      </c>
      <c r="F24" s="3" t="s">
        <v>664</v>
      </c>
      <c r="G24" s="3" t="s">
        <v>639</v>
      </c>
      <c r="H24" s="3" t="s">
        <v>663</v>
      </c>
      <c r="I24" s="403">
        <v>3526.2709000000004</v>
      </c>
      <c r="J24" s="408">
        <v>0.38420000000000004</v>
      </c>
      <c r="K24" s="409">
        <v>0.96499477124182986</v>
      </c>
      <c r="L24" s="409">
        <v>0.96499477124183042</v>
      </c>
      <c r="M24" s="409">
        <v>0.73724475765756703</v>
      </c>
      <c r="N24" s="409">
        <v>0.73769123144533533</v>
      </c>
      <c r="O24" s="3">
        <v>10</v>
      </c>
      <c r="P24" s="403">
        <v>2599.7247351054311</v>
      </c>
      <c r="Q24" s="408">
        <v>0.28342097112129788</v>
      </c>
      <c r="R24" s="403">
        <v>2508.7207760447923</v>
      </c>
      <c r="S24" s="408">
        <v>0.27349975519233427</v>
      </c>
      <c r="T24" s="431" t="s">
        <v>448</v>
      </c>
      <c r="U24" s="431" t="s">
        <v>448</v>
      </c>
      <c r="V24" s="431" t="s">
        <v>448</v>
      </c>
      <c r="W24" s="431" t="s">
        <v>448</v>
      </c>
      <c r="X24" s="431" t="s">
        <v>448</v>
      </c>
      <c r="Y24" s="431" t="s">
        <v>448</v>
      </c>
      <c r="Z24" s="403">
        <v>17</v>
      </c>
      <c r="AA24" s="1">
        <v>9.7058823529411757</v>
      </c>
      <c r="AB24" s="1">
        <v>0</v>
      </c>
      <c r="AC24" s="1">
        <v>165</v>
      </c>
      <c r="AD24" s="1">
        <f t="shared" si="0"/>
        <v>159.22413725490193</v>
      </c>
      <c r="AF24" s="425">
        <f t="shared" si="1"/>
        <v>0</v>
      </c>
      <c r="AG24" s="409"/>
      <c r="AH24" s="409"/>
      <c r="AI24" s="409"/>
      <c r="AJ24" s="409"/>
      <c r="AK24" s="409"/>
      <c r="AM24" s="403"/>
      <c r="AO24" s="403"/>
      <c r="AS24" s="409"/>
      <c r="AT24" s="409"/>
      <c r="AU24" s="403"/>
      <c r="AW24" s="403"/>
      <c r="AX24" s="434"/>
      <c r="AY24" s="435"/>
      <c r="AZ24" s="435"/>
      <c r="BA24" s="435"/>
    </row>
    <row r="25" spans="1:53" x14ac:dyDescent="0.2">
      <c r="A25" s="419" t="s">
        <v>649</v>
      </c>
      <c r="B25" s="419" t="s">
        <v>639</v>
      </c>
      <c r="C25" s="419" t="s">
        <v>41</v>
      </c>
      <c r="D25" s="419" t="s">
        <v>645</v>
      </c>
      <c r="E25" s="3" t="s">
        <v>81</v>
      </c>
      <c r="F25" s="3" t="s">
        <v>665</v>
      </c>
      <c r="G25" s="3" t="s">
        <v>639</v>
      </c>
      <c r="H25" s="3" t="s">
        <v>663</v>
      </c>
      <c r="I25" s="403">
        <v>4064.3724000000016</v>
      </c>
      <c r="J25" s="408">
        <v>0.46529999999999999</v>
      </c>
      <c r="K25" s="409">
        <v>0.95326442910972642</v>
      </c>
      <c r="L25" s="409">
        <v>0.95326442910972708</v>
      </c>
      <c r="M25" s="409">
        <v>0.9405998805643746</v>
      </c>
      <c r="N25" s="409">
        <v>0.9372682249922244</v>
      </c>
      <c r="O25" s="3">
        <v>15</v>
      </c>
      <c r="P25" s="403">
        <v>3822.9481940091418</v>
      </c>
      <c r="Q25" s="408">
        <v>0.43611090508888201</v>
      </c>
      <c r="R25" s="403">
        <v>3644.2805276781842</v>
      </c>
      <c r="S25" s="408">
        <v>0.41572901296807946</v>
      </c>
      <c r="T25" s="431" t="s">
        <v>448</v>
      </c>
      <c r="U25" s="431" t="s">
        <v>448</v>
      </c>
      <c r="V25" s="431" t="s">
        <v>448</v>
      </c>
      <c r="W25" s="431" t="s">
        <v>448</v>
      </c>
      <c r="X25" s="431" t="s">
        <v>448</v>
      </c>
      <c r="Y25" s="431" t="s">
        <v>448</v>
      </c>
      <c r="Z25" s="403">
        <v>33</v>
      </c>
      <c r="AA25" s="1">
        <v>18</v>
      </c>
      <c r="AB25" s="1">
        <v>0</v>
      </c>
      <c r="AC25" s="1">
        <v>594</v>
      </c>
      <c r="AD25" s="1">
        <f t="shared" si="0"/>
        <v>566.23907089117745</v>
      </c>
      <c r="AF25" s="425">
        <f t="shared" si="1"/>
        <v>0</v>
      </c>
      <c r="AI25" s="3"/>
    </row>
    <row r="26" spans="1:53" x14ac:dyDescent="0.2">
      <c r="A26" s="419" t="s">
        <v>649</v>
      </c>
      <c r="B26" s="419" t="s">
        <v>639</v>
      </c>
      <c r="C26" s="419" t="s">
        <v>41</v>
      </c>
      <c r="D26" s="419" t="s">
        <v>645</v>
      </c>
      <c r="E26" s="3" t="s">
        <v>89</v>
      </c>
      <c r="F26" s="3" t="s">
        <v>666</v>
      </c>
      <c r="G26" s="3" t="s">
        <v>639</v>
      </c>
      <c r="H26" s="3" t="s">
        <v>667</v>
      </c>
      <c r="I26" s="403">
        <v>16377</v>
      </c>
      <c r="J26" s="408">
        <v>1.8285</v>
      </c>
      <c r="K26" s="409">
        <v>0.95243702024177623</v>
      </c>
      <c r="L26" s="409">
        <v>0.95243702024177723</v>
      </c>
      <c r="M26" s="409">
        <v>0.93000000000000149</v>
      </c>
      <c r="N26" s="409">
        <v>0.93472467020802996</v>
      </c>
      <c r="O26" s="3">
        <v>7</v>
      </c>
      <c r="P26" s="403">
        <v>15230.610000000024</v>
      </c>
      <c r="Q26" s="408">
        <v>1.7091440594753828</v>
      </c>
      <c r="R26" s="403">
        <v>14506.196804864623</v>
      </c>
      <c r="S26" s="408">
        <v>1.6278520751706684</v>
      </c>
      <c r="T26" s="431" t="s">
        <v>448</v>
      </c>
      <c r="U26" s="431" t="s">
        <v>448</v>
      </c>
      <c r="V26" s="431" t="s">
        <v>448</v>
      </c>
      <c r="W26" s="431" t="s">
        <v>448</v>
      </c>
      <c r="X26" s="431" t="s">
        <v>448</v>
      </c>
      <c r="Y26" s="431" t="s">
        <v>448</v>
      </c>
      <c r="Z26" s="403">
        <v>159</v>
      </c>
      <c r="AA26" s="1">
        <v>9.9056603773584904</v>
      </c>
      <c r="AB26" s="1">
        <v>0</v>
      </c>
      <c r="AC26" s="1">
        <v>1575</v>
      </c>
      <c r="AD26" s="1">
        <f t="shared" si="0"/>
        <v>1500.0883068807975</v>
      </c>
      <c r="AF26" s="425">
        <f t="shared" si="1"/>
        <v>0</v>
      </c>
      <c r="AI26" s="3"/>
    </row>
    <row r="27" spans="1:53" x14ac:dyDescent="0.2">
      <c r="A27" s="419" t="s">
        <v>649</v>
      </c>
      <c r="B27" s="419" t="s">
        <v>639</v>
      </c>
      <c r="C27" s="419" t="s">
        <v>41</v>
      </c>
      <c r="D27" s="419" t="s">
        <v>645</v>
      </c>
      <c r="E27" s="3" t="s">
        <v>403</v>
      </c>
      <c r="F27" s="3" t="s">
        <v>668</v>
      </c>
      <c r="G27" s="3" t="s">
        <v>639</v>
      </c>
      <c r="H27" s="3" t="s">
        <v>669</v>
      </c>
      <c r="I27" s="403">
        <v>225.4581</v>
      </c>
      <c r="J27" s="408">
        <v>6.9000000000000006E-2</v>
      </c>
      <c r="K27" s="409">
        <v>1.1613999999999998</v>
      </c>
      <c r="L27" s="409">
        <v>1.1614</v>
      </c>
      <c r="M27" s="409">
        <v>1.0000000000000002</v>
      </c>
      <c r="N27" s="409">
        <v>1.0000369565217391</v>
      </c>
      <c r="O27" s="3">
        <v>14</v>
      </c>
      <c r="P27" s="403">
        <v>225.45810000000003</v>
      </c>
      <c r="Q27" s="408">
        <v>6.9002549999999996E-2</v>
      </c>
      <c r="R27" s="403">
        <v>261.84703733999999</v>
      </c>
      <c r="S27" s="408">
        <v>8.013956156999999E-2</v>
      </c>
      <c r="T27" s="431" t="s">
        <v>448</v>
      </c>
      <c r="U27" s="431" t="s">
        <v>448</v>
      </c>
      <c r="V27" s="431" t="s">
        <v>448</v>
      </c>
      <c r="W27" s="431" t="s">
        <v>448</v>
      </c>
      <c r="X27" s="431" t="s">
        <v>448</v>
      </c>
      <c r="Y27" s="431" t="s">
        <v>448</v>
      </c>
      <c r="Z27" s="403">
        <v>3</v>
      </c>
      <c r="AA27" s="1">
        <v>18</v>
      </c>
      <c r="AB27" s="1">
        <v>0</v>
      </c>
      <c r="AC27" s="1">
        <v>54</v>
      </c>
      <c r="AD27" s="1">
        <f t="shared" si="0"/>
        <v>62.715599999999988</v>
      </c>
      <c r="AE27" s="424"/>
      <c r="AF27" s="425">
        <f t="shared" si="1"/>
        <v>0</v>
      </c>
      <c r="AI27" s="3"/>
    </row>
    <row r="28" spans="1:53" x14ac:dyDescent="0.2">
      <c r="A28" s="419" t="s">
        <v>649</v>
      </c>
      <c r="B28" s="419" t="s">
        <v>639</v>
      </c>
      <c r="C28" s="419" t="s">
        <v>42</v>
      </c>
      <c r="D28" s="419" t="s">
        <v>645</v>
      </c>
      <c r="E28" s="3" t="s">
        <v>76</v>
      </c>
      <c r="F28" s="3" t="s">
        <v>650</v>
      </c>
      <c r="G28" s="3" t="s">
        <v>639</v>
      </c>
      <c r="H28" s="3" t="s">
        <v>651</v>
      </c>
      <c r="I28" s="403">
        <v>189082.99280000004</v>
      </c>
      <c r="J28" s="408">
        <v>33.727100000000007</v>
      </c>
      <c r="K28" s="409">
        <v>1.1613999999999995</v>
      </c>
      <c r="L28" s="409">
        <v>1.1613999999999989</v>
      </c>
      <c r="M28" s="409">
        <v>0.90103812359410962</v>
      </c>
      <c r="N28" s="409">
        <v>1.5833645041507574</v>
      </c>
      <c r="O28" s="3">
        <v>15</v>
      </c>
      <c r="P28" s="403">
        <v>170370.98503607058</v>
      </c>
      <c r="Q28" s="408">
        <v>53.402292967943019</v>
      </c>
      <c r="R28" s="403">
        <v>197868.86202089229</v>
      </c>
      <c r="S28" s="408">
        <v>62.021423052968963</v>
      </c>
      <c r="T28" s="431" t="s">
        <v>448</v>
      </c>
      <c r="U28" s="431" t="s">
        <v>448</v>
      </c>
      <c r="V28" s="431" t="s">
        <v>448</v>
      </c>
      <c r="W28" s="431" t="s">
        <v>448</v>
      </c>
      <c r="X28" s="431" t="s">
        <v>448</v>
      </c>
      <c r="Y28" s="431" t="s">
        <v>448</v>
      </c>
      <c r="Z28" s="403">
        <v>176</v>
      </c>
      <c r="AA28" s="1">
        <v>293.59210227272729</v>
      </c>
      <c r="AB28" s="1">
        <v>19600.959999999995</v>
      </c>
      <c r="AC28" s="1">
        <v>51672.21</v>
      </c>
      <c r="AD28" s="1">
        <f t="shared" si="0"/>
        <v>60012.104693999972</v>
      </c>
      <c r="AE28" s="424"/>
      <c r="AF28" s="425">
        <f t="shared" si="1"/>
        <v>0</v>
      </c>
      <c r="AI28" s="3"/>
    </row>
    <row r="29" spans="1:53" x14ac:dyDescent="0.2">
      <c r="A29" s="419" t="s">
        <v>649</v>
      </c>
      <c r="B29" s="419" t="s">
        <v>639</v>
      </c>
      <c r="C29" s="419" t="s">
        <v>42</v>
      </c>
      <c r="D29" s="419" t="s">
        <v>645</v>
      </c>
      <c r="E29" s="3" t="s">
        <v>77</v>
      </c>
      <c r="F29" s="3" t="s">
        <v>652</v>
      </c>
      <c r="G29" s="3" t="s">
        <v>639</v>
      </c>
      <c r="H29" s="3" t="s">
        <v>651</v>
      </c>
      <c r="I29" s="403">
        <v>132848.30819999994</v>
      </c>
      <c r="J29" s="408">
        <v>22.218799999999998</v>
      </c>
      <c r="K29" s="409">
        <v>1.1614</v>
      </c>
      <c r="L29" s="409">
        <v>1.1614000000000007</v>
      </c>
      <c r="M29" s="409">
        <v>1.1098567063059381</v>
      </c>
      <c r="N29" s="409">
        <v>2.007566701837181</v>
      </c>
      <c r="O29" s="3">
        <v>25</v>
      </c>
      <c r="P29" s="403">
        <v>147442.58577716807</v>
      </c>
      <c r="Q29" s="408">
        <v>44.605723034779956</v>
      </c>
      <c r="R29" s="403">
        <v>171239.81912160301</v>
      </c>
      <c r="S29" s="408">
        <v>51.805086732593473</v>
      </c>
      <c r="T29" s="431" t="s">
        <v>448</v>
      </c>
      <c r="U29" s="431" t="s">
        <v>448</v>
      </c>
      <c r="V29" s="431" t="s">
        <v>448</v>
      </c>
      <c r="W29" s="431" t="s">
        <v>448</v>
      </c>
      <c r="X29" s="431" t="s">
        <v>448</v>
      </c>
      <c r="Y29" s="431" t="s">
        <v>448</v>
      </c>
      <c r="Z29" s="403">
        <v>262</v>
      </c>
      <c r="AA29" s="1">
        <v>1019.5742748091603</v>
      </c>
      <c r="AB29" s="1">
        <v>46535.849999999962</v>
      </c>
      <c r="AC29" s="1">
        <v>267128.46000000002</v>
      </c>
      <c r="AD29" s="1">
        <f t="shared" si="0"/>
        <v>310242.99344400002</v>
      </c>
      <c r="AE29" s="424"/>
      <c r="AF29" s="425">
        <f t="shared" si="1"/>
        <v>0</v>
      </c>
      <c r="AG29" s="434"/>
      <c r="AH29" s="434"/>
      <c r="AI29" s="3"/>
    </row>
    <row r="30" spans="1:53" x14ac:dyDescent="0.2">
      <c r="A30" s="419" t="s">
        <v>649</v>
      </c>
      <c r="B30" s="419" t="s">
        <v>639</v>
      </c>
      <c r="C30" s="419" t="s">
        <v>42</v>
      </c>
      <c r="D30" s="419" t="s">
        <v>645</v>
      </c>
      <c r="E30" s="3" t="s">
        <v>90</v>
      </c>
      <c r="F30" s="3" t="s">
        <v>653</v>
      </c>
      <c r="G30" s="3" t="s">
        <v>639</v>
      </c>
      <c r="H30" s="3" t="s">
        <v>641</v>
      </c>
      <c r="I30" s="403">
        <v>106516.03759999991</v>
      </c>
      <c r="J30" s="408">
        <v>110.72659999999991</v>
      </c>
      <c r="K30" s="409">
        <v>0.69368764951601658</v>
      </c>
      <c r="L30" s="409">
        <v>0.69459095277121019</v>
      </c>
      <c r="M30" s="409">
        <v>0.97832949659565704</v>
      </c>
      <c r="N30" s="409">
        <v>0.98300185210438529</v>
      </c>
      <c r="O30" s="3">
        <v>18</v>
      </c>
      <c r="P30" s="403">
        <v>104207.78144457199</v>
      </c>
      <c r="Q30" s="408">
        <v>108.84445287722133</v>
      </c>
      <c r="R30" s="403">
        <v>72287.650971563911</v>
      </c>
      <c r="S30" s="408">
        <v>75.602372227850253</v>
      </c>
      <c r="T30" s="431" t="s">
        <v>448</v>
      </c>
      <c r="U30" s="431" t="s">
        <v>448</v>
      </c>
      <c r="V30" s="431" t="s">
        <v>448</v>
      </c>
      <c r="W30" s="431" t="s">
        <v>448</v>
      </c>
      <c r="X30" s="431" t="s">
        <v>448</v>
      </c>
      <c r="Y30" s="431" t="s">
        <v>448</v>
      </c>
      <c r="Z30" s="403">
        <v>214</v>
      </c>
      <c r="AA30" s="1">
        <v>238.43070761014692</v>
      </c>
      <c r="AB30" s="1">
        <v>77800</v>
      </c>
      <c r="AC30" s="1">
        <v>51024.171428571441</v>
      </c>
      <c r="AD30" s="1">
        <f t="shared" si="0"/>
        <v>35394.837546788011</v>
      </c>
      <c r="AE30" s="424"/>
      <c r="AF30" s="425">
        <f t="shared" si="1"/>
        <v>0</v>
      </c>
      <c r="AG30" s="434"/>
      <c r="AH30" s="434"/>
      <c r="AI30" s="3"/>
    </row>
    <row r="31" spans="1:53" x14ac:dyDescent="0.2">
      <c r="A31" s="419" t="s">
        <v>649</v>
      </c>
      <c r="B31" s="419" t="s">
        <v>639</v>
      </c>
      <c r="C31" s="419" t="s">
        <v>42</v>
      </c>
      <c r="D31" s="419" t="s">
        <v>645</v>
      </c>
      <c r="E31" s="3" t="s">
        <v>90</v>
      </c>
      <c r="F31" s="3" t="s">
        <v>654</v>
      </c>
      <c r="G31" s="3" t="s">
        <v>639</v>
      </c>
      <c r="H31" s="3" t="s">
        <v>641</v>
      </c>
      <c r="I31" s="403">
        <v>1976194.1111999969</v>
      </c>
      <c r="J31" s="408">
        <v>2190.7540000000149</v>
      </c>
      <c r="K31" s="409">
        <v>0.69080869643190856</v>
      </c>
      <c r="L31" s="409">
        <v>0.69094310920164004</v>
      </c>
      <c r="M31" s="409">
        <v>0.98721471966129482</v>
      </c>
      <c r="N31" s="409">
        <v>0.98240465754819406</v>
      </c>
      <c r="O31" s="3">
        <v>6</v>
      </c>
      <c r="P31" s="403">
        <v>1950927.9154846065</v>
      </c>
      <c r="Q31" s="408">
        <v>2152.2069331423509</v>
      </c>
      <c r="R31" s="403">
        <v>1347717.9701285418</v>
      </c>
      <c r="S31" s="408">
        <v>1487.0525500307022</v>
      </c>
      <c r="T31" s="3">
        <v>12</v>
      </c>
      <c r="U31" s="3">
        <v>2027</v>
      </c>
      <c r="V31" s="432">
        <v>0.337731657704469</v>
      </c>
      <c r="W31" s="432">
        <v>0.3107515901441007</v>
      </c>
      <c r="X31" s="408">
        <v>658890.11895854038</v>
      </c>
      <c r="Y31" s="408">
        <v>668.80172679314376</v>
      </c>
      <c r="Z31" s="403">
        <v>1367</v>
      </c>
      <c r="AA31" s="1">
        <v>617.45454306408794</v>
      </c>
      <c r="AB31" s="1">
        <v>533700</v>
      </c>
      <c r="AC31" s="1">
        <v>844060.36036860826</v>
      </c>
      <c r="AD31" s="1">
        <f t="shared" si="0"/>
        <v>583084.23725608527</v>
      </c>
      <c r="AE31" s="424"/>
      <c r="AF31" s="425">
        <f t="shared" si="1"/>
        <v>0</v>
      </c>
      <c r="AG31" s="434"/>
      <c r="AH31" s="434"/>
      <c r="AI31" s="3"/>
    </row>
    <row r="32" spans="1:53" x14ac:dyDescent="0.2">
      <c r="A32" s="419" t="s">
        <v>649</v>
      </c>
      <c r="B32" s="419" t="s">
        <v>639</v>
      </c>
      <c r="C32" s="419" t="s">
        <v>42</v>
      </c>
      <c r="D32" s="419" t="s">
        <v>645</v>
      </c>
      <c r="E32" s="3" t="s">
        <v>91</v>
      </c>
      <c r="F32" s="3" t="s">
        <v>655</v>
      </c>
      <c r="G32" s="3" t="s">
        <v>639</v>
      </c>
      <c r="H32" s="3" t="s">
        <v>651</v>
      </c>
      <c r="I32" s="403">
        <v>26306.765499999998</v>
      </c>
      <c r="J32" s="408">
        <v>11.2845</v>
      </c>
      <c r="K32" s="409">
        <v>0.70599500853024766</v>
      </c>
      <c r="L32" s="409">
        <v>1.0189740968113408</v>
      </c>
      <c r="M32" s="409">
        <v>1.1608860217938357</v>
      </c>
      <c r="N32" s="409">
        <v>8.8081239391499103E-2</v>
      </c>
      <c r="O32" s="3">
        <v>16</v>
      </c>
      <c r="P32" s="403">
        <v>30539.156347558321</v>
      </c>
      <c r="Q32" s="408">
        <v>0.99395274591337157</v>
      </c>
      <c r="R32" s="403">
        <v>21560.491946101003</v>
      </c>
      <c r="S32" s="408">
        <v>1.0128121015402298</v>
      </c>
      <c r="T32" s="431" t="s">
        <v>448</v>
      </c>
      <c r="U32" s="431" t="s">
        <v>448</v>
      </c>
      <c r="V32" s="431" t="s">
        <v>448</v>
      </c>
      <c r="W32" s="431" t="s">
        <v>448</v>
      </c>
      <c r="X32" s="431" t="s">
        <v>448</v>
      </c>
      <c r="Y32" s="431" t="s">
        <v>448</v>
      </c>
      <c r="Z32" s="403">
        <v>25</v>
      </c>
      <c r="AA32" s="1">
        <v>1825.74</v>
      </c>
      <c r="AB32" s="1">
        <v>13450</v>
      </c>
      <c r="AC32" s="1">
        <v>45643.5</v>
      </c>
      <c r="AD32" s="1">
        <f t="shared" si="0"/>
        <v>32224.083171850358</v>
      </c>
      <c r="AE32" s="424"/>
      <c r="AF32" s="425">
        <f t="shared" si="1"/>
        <v>0</v>
      </c>
      <c r="AG32" s="434"/>
      <c r="AH32" s="434"/>
      <c r="AI32" s="3"/>
    </row>
    <row r="33" spans="1:35" x14ac:dyDescent="0.2">
      <c r="A33" s="419" t="s">
        <v>649</v>
      </c>
      <c r="B33" s="419" t="s">
        <v>639</v>
      </c>
      <c r="C33" s="419" t="s">
        <v>42</v>
      </c>
      <c r="D33" s="419" t="s">
        <v>645</v>
      </c>
      <c r="E33" s="3" t="s">
        <v>91</v>
      </c>
      <c r="F33" s="3" t="s">
        <v>656</v>
      </c>
      <c r="G33" s="3" t="s">
        <v>639</v>
      </c>
      <c r="H33" s="3" t="s">
        <v>651</v>
      </c>
      <c r="I33" s="403">
        <v>844354.79380000068</v>
      </c>
      <c r="J33" s="408">
        <v>213.25059999999979</v>
      </c>
      <c r="K33" s="409">
        <v>0.73817737675113504</v>
      </c>
      <c r="L33" s="409">
        <v>0.7320390953948509</v>
      </c>
      <c r="M33" s="409">
        <v>0.79641494661529477</v>
      </c>
      <c r="N33" s="409">
        <v>0.87386469031924641</v>
      </c>
      <c r="O33" s="3">
        <v>6</v>
      </c>
      <c r="P33" s="403">
        <v>672456.77802859573</v>
      </c>
      <c r="Q33" s="408">
        <v>186.35216952939331</v>
      </c>
      <c r="R33" s="403">
        <v>496392.38038366911</v>
      </c>
      <c r="S33" s="408">
        <v>136.41707360716498</v>
      </c>
      <c r="T33" s="3">
        <v>10</v>
      </c>
      <c r="U33" s="3">
        <v>2027</v>
      </c>
      <c r="V33" s="432">
        <v>0.19771800774662696</v>
      </c>
      <c r="W33" s="432">
        <v>3.6342525711115847E-2</v>
      </c>
      <c r="X33" s="408">
        <v>132956.8144475297</v>
      </c>
      <c r="Y33" s="408">
        <v>6.7725085124441957</v>
      </c>
      <c r="Z33" s="403">
        <v>121</v>
      </c>
      <c r="AA33" s="1">
        <v>901.68657740803133</v>
      </c>
      <c r="AB33" s="1">
        <v>67550</v>
      </c>
      <c r="AC33" s="1">
        <v>109104.07586637179</v>
      </c>
      <c r="AD33" s="1">
        <f t="shared" si="0"/>
        <v>80538.160515895142</v>
      </c>
      <c r="AE33" s="424"/>
      <c r="AF33" s="425">
        <f t="shared" si="1"/>
        <v>0</v>
      </c>
      <c r="AG33" s="434"/>
      <c r="AH33" s="434"/>
      <c r="AI33" s="3"/>
    </row>
    <row r="34" spans="1:35" x14ac:dyDescent="0.2">
      <c r="A34" s="419" t="s">
        <v>649</v>
      </c>
      <c r="B34" s="419" t="s">
        <v>639</v>
      </c>
      <c r="C34" s="419" t="s">
        <v>42</v>
      </c>
      <c r="D34" s="419" t="s">
        <v>645</v>
      </c>
      <c r="E34" s="3" t="s">
        <v>92</v>
      </c>
      <c r="F34" s="3" t="s">
        <v>657</v>
      </c>
      <c r="G34" s="3" t="s">
        <v>639</v>
      </c>
      <c r="H34" s="3" t="s">
        <v>651</v>
      </c>
      <c r="I34" s="403">
        <v>16214.319</v>
      </c>
      <c r="J34" s="408">
        <v>7.3220000000000001</v>
      </c>
      <c r="K34" s="409">
        <v>1.1614000000000002</v>
      </c>
      <c r="L34" s="409">
        <v>1.1614000000000002</v>
      </c>
      <c r="M34" s="409">
        <v>0.81570163903592785</v>
      </c>
      <c r="N34" s="409">
        <v>0.50209031446112207</v>
      </c>
      <c r="O34" s="3">
        <v>25</v>
      </c>
      <c r="P34" s="403">
        <v>13226.046584151387</v>
      </c>
      <c r="Q34" s="408">
        <v>3.6763052824843356</v>
      </c>
      <c r="R34" s="403">
        <v>15360.730502833423</v>
      </c>
      <c r="S34" s="408">
        <v>4.2696609550773079</v>
      </c>
      <c r="T34" s="431" t="s">
        <v>448</v>
      </c>
      <c r="U34" s="431" t="s">
        <v>448</v>
      </c>
      <c r="V34" s="431" t="s">
        <v>448</v>
      </c>
      <c r="W34" s="431" t="s">
        <v>448</v>
      </c>
      <c r="X34" s="431" t="s">
        <v>448</v>
      </c>
      <c r="Y34" s="431" t="s">
        <v>448</v>
      </c>
      <c r="Z34" s="403">
        <v>2</v>
      </c>
      <c r="AA34" s="1">
        <v>11717</v>
      </c>
      <c r="AB34" s="1">
        <v>2000</v>
      </c>
      <c r="AC34" s="1">
        <v>23434</v>
      </c>
      <c r="AD34" s="1">
        <f t="shared" si="0"/>
        <v>27216.247600000006</v>
      </c>
      <c r="AE34" s="424"/>
      <c r="AF34" s="425">
        <f t="shared" si="1"/>
        <v>0</v>
      </c>
      <c r="AG34" s="434"/>
      <c r="AH34" s="434"/>
      <c r="AI34" s="3"/>
    </row>
    <row r="35" spans="1:35" x14ac:dyDescent="0.2">
      <c r="A35" s="419" t="s">
        <v>649</v>
      </c>
      <c r="B35" s="419" t="s">
        <v>639</v>
      </c>
      <c r="C35" s="419" t="s">
        <v>42</v>
      </c>
      <c r="D35" s="419" t="s">
        <v>645</v>
      </c>
      <c r="E35" s="3" t="s">
        <v>92</v>
      </c>
      <c r="F35" s="3" t="s">
        <v>658</v>
      </c>
      <c r="G35" s="3" t="s">
        <v>639</v>
      </c>
      <c r="H35" s="3" t="s">
        <v>651</v>
      </c>
      <c r="I35" s="403">
        <v>83638.713900000002</v>
      </c>
      <c r="J35" s="408">
        <v>26.495999999999999</v>
      </c>
      <c r="K35" s="409">
        <v>1.1614000000000004</v>
      </c>
      <c r="L35" s="409">
        <v>1.1614</v>
      </c>
      <c r="M35" s="409">
        <v>0.67494961891724159</v>
      </c>
      <c r="N35" s="409">
        <v>0.70344910315052989</v>
      </c>
      <c r="O35" s="3">
        <v>8</v>
      </c>
      <c r="P35" s="403">
        <v>56451.918073533197</v>
      </c>
      <c r="Q35" s="408">
        <v>18.638587437076438</v>
      </c>
      <c r="R35" s="403">
        <v>65563.257650601474</v>
      </c>
      <c r="S35" s="408">
        <v>21.646855449420574</v>
      </c>
      <c r="T35" s="3">
        <v>17</v>
      </c>
      <c r="U35" s="3">
        <v>2029</v>
      </c>
      <c r="V35" s="432">
        <v>0.56701976732175496</v>
      </c>
      <c r="W35" s="432">
        <v>0.49625655444783817</v>
      </c>
      <c r="X35" s="408">
        <v>32009.353450921568</v>
      </c>
      <c r="Y35" s="408">
        <v>9.2495211812983165</v>
      </c>
      <c r="Z35" s="403">
        <v>6</v>
      </c>
      <c r="AA35" s="1">
        <v>10740.604123328761</v>
      </c>
      <c r="AB35" s="1">
        <v>9000</v>
      </c>
      <c r="AC35" s="1">
        <v>64443.624739972569</v>
      </c>
      <c r="AD35" s="1">
        <f t="shared" si="0"/>
        <v>74844.825773004166</v>
      </c>
      <c r="AE35" s="424"/>
      <c r="AF35" s="425">
        <f t="shared" si="1"/>
        <v>0</v>
      </c>
      <c r="AG35" s="434"/>
      <c r="AH35" s="434"/>
      <c r="AI35" s="3"/>
    </row>
    <row r="36" spans="1:35" x14ac:dyDescent="0.2">
      <c r="A36" s="419" t="s">
        <v>649</v>
      </c>
      <c r="B36" s="419" t="s">
        <v>639</v>
      </c>
      <c r="C36" s="419" t="s">
        <v>42</v>
      </c>
      <c r="D36" s="419" t="s">
        <v>645</v>
      </c>
      <c r="E36" s="3" t="s">
        <v>93</v>
      </c>
      <c r="F36" s="3" t="s">
        <v>659</v>
      </c>
      <c r="G36" s="3" t="s">
        <v>639</v>
      </c>
      <c r="H36" s="3" t="s">
        <v>651</v>
      </c>
      <c r="I36" s="403">
        <v>6621.1956</v>
      </c>
      <c r="J36" s="408">
        <v>0.26200000000000001</v>
      </c>
      <c r="K36" s="409">
        <v>1.1613999999999998</v>
      </c>
      <c r="L36" s="409">
        <v>1.1614000000000002</v>
      </c>
      <c r="M36" s="409">
        <v>0.77970957089329029</v>
      </c>
      <c r="N36" s="409">
        <v>2.092662984576557</v>
      </c>
      <c r="O36" s="3">
        <v>15</v>
      </c>
      <c r="P36" s="403">
        <v>5162.6095800765415</v>
      </c>
      <c r="Q36" s="408">
        <v>0.54827770195905801</v>
      </c>
      <c r="R36" s="403">
        <v>5995.854766300894</v>
      </c>
      <c r="S36" s="408">
        <v>0.63676972305525004</v>
      </c>
      <c r="T36" s="431" t="s">
        <v>448</v>
      </c>
      <c r="U36" s="431" t="s">
        <v>448</v>
      </c>
      <c r="V36" s="431" t="s">
        <v>448</v>
      </c>
      <c r="W36" s="431" t="s">
        <v>448</v>
      </c>
      <c r="X36" s="431" t="s">
        <v>448</v>
      </c>
      <c r="Y36" s="431" t="s">
        <v>448</v>
      </c>
      <c r="Z36" s="403">
        <v>4</v>
      </c>
      <c r="AA36" s="1">
        <v>1019.9375</v>
      </c>
      <c r="AB36" s="1">
        <v>600</v>
      </c>
      <c r="AC36" s="1">
        <v>4079.75</v>
      </c>
      <c r="AD36" s="1">
        <f t="shared" si="0"/>
        <v>4738.2216499999995</v>
      </c>
      <c r="AE36" s="424"/>
      <c r="AF36" s="425">
        <f t="shared" si="1"/>
        <v>0</v>
      </c>
      <c r="AG36" s="434"/>
      <c r="AH36" s="434"/>
      <c r="AI36" s="3"/>
    </row>
    <row r="37" spans="1:35" x14ac:dyDescent="0.2">
      <c r="A37" s="419" t="s">
        <v>649</v>
      </c>
      <c r="B37" s="419" t="s">
        <v>639</v>
      </c>
      <c r="C37" s="419" t="s">
        <v>42</v>
      </c>
      <c r="D37" s="419" t="s">
        <v>645</v>
      </c>
      <c r="E37" s="3" t="s">
        <v>93</v>
      </c>
      <c r="F37" s="3" t="s">
        <v>660</v>
      </c>
      <c r="G37" s="3" t="s">
        <v>639</v>
      </c>
      <c r="H37" s="3" t="s">
        <v>651</v>
      </c>
      <c r="I37" s="403">
        <v>71177.852700000032</v>
      </c>
      <c r="J37" s="408">
        <v>2.8165000000000031</v>
      </c>
      <c r="K37" s="409">
        <v>1.1614000000000002</v>
      </c>
      <c r="L37" s="409">
        <v>1.1614000000000004</v>
      </c>
      <c r="M37" s="409">
        <v>1.0367286051708822</v>
      </c>
      <c r="N37" s="409">
        <v>11.155093905675754</v>
      </c>
      <c r="O37" s="3">
        <v>6</v>
      </c>
      <c r="P37" s="403">
        <v>73792.115948729537</v>
      </c>
      <c r="Q37" s="408">
        <v>31.418321985335798</v>
      </c>
      <c r="R37" s="403">
        <v>85702.1634628545</v>
      </c>
      <c r="S37" s="408">
        <v>36.489239153769006</v>
      </c>
      <c r="T37" s="3">
        <v>9</v>
      </c>
      <c r="U37" s="3">
        <v>2027</v>
      </c>
      <c r="V37" s="432">
        <v>0.48118241901788378</v>
      </c>
      <c r="W37" s="432">
        <v>0.19121829751473715</v>
      </c>
      <c r="X37" s="408">
        <v>35507.468856657841</v>
      </c>
      <c r="Y37" s="408">
        <v>6.007758040805748</v>
      </c>
      <c r="Z37" s="403">
        <v>43</v>
      </c>
      <c r="AA37" s="1">
        <v>1184.2614798214395</v>
      </c>
      <c r="AB37" s="1">
        <v>6450</v>
      </c>
      <c r="AC37" s="1">
        <v>50923.243632321894</v>
      </c>
      <c r="AD37" s="1">
        <f t="shared" si="0"/>
        <v>59142.255154578655</v>
      </c>
      <c r="AE37" s="424"/>
      <c r="AF37" s="425">
        <f t="shared" si="1"/>
        <v>0</v>
      </c>
      <c r="AG37" s="434"/>
      <c r="AH37" s="434"/>
      <c r="AI37" s="3"/>
    </row>
    <row r="38" spans="1:35" x14ac:dyDescent="0.2">
      <c r="A38" s="419" t="s">
        <v>649</v>
      </c>
      <c r="B38" s="419" t="s">
        <v>639</v>
      </c>
      <c r="C38" s="419" t="s">
        <v>42</v>
      </c>
      <c r="D38" s="419" t="s">
        <v>645</v>
      </c>
      <c r="E38" s="3" t="s">
        <v>86</v>
      </c>
      <c r="F38" s="3" t="s">
        <v>661</v>
      </c>
      <c r="G38" s="3" t="s">
        <v>639</v>
      </c>
      <c r="H38" s="3" t="s">
        <v>647</v>
      </c>
      <c r="I38" s="403">
        <v>256114.15619999889</v>
      </c>
      <c r="J38" s="408">
        <v>31.200400000000123</v>
      </c>
      <c r="K38" s="409">
        <v>0.92769902883347843</v>
      </c>
      <c r="L38" s="409">
        <v>0.92697759495100818</v>
      </c>
      <c r="M38" s="409">
        <v>1.0082820792305838</v>
      </c>
      <c r="N38" s="409">
        <v>0.97433509831392318</v>
      </c>
      <c r="O38" s="3">
        <v>5</v>
      </c>
      <c r="P38" s="403">
        <v>258235.31393372139</v>
      </c>
      <c r="Q38" s="408">
        <v>30.399644801433848</v>
      </c>
      <c r="R38" s="403">
        <v>239564.64994682177</v>
      </c>
      <c r="S38" s="408">
        <v>28.179789625398065</v>
      </c>
      <c r="T38" s="3">
        <v>5</v>
      </c>
      <c r="U38" s="433">
        <v>2026</v>
      </c>
      <c r="V38" s="432">
        <v>0.58987404649955755</v>
      </c>
      <c r="W38" s="432">
        <v>0.59025278444611651</v>
      </c>
      <c r="X38" s="408">
        <v>152326.30957916781</v>
      </c>
      <c r="Y38" s="408">
        <v>17.94347499021924</v>
      </c>
      <c r="Z38" s="403">
        <v>7091</v>
      </c>
      <c r="AA38" s="1">
        <v>0.33473699055140271</v>
      </c>
      <c r="AB38" s="1">
        <v>0</v>
      </c>
      <c r="AC38" s="1">
        <v>2373.6199999999967</v>
      </c>
      <c r="AD38" s="1">
        <f t="shared" si="0"/>
        <v>2202.0049688197182</v>
      </c>
      <c r="AE38" s="427">
        <v>25300.359999999997</v>
      </c>
      <c r="AF38" s="425">
        <f t="shared" si="1"/>
        <v>23471.119401137381</v>
      </c>
      <c r="AG38" s="434"/>
      <c r="AH38" s="434"/>
      <c r="AI38" s="3"/>
    </row>
    <row r="39" spans="1:35" x14ac:dyDescent="0.2">
      <c r="A39" s="419" t="s">
        <v>649</v>
      </c>
      <c r="B39" s="419" t="s">
        <v>639</v>
      </c>
      <c r="C39" s="419" t="s">
        <v>42</v>
      </c>
      <c r="D39" s="419" t="s">
        <v>645</v>
      </c>
      <c r="E39" s="3" t="s">
        <v>87</v>
      </c>
      <c r="F39" s="3" t="s">
        <v>662</v>
      </c>
      <c r="G39" s="3" t="s">
        <v>639</v>
      </c>
      <c r="H39" s="3" t="s">
        <v>663</v>
      </c>
      <c r="I39" s="403">
        <v>3142.6289999999985</v>
      </c>
      <c r="J39" s="408">
        <v>1.9648000000000003</v>
      </c>
      <c r="K39" s="409">
        <v>1.0971633800800973</v>
      </c>
      <c r="L39" s="409">
        <v>1.0900207478969137</v>
      </c>
      <c r="M39" s="409">
        <v>0.6118713562676743</v>
      </c>
      <c r="N39" s="409">
        <v>0.24704443426530748</v>
      </c>
      <c r="O39" s="3">
        <v>9</v>
      </c>
      <c r="P39" s="403">
        <v>1922.884668476124</v>
      </c>
      <c r="Q39" s="408">
        <v>0.48539290444447619</v>
      </c>
      <c r="R39" s="403">
        <v>2109.7186423694616</v>
      </c>
      <c r="S39" s="408">
        <v>0.52908833672642308</v>
      </c>
      <c r="T39" s="431" t="s">
        <v>448</v>
      </c>
      <c r="U39" s="431" t="s">
        <v>448</v>
      </c>
      <c r="V39" s="431" t="s">
        <v>448</v>
      </c>
      <c r="W39" s="431" t="s">
        <v>448</v>
      </c>
      <c r="X39" s="431" t="s">
        <v>448</v>
      </c>
      <c r="Y39" s="431" t="s">
        <v>448</v>
      </c>
      <c r="Z39" s="403">
        <v>108</v>
      </c>
      <c r="AA39" s="1">
        <v>6.5185185185185182</v>
      </c>
      <c r="AB39" s="1">
        <v>0</v>
      </c>
      <c r="AC39" s="1">
        <v>704</v>
      </c>
      <c r="AD39" s="1">
        <f t="shared" si="0"/>
        <v>772.40301957638849</v>
      </c>
      <c r="AE39" s="424"/>
      <c r="AF39" s="425">
        <f t="shared" si="1"/>
        <v>0</v>
      </c>
      <c r="AG39" s="434"/>
      <c r="AH39" s="434"/>
      <c r="AI39" s="3"/>
    </row>
    <row r="40" spans="1:35" x14ac:dyDescent="0.2">
      <c r="A40" s="419" t="s">
        <v>649</v>
      </c>
      <c r="B40" s="419" t="s">
        <v>639</v>
      </c>
      <c r="C40" s="419" t="s">
        <v>42</v>
      </c>
      <c r="D40" s="419" t="s">
        <v>645</v>
      </c>
      <c r="E40" s="3" t="s">
        <v>88</v>
      </c>
      <c r="F40" s="3" t="s">
        <v>664</v>
      </c>
      <c r="G40" s="3" t="s">
        <v>639</v>
      </c>
      <c r="H40" s="3" t="s">
        <v>663</v>
      </c>
      <c r="I40" s="403">
        <v>10371.385000000006</v>
      </c>
      <c r="J40" s="408">
        <v>1.1299999999999994</v>
      </c>
      <c r="K40" s="409">
        <v>1.0484819366576685</v>
      </c>
      <c r="L40" s="409">
        <v>1.0435768187216694</v>
      </c>
      <c r="M40" s="409">
        <v>0.74679260893612498</v>
      </c>
      <c r="N40" s="409">
        <v>0.76607260314723546</v>
      </c>
      <c r="O40" s="3">
        <v>10</v>
      </c>
      <c r="P40" s="403">
        <v>7745.2736624309964</v>
      </c>
      <c r="Q40" s="408">
        <v>0.86566204155637561</v>
      </c>
      <c r="R40" s="403">
        <v>8120.7795295292835</v>
      </c>
      <c r="S40" s="408">
        <v>0.90338483941550796</v>
      </c>
      <c r="T40" s="431" t="s">
        <v>448</v>
      </c>
      <c r="U40" s="431" t="s">
        <v>448</v>
      </c>
      <c r="V40" s="431" t="s">
        <v>448</v>
      </c>
      <c r="W40" s="431" t="s">
        <v>448</v>
      </c>
      <c r="X40" s="431" t="s">
        <v>448</v>
      </c>
      <c r="Y40" s="431" t="s">
        <v>448</v>
      </c>
      <c r="Z40" s="403">
        <v>50</v>
      </c>
      <c r="AA40" s="1">
        <v>11.4</v>
      </c>
      <c r="AB40" s="1">
        <v>0</v>
      </c>
      <c r="AC40" s="1">
        <v>570</v>
      </c>
      <c r="AD40" s="1">
        <f t="shared" si="0"/>
        <v>597.63470389487111</v>
      </c>
      <c r="AE40" s="424"/>
      <c r="AF40" s="425">
        <f t="shared" si="1"/>
        <v>0</v>
      </c>
      <c r="AG40" s="434"/>
      <c r="AH40" s="434"/>
      <c r="AI40" s="3"/>
    </row>
    <row r="41" spans="1:35" x14ac:dyDescent="0.2">
      <c r="A41" s="419" t="s">
        <v>649</v>
      </c>
      <c r="B41" s="419" t="s">
        <v>639</v>
      </c>
      <c r="C41" s="419" t="s">
        <v>42</v>
      </c>
      <c r="D41" s="419" t="s">
        <v>645</v>
      </c>
      <c r="E41" s="3" t="s">
        <v>81</v>
      </c>
      <c r="F41" s="3" t="s">
        <v>665</v>
      </c>
      <c r="G41" s="3" t="s">
        <v>639</v>
      </c>
      <c r="H41" s="3" t="s">
        <v>663</v>
      </c>
      <c r="I41" s="403">
        <v>10838.326400000004</v>
      </c>
      <c r="J41" s="408">
        <v>1.2407999999999999</v>
      </c>
      <c r="K41" s="409">
        <v>1.0718197271076182</v>
      </c>
      <c r="L41" s="409">
        <v>1.0718197271076166</v>
      </c>
      <c r="M41" s="409">
        <v>0.94059988056437471</v>
      </c>
      <c r="N41" s="409">
        <v>0.93726822499222662</v>
      </c>
      <c r="O41" s="3">
        <v>15</v>
      </c>
      <c r="P41" s="403">
        <v>10194.528517357712</v>
      </c>
      <c r="Q41" s="408">
        <v>1.1629624135703547</v>
      </c>
      <c r="R41" s="403">
        <v>10926.696773465175</v>
      </c>
      <c r="S41" s="408">
        <v>1.2464860567493927</v>
      </c>
      <c r="T41" s="431" t="s">
        <v>448</v>
      </c>
      <c r="U41" s="431" t="s">
        <v>448</v>
      </c>
      <c r="V41" s="431" t="s">
        <v>448</v>
      </c>
      <c r="W41" s="431" t="s">
        <v>448</v>
      </c>
      <c r="X41" s="431" t="s">
        <v>448</v>
      </c>
      <c r="Y41" s="431" t="s">
        <v>448</v>
      </c>
      <c r="Z41" s="403">
        <v>88</v>
      </c>
      <c r="AA41" s="1">
        <v>18</v>
      </c>
      <c r="AB41" s="1">
        <v>0</v>
      </c>
      <c r="AC41" s="1">
        <v>1584</v>
      </c>
      <c r="AD41" s="1">
        <f t="shared" si="0"/>
        <v>1697.7624477384672</v>
      </c>
      <c r="AE41" s="424"/>
      <c r="AF41" s="425">
        <f t="shared" si="1"/>
        <v>0</v>
      </c>
      <c r="AG41" s="434"/>
      <c r="AH41" s="434"/>
      <c r="AI41" s="3"/>
    </row>
    <row r="42" spans="1:35" x14ac:dyDescent="0.2">
      <c r="A42" s="419" t="s">
        <v>649</v>
      </c>
      <c r="B42" s="419" t="s">
        <v>639</v>
      </c>
      <c r="C42" s="419" t="s">
        <v>42</v>
      </c>
      <c r="D42" s="419" t="s">
        <v>645</v>
      </c>
      <c r="E42" s="3" t="s">
        <v>89</v>
      </c>
      <c r="F42" s="3" t="s">
        <v>666</v>
      </c>
      <c r="G42" s="3" t="s">
        <v>639</v>
      </c>
      <c r="H42" s="3" t="s">
        <v>667</v>
      </c>
      <c r="I42" s="403">
        <v>60667</v>
      </c>
      <c r="J42" s="408">
        <v>6.7734999999999586</v>
      </c>
      <c r="K42" s="409">
        <v>1.0540643740192555</v>
      </c>
      <c r="L42" s="409">
        <v>1.0540643740192663</v>
      </c>
      <c r="M42" s="409">
        <v>0.93000000000000616</v>
      </c>
      <c r="N42" s="409">
        <v>0.9347246702080334</v>
      </c>
      <c r="O42" s="3">
        <v>7</v>
      </c>
      <c r="P42" s="403">
        <v>56420.310000000376</v>
      </c>
      <c r="Q42" s="408">
        <v>6.3313575536540752</v>
      </c>
      <c r="R42" s="403">
        <v>59470.638742122741</v>
      </c>
      <c r="S42" s="408">
        <v>6.6736584364845362</v>
      </c>
      <c r="T42" s="431" t="s">
        <v>448</v>
      </c>
      <c r="U42" s="431" t="s">
        <v>448</v>
      </c>
      <c r="V42" s="431" t="s">
        <v>448</v>
      </c>
      <c r="W42" s="431" t="s">
        <v>448</v>
      </c>
      <c r="X42" s="431" t="s">
        <v>448</v>
      </c>
      <c r="Y42" s="431" t="s">
        <v>448</v>
      </c>
      <c r="Z42" s="403">
        <v>589</v>
      </c>
      <c r="AA42" s="1">
        <v>10.415959252971138</v>
      </c>
      <c r="AB42" s="1">
        <v>0</v>
      </c>
      <c r="AC42" s="1">
        <v>6135</v>
      </c>
      <c r="AD42" s="1">
        <f t="shared" si="0"/>
        <v>6466.6849346081326</v>
      </c>
      <c r="AE42" s="424"/>
      <c r="AF42" s="425">
        <f t="shared" si="1"/>
        <v>0</v>
      </c>
      <c r="AG42" s="434"/>
      <c r="AH42" s="434"/>
      <c r="AI42" s="3"/>
    </row>
    <row r="43" spans="1:35" x14ac:dyDescent="0.2">
      <c r="A43" s="419" t="s">
        <v>649</v>
      </c>
      <c r="B43" s="419" t="s">
        <v>639</v>
      </c>
      <c r="C43" s="419" t="s">
        <v>42</v>
      </c>
      <c r="D43" s="419" t="s">
        <v>645</v>
      </c>
      <c r="E43" s="3" t="s">
        <v>403</v>
      </c>
      <c r="F43" s="3" t="s">
        <v>668</v>
      </c>
      <c r="G43" s="3" t="s">
        <v>639</v>
      </c>
      <c r="H43" s="3" t="s">
        <v>669</v>
      </c>
      <c r="I43" s="403">
        <v>375.76349999999996</v>
      </c>
      <c r="J43" s="408">
        <v>0.11499999999999999</v>
      </c>
      <c r="K43" s="409">
        <v>1.1614</v>
      </c>
      <c r="L43" s="409">
        <v>1.1614</v>
      </c>
      <c r="M43" s="409">
        <v>1.0000000000000002</v>
      </c>
      <c r="N43" s="409">
        <v>1.0000369565217393</v>
      </c>
      <c r="O43" s="3">
        <v>14</v>
      </c>
      <c r="P43" s="403">
        <v>375.76350000000002</v>
      </c>
      <c r="Q43" s="408">
        <v>0.11500425</v>
      </c>
      <c r="R43" s="403">
        <v>436.41172890000001</v>
      </c>
      <c r="S43" s="408">
        <v>0.13356593594999999</v>
      </c>
      <c r="T43" s="431" t="s">
        <v>448</v>
      </c>
      <c r="U43" s="431" t="s">
        <v>448</v>
      </c>
      <c r="V43" s="431" t="s">
        <v>448</v>
      </c>
      <c r="W43" s="431" t="s">
        <v>448</v>
      </c>
      <c r="X43" s="431" t="s">
        <v>448</v>
      </c>
      <c r="Y43" s="431" t="s">
        <v>448</v>
      </c>
      <c r="Z43" s="403">
        <v>5</v>
      </c>
      <c r="AA43" s="1">
        <v>18</v>
      </c>
      <c r="AB43" s="1">
        <v>0</v>
      </c>
      <c r="AC43" s="1">
        <v>90</v>
      </c>
      <c r="AD43" s="1">
        <f t="shared" si="0"/>
        <v>104.526</v>
      </c>
      <c r="AE43" s="424"/>
      <c r="AF43" s="425">
        <f t="shared" si="1"/>
        <v>0</v>
      </c>
      <c r="AG43" s="434"/>
      <c r="AH43" s="434"/>
      <c r="AI43" s="3"/>
    </row>
    <row r="44" spans="1:35" x14ac:dyDescent="0.2">
      <c r="A44" s="436" t="s">
        <v>17</v>
      </c>
      <c r="B44" s="436" t="s">
        <v>670</v>
      </c>
      <c r="C44" s="436" t="s">
        <v>41</v>
      </c>
      <c r="D44" s="436" t="s">
        <v>645</v>
      </c>
      <c r="E44" s="436" t="s">
        <v>125</v>
      </c>
      <c r="F44" s="436" t="s">
        <v>671</v>
      </c>
      <c r="G44" s="436" t="s">
        <v>639</v>
      </c>
      <c r="H44" s="436" t="s">
        <v>647</v>
      </c>
      <c r="I44" s="437">
        <v>5074.6088000000018</v>
      </c>
      <c r="J44" s="437">
        <v>0.61200000000000021</v>
      </c>
      <c r="K44" s="469">
        <v>1</v>
      </c>
      <c r="L44" s="469">
        <v>1</v>
      </c>
      <c r="M44" s="469">
        <v>1.2391192802566373</v>
      </c>
      <c r="N44" s="469">
        <v>1.244444444444444</v>
      </c>
      <c r="O44" s="436">
        <v>7</v>
      </c>
      <c r="P44" s="437">
        <v>6288.0456038400007</v>
      </c>
      <c r="Q44" s="437">
        <v>0.76159999999999994</v>
      </c>
      <c r="R44" s="437">
        <v>6288.0456038400007</v>
      </c>
      <c r="S44" s="437">
        <v>0.76159999999999994</v>
      </c>
      <c r="T44" s="436">
        <v>3</v>
      </c>
      <c r="U44" s="436">
        <v>2028</v>
      </c>
      <c r="V44" s="438">
        <v>0.62</v>
      </c>
      <c r="W44" s="438">
        <v>0.62</v>
      </c>
      <c r="X44" s="428">
        <v>3898.5882743808006</v>
      </c>
      <c r="Y44" s="428">
        <v>0.47219199999999995</v>
      </c>
      <c r="Z44" s="439">
        <v>136</v>
      </c>
      <c r="AA44" s="424">
        <v>4</v>
      </c>
      <c r="AB44" s="424">
        <v>0</v>
      </c>
      <c r="AC44" s="1">
        <v>544</v>
      </c>
      <c r="AD44" s="1">
        <v>544</v>
      </c>
      <c r="AE44" s="424">
        <v>620.16</v>
      </c>
      <c r="AF44" s="425">
        <v>620.16</v>
      </c>
      <c r="AG44" s="434"/>
      <c r="AH44" s="440">
        <f>Z44</f>
        <v>136</v>
      </c>
      <c r="AI44" s="441">
        <v>4</v>
      </c>
    </row>
    <row r="45" spans="1:35" x14ac:dyDescent="0.2">
      <c r="A45" s="436" t="s">
        <v>17</v>
      </c>
      <c r="B45" s="436" t="s">
        <v>670</v>
      </c>
      <c r="C45" s="436" t="s">
        <v>41</v>
      </c>
      <c r="D45" s="436" t="s">
        <v>645</v>
      </c>
      <c r="E45" s="436" t="s">
        <v>125</v>
      </c>
      <c r="F45" s="436" t="s">
        <v>671</v>
      </c>
      <c r="G45" s="436" t="s">
        <v>639</v>
      </c>
      <c r="H45" s="436" t="s">
        <v>647</v>
      </c>
      <c r="I45" s="437">
        <v>31790.931599999993</v>
      </c>
      <c r="J45" s="437">
        <v>3.8339999999999952</v>
      </c>
      <c r="K45" s="469">
        <v>1</v>
      </c>
      <c r="L45" s="469">
        <v>1</v>
      </c>
      <c r="M45" s="469">
        <v>1.4399024969648897</v>
      </c>
      <c r="N45" s="469">
        <v>1.4444444444444462</v>
      </c>
      <c r="O45" s="436">
        <v>7</v>
      </c>
      <c r="P45" s="437">
        <v>45775.841791680003</v>
      </c>
      <c r="Q45" s="437">
        <v>5.5379999999999994</v>
      </c>
      <c r="R45" s="437">
        <v>45775.841791680003</v>
      </c>
      <c r="S45" s="437">
        <v>5.5379999999999994</v>
      </c>
      <c r="T45" s="436">
        <v>3</v>
      </c>
      <c r="U45" s="436">
        <v>2028</v>
      </c>
      <c r="V45" s="438">
        <v>0.62</v>
      </c>
      <c r="W45" s="438">
        <v>0.62</v>
      </c>
      <c r="X45" s="428">
        <v>28381.021910841602</v>
      </c>
      <c r="Y45" s="428">
        <v>3.4335599999999995</v>
      </c>
      <c r="Z45" s="439">
        <v>852</v>
      </c>
      <c r="AA45" s="424">
        <v>4</v>
      </c>
      <c r="AB45" s="424">
        <v>0</v>
      </c>
      <c r="AC45" s="1">
        <v>3408</v>
      </c>
      <c r="AD45" s="1">
        <v>3408</v>
      </c>
      <c r="AE45" s="424">
        <v>3885.12</v>
      </c>
      <c r="AF45" s="425">
        <v>3885.12</v>
      </c>
      <c r="AG45" s="434"/>
      <c r="AH45" s="440">
        <f t="shared" ref="AH45:AH47" si="2">Z45</f>
        <v>852</v>
      </c>
      <c r="AI45" s="441">
        <v>4</v>
      </c>
    </row>
    <row r="46" spans="1:35" x14ac:dyDescent="0.2">
      <c r="A46" s="436" t="s">
        <v>17</v>
      </c>
      <c r="B46" s="436" t="s">
        <v>670</v>
      </c>
      <c r="C46" s="436" t="s">
        <v>41</v>
      </c>
      <c r="D46" s="436" t="s">
        <v>645</v>
      </c>
      <c r="E46" s="436" t="s">
        <v>125</v>
      </c>
      <c r="F46" s="436" t="s">
        <v>671</v>
      </c>
      <c r="G46" s="436" t="s">
        <v>639</v>
      </c>
      <c r="H46" s="436" t="s">
        <v>647</v>
      </c>
      <c r="I46" s="437">
        <v>1641.7852000000009</v>
      </c>
      <c r="J46" s="437">
        <v>0.19800000000000009</v>
      </c>
      <c r="K46" s="469">
        <v>1</v>
      </c>
      <c r="L46" s="469">
        <v>1</v>
      </c>
      <c r="M46" s="469">
        <v>1.2046993002495081</v>
      </c>
      <c r="N46" s="469">
        <v>1.1999999999999995</v>
      </c>
      <c r="O46" s="436">
        <v>7</v>
      </c>
      <c r="P46" s="437">
        <v>1977.8574816</v>
      </c>
      <c r="Q46" s="437">
        <v>0.23760000000000001</v>
      </c>
      <c r="R46" s="437">
        <v>1977.8574816</v>
      </c>
      <c r="S46" s="437">
        <v>0.23760000000000001</v>
      </c>
      <c r="T46" s="436">
        <v>3</v>
      </c>
      <c r="U46" s="436">
        <v>2028</v>
      </c>
      <c r="V46" s="438">
        <v>0.7</v>
      </c>
      <c r="W46" s="438">
        <v>0.7</v>
      </c>
      <c r="X46" s="428">
        <v>1384.5002371199998</v>
      </c>
      <c r="Y46" s="428">
        <v>0.16632</v>
      </c>
      <c r="Z46" s="439">
        <v>44</v>
      </c>
      <c r="AA46" s="424">
        <v>4</v>
      </c>
      <c r="AB46" s="424">
        <v>0</v>
      </c>
      <c r="AC46" s="1">
        <v>176</v>
      </c>
      <c r="AD46" s="1">
        <v>176</v>
      </c>
      <c r="AE46" s="424">
        <v>200.64</v>
      </c>
      <c r="AF46" s="425">
        <v>200.64</v>
      </c>
      <c r="AG46" s="434"/>
      <c r="AH46" s="440">
        <f t="shared" si="2"/>
        <v>44</v>
      </c>
      <c r="AI46" s="441">
        <v>4</v>
      </c>
    </row>
    <row r="47" spans="1:35" x14ac:dyDescent="0.2">
      <c r="A47" s="436" t="s">
        <v>17</v>
      </c>
      <c r="B47" s="436" t="s">
        <v>670</v>
      </c>
      <c r="C47" s="436" t="s">
        <v>41</v>
      </c>
      <c r="D47" s="436" t="s">
        <v>645</v>
      </c>
      <c r="E47" s="436" t="s">
        <v>125</v>
      </c>
      <c r="F47" s="436" t="s">
        <v>134</v>
      </c>
      <c r="G47" s="436" t="s">
        <v>639</v>
      </c>
      <c r="H47" s="436" t="s">
        <v>647</v>
      </c>
      <c r="I47" s="437">
        <v>255633.41829999941</v>
      </c>
      <c r="J47" s="437">
        <v>30.829499999999882</v>
      </c>
      <c r="K47" s="469">
        <v>1</v>
      </c>
      <c r="L47" s="469">
        <v>1</v>
      </c>
      <c r="M47" s="469">
        <v>0.97523276686865223</v>
      </c>
      <c r="N47" s="469">
        <v>0.97777777777778152</v>
      </c>
      <c r="O47" s="436">
        <v>7</v>
      </c>
      <c r="P47" s="437">
        <v>249302.08583279999</v>
      </c>
      <c r="Q47" s="437">
        <v>30.144400000000001</v>
      </c>
      <c r="R47" s="437">
        <v>249302.08583279999</v>
      </c>
      <c r="S47" s="437">
        <v>30.144400000000001</v>
      </c>
      <c r="T47" s="436">
        <v>3</v>
      </c>
      <c r="U47" s="436">
        <v>2028</v>
      </c>
      <c r="V47" s="438">
        <v>0.56999999999999995</v>
      </c>
      <c r="W47" s="438">
        <v>0.56999999999999995</v>
      </c>
      <c r="X47" s="428">
        <v>142102.18892469598</v>
      </c>
      <c r="Y47" s="428">
        <v>17.182307999999999</v>
      </c>
      <c r="Z47" s="439">
        <v>6851</v>
      </c>
      <c r="AA47" s="424">
        <v>1.45</v>
      </c>
      <c r="AB47" s="442">
        <v>0</v>
      </c>
      <c r="AC47" s="1">
        <v>9933.9499999999989</v>
      </c>
      <c r="AD47" s="1">
        <v>9933.9499999999989</v>
      </c>
      <c r="AE47" s="424">
        <v>19593.86</v>
      </c>
      <c r="AF47" s="425">
        <v>19593.86</v>
      </c>
      <c r="AG47" s="434"/>
      <c r="AH47" s="440">
        <f t="shared" si="2"/>
        <v>6851</v>
      </c>
      <c r="AI47" s="441">
        <v>1.45</v>
      </c>
    </row>
    <row r="48" spans="1:35" x14ac:dyDescent="0.2">
      <c r="A48" s="436" t="s">
        <v>17</v>
      </c>
      <c r="B48" s="436" t="s">
        <v>670</v>
      </c>
      <c r="C48" s="436" t="s">
        <v>41</v>
      </c>
      <c r="D48" s="436" t="s">
        <v>645</v>
      </c>
      <c r="E48" s="436" t="s">
        <v>125</v>
      </c>
      <c r="F48" s="436" t="s">
        <v>672</v>
      </c>
      <c r="G48" s="436" t="s">
        <v>639</v>
      </c>
      <c r="H48" s="436" t="s">
        <v>663</v>
      </c>
      <c r="I48" s="437">
        <v>13057.247799999866</v>
      </c>
      <c r="J48" s="437">
        <v>13.068500000000048</v>
      </c>
      <c r="K48" s="469">
        <v>1</v>
      </c>
      <c r="L48" s="469">
        <v>1</v>
      </c>
      <c r="M48" s="469">
        <v>0.45736180457453968</v>
      </c>
      <c r="N48" s="469">
        <v>0.55411202693767325</v>
      </c>
      <c r="O48" s="436">
        <v>10</v>
      </c>
      <c r="P48" s="437">
        <v>5971.8864165848772</v>
      </c>
      <c r="Q48" s="437">
        <v>7.2414130240350101</v>
      </c>
      <c r="R48" s="437">
        <v>5971.8864165848772</v>
      </c>
      <c r="S48" s="437">
        <v>7.2414130240350101</v>
      </c>
      <c r="T48" s="436">
        <v>0</v>
      </c>
      <c r="U48" s="436">
        <v>0</v>
      </c>
      <c r="V48" s="438">
        <v>0</v>
      </c>
      <c r="W48" s="438">
        <v>0</v>
      </c>
      <c r="X48" s="428">
        <v>0</v>
      </c>
      <c r="Y48" s="428">
        <v>0</v>
      </c>
      <c r="Z48" s="439">
        <v>443</v>
      </c>
      <c r="AA48" s="424">
        <v>8</v>
      </c>
      <c r="AB48" s="442">
        <v>0</v>
      </c>
      <c r="AC48" s="1">
        <v>3544</v>
      </c>
      <c r="AD48" s="1">
        <v>3544</v>
      </c>
      <c r="AE48" s="424">
        <v>0</v>
      </c>
      <c r="AF48" s="425">
        <v>0</v>
      </c>
      <c r="AG48" s="434"/>
      <c r="AH48" s="434"/>
      <c r="AI48" s="3"/>
    </row>
    <row r="49" spans="1:35" x14ac:dyDescent="0.2">
      <c r="A49" s="436" t="s">
        <v>17</v>
      </c>
      <c r="B49" s="436" t="s">
        <v>670</v>
      </c>
      <c r="C49" s="436" t="s">
        <v>41</v>
      </c>
      <c r="D49" s="436" t="s">
        <v>645</v>
      </c>
      <c r="E49" s="436" t="s">
        <v>125</v>
      </c>
      <c r="F49" s="436" t="s">
        <v>673</v>
      </c>
      <c r="G49" s="436" t="s">
        <v>639</v>
      </c>
      <c r="H49" s="436" t="s">
        <v>663</v>
      </c>
      <c r="I49" s="437">
        <v>12285.491400000099</v>
      </c>
      <c r="J49" s="437">
        <v>3.2292000000000094</v>
      </c>
      <c r="K49" s="469">
        <v>1</v>
      </c>
      <c r="L49" s="469">
        <v>1</v>
      </c>
      <c r="M49" s="469">
        <v>0.28920079113396152</v>
      </c>
      <c r="N49" s="469">
        <v>0.52759212359018992</v>
      </c>
      <c r="O49" s="436">
        <v>10</v>
      </c>
      <c r="P49" s="437">
        <v>3552.9738323495094</v>
      </c>
      <c r="Q49" s="437">
        <v>1.7037004854974462</v>
      </c>
      <c r="R49" s="437">
        <v>3552.9738323495094</v>
      </c>
      <c r="S49" s="443">
        <v>1.7037004854974462</v>
      </c>
      <c r="T49" s="436">
        <v>0</v>
      </c>
      <c r="U49" s="436">
        <v>0</v>
      </c>
      <c r="V49" s="438">
        <v>0</v>
      </c>
      <c r="W49" s="438">
        <v>0</v>
      </c>
      <c r="X49" s="428">
        <v>0</v>
      </c>
      <c r="Y49" s="428">
        <v>0</v>
      </c>
      <c r="Z49" s="439">
        <v>414</v>
      </c>
      <c r="AA49" s="424">
        <v>8</v>
      </c>
      <c r="AB49" s="442">
        <v>0</v>
      </c>
      <c r="AC49" s="1">
        <v>3312</v>
      </c>
      <c r="AD49" s="1">
        <v>3312</v>
      </c>
      <c r="AE49" s="424">
        <v>0</v>
      </c>
      <c r="AF49" s="425">
        <v>0</v>
      </c>
      <c r="AG49" s="434"/>
      <c r="AH49" s="434"/>
      <c r="AI49" s="3"/>
    </row>
    <row r="50" spans="1:35" x14ac:dyDescent="0.2">
      <c r="A50" s="436" t="s">
        <v>17</v>
      </c>
      <c r="B50" s="436" t="s">
        <v>670</v>
      </c>
      <c r="C50" s="436" t="s">
        <v>41</v>
      </c>
      <c r="D50" s="436" t="s">
        <v>645</v>
      </c>
      <c r="E50" s="436" t="s">
        <v>125</v>
      </c>
      <c r="F50" s="436" t="s">
        <v>127</v>
      </c>
      <c r="G50" s="436" t="s">
        <v>639</v>
      </c>
      <c r="H50" s="436" t="s">
        <v>663</v>
      </c>
      <c r="I50" s="437">
        <v>90620.441100000404</v>
      </c>
      <c r="J50" s="437">
        <v>12.129600000000067</v>
      </c>
      <c r="K50" s="469">
        <v>1</v>
      </c>
      <c r="L50" s="469">
        <v>1</v>
      </c>
      <c r="M50" s="469">
        <v>0.30972271826048903</v>
      </c>
      <c r="N50" s="469">
        <v>0.54825155989451035</v>
      </c>
      <c r="O50" s="436">
        <v>10</v>
      </c>
      <c r="P50" s="437">
        <v>28067.209347456665</v>
      </c>
      <c r="Q50" s="437">
        <v>6.6500721208964899</v>
      </c>
      <c r="R50" s="437">
        <v>28067.209347456665</v>
      </c>
      <c r="S50" s="437">
        <v>6.6500721208964899</v>
      </c>
      <c r="T50" s="436">
        <v>0</v>
      </c>
      <c r="U50" s="436">
        <v>0</v>
      </c>
      <c r="V50" s="438">
        <v>0</v>
      </c>
      <c r="W50" s="438">
        <v>0</v>
      </c>
      <c r="X50" s="428">
        <v>0</v>
      </c>
      <c r="Y50" s="428">
        <v>0</v>
      </c>
      <c r="Z50" s="439">
        <v>399</v>
      </c>
      <c r="AA50" s="424">
        <v>12</v>
      </c>
      <c r="AB50" s="424">
        <v>0</v>
      </c>
      <c r="AC50" s="1">
        <v>4788</v>
      </c>
      <c r="AD50" s="1">
        <v>4788</v>
      </c>
      <c r="AE50" s="424">
        <v>0</v>
      </c>
      <c r="AF50" s="425">
        <v>0</v>
      </c>
      <c r="AG50" s="434"/>
      <c r="AH50" s="440">
        <f>Z50</f>
        <v>399</v>
      </c>
      <c r="AI50" s="441">
        <v>12</v>
      </c>
    </row>
    <row r="51" spans="1:35" x14ac:dyDescent="0.2">
      <c r="A51" s="436" t="s">
        <v>17</v>
      </c>
      <c r="B51" s="436" t="s">
        <v>670</v>
      </c>
      <c r="C51" s="436" t="s">
        <v>41</v>
      </c>
      <c r="D51" s="436" t="s">
        <v>645</v>
      </c>
      <c r="E51" s="436" t="s">
        <v>125</v>
      </c>
      <c r="F51" s="436" t="s">
        <v>126</v>
      </c>
      <c r="G51" s="436" t="s">
        <v>639</v>
      </c>
      <c r="H51" s="436" t="s">
        <v>678</v>
      </c>
      <c r="I51" s="437">
        <v>412</v>
      </c>
      <c r="J51" s="437">
        <v>4.5999999999999999E-2</v>
      </c>
      <c r="K51" s="469">
        <v>1</v>
      </c>
      <c r="L51" s="469">
        <v>1</v>
      </c>
      <c r="M51" s="469">
        <v>1</v>
      </c>
      <c r="N51" s="469">
        <v>1.0050802905462686</v>
      </c>
      <c r="O51" s="436">
        <v>7</v>
      </c>
      <c r="P51" s="437">
        <v>412</v>
      </c>
      <c r="Q51" s="437">
        <v>4.623369336512835E-2</v>
      </c>
      <c r="R51" s="437">
        <v>412</v>
      </c>
      <c r="S51" s="437">
        <v>4.623369336512835E-2</v>
      </c>
      <c r="T51" s="436">
        <v>0</v>
      </c>
      <c r="U51" s="436">
        <v>0</v>
      </c>
      <c r="V51" s="438">
        <v>0</v>
      </c>
      <c r="W51" s="438">
        <v>0</v>
      </c>
      <c r="X51" s="428">
        <v>0</v>
      </c>
      <c r="Y51" s="428">
        <v>0</v>
      </c>
      <c r="Z51" s="439">
        <v>4</v>
      </c>
      <c r="AA51" s="424">
        <v>16</v>
      </c>
      <c r="AB51" s="442">
        <v>0</v>
      </c>
      <c r="AC51" s="1">
        <v>64</v>
      </c>
      <c r="AD51" s="1">
        <v>64</v>
      </c>
      <c r="AE51" s="424">
        <v>0</v>
      </c>
      <c r="AF51" s="425">
        <v>0</v>
      </c>
      <c r="AG51" s="434"/>
      <c r="AH51" s="434"/>
      <c r="AI51" s="3"/>
    </row>
    <row r="52" spans="1:35" x14ac:dyDescent="0.2">
      <c r="A52" s="436" t="s">
        <v>17</v>
      </c>
      <c r="B52" s="436" t="s">
        <v>670</v>
      </c>
      <c r="C52" s="436" t="s">
        <v>42</v>
      </c>
      <c r="D52" s="436" t="s">
        <v>645</v>
      </c>
      <c r="E52" s="436" t="s">
        <v>125</v>
      </c>
      <c r="F52" s="436" t="s">
        <v>671</v>
      </c>
      <c r="G52" s="436" t="s">
        <v>639</v>
      </c>
      <c r="H52" s="436" t="s">
        <v>647</v>
      </c>
      <c r="I52" s="437">
        <v>78619.123099999793</v>
      </c>
      <c r="J52" s="437">
        <v>9.4814999999999525</v>
      </c>
      <c r="K52" s="469">
        <v>1</v>
      </c>
      <c r="L52" s="469">
        <v>1</v>
      </c>
      <c r="M52" s="469">
        <v>1.2391192802566411</v>
      </c>
      <c r="N52" s="469">
        <v>1.2444444444444507</v>
      </c>
      <c r="O52" s="436">
        <v>7</v>
      </c>
      <c r="P52" s="437">
        <v>97418.471230080002</v>
      </c>
      <c r="Q52" s="437">
        <v>11.799199999999999</v>
      </c>
      <c r="R52" s="437">
        <v>97418.471230080002</v>
      </c>
      <c r="S52" s="437">
        <v>11.799199999999999</v>
      </c>
      <c r="T52" s="436">
        <v>3</v>
      </c>
      <c r="U52" s="436">
        <v>2028</v>
      </c>
      <c r="V52" s="438">
        <v>0.62</v>
      </c>
      <c r="W52" s="438">
        <v>0.62</v>
      </c>
      <c r="X52" s="428">
        <v>60399.452162649599</v>
      </c>
      <c r="Y52" s="428">
        <v>7.3155039999999998</v>
      </c>
      <c r="Z52" s="439">
        <v>2107</v>
      </c>
      <c r="AA52" s="424">
        <v>4</v>
      </c>
      <c r="AB52" s="424">
        <v>0</v>
      </c>
      <c r="AC52" s="1">
        <v>8428</v>
      </c>
      <c r="AD52" s="1">
        <v>8428</v>
      </c>
      <c r="AE52" s="424">
        <v>9607.92</v>
      </c>
      <c r="AF52" s="425">
        <v>9607.92</v>
      </c>
      <c r="AG52" s="434"/>
      <c r="AH52" s="440">
        <f t="shared" ref="AH52:AH55" si="3">Z52</f>
        <v>2107</v>
      </c>
      <c r="AI52" s="441">
        <v>4</v>
      </c>
    </row>
    <row r="53" spans="1:35" x14ac:dyDescent="0.2">
      <c r="A53" s="436" t="s">
        <v>17</v>
      </c>
      <c r="B53" s="436" t="s">
        <v>670</v>
      </c>
      <c r="C53" s="436" t="s">
        <v>42</v>
      </c>
      <c r="D53" s="436" t="s">
        <v>645</v>
      </c>
      <c r="E53" s="436" t="s">
        <v>125</v>
      </c>
      <c r="F53" s="436" t="s">
        <v>671</v>
      </c>
      <c r="G53" s="436" t="s">
        <v>639</v>
      </c>
      <c r="H53" s="436" t="s">
        <v>647</v>
      </c>
      <c r="I53" s="437">
        <v>55074.43079999998</v>
      </c>
      <c r="J53" s="437">
        <v>6.6420000000000092</v>
      </c>
      <c r="K53" s="469">
        <v>1</v>
      </c>
      <c r="L53" s="469">
        <v>1</v>
      </c>
      <c r="M53" s="469">
        <v>1.4399024969648897</v>
      </c>
      <c r="N53" s="469">
        <v>1.4444444444444424</v>
      </c>
      <c r="O53" s="436">
        <v>7</v>
      </c>
      <c r="P53" s="437">
        <v>79301.810427839999</v>
      </c>
      <c r="Q53" s="437">
        <v>9.5939999999999994</v>
      </c>
      <c r="R53" s="437">
        <v>79301.810427839999</v>
      </c>
      <c r="S53" s="437">
        <v>9.5939999999999994</v>
      </c>
      <c r="T53" s="436">
        <v>3</v>
      </c>
      <c r="U53" s="436">
        <v>2028</v>
      </c>
      <c r="V53" s="438">
        <v>0.62</v>
      </c>
      <c r="W53" s="438">
        <v>0.62</v>
      </c>
      <c r="X53" s="428">
        <v>49167.1224652608</v>
      </c>
      <c r="Y53" s="428">
        <v>5.9482799999999996</v>
      </c>
      <c r="Z53" s="439">
        <v>1476</v>
      </c>
      <c r="AA53" s="424">
        <v>4</v>
      </c>
      <c r="AB53" s="442">
        <v>0</v>
      </c>
      <c r="AC53" s="1">
        <v>5904</v>
      </c>
      <c r="AD53" s="1">
        <v>5904</v>
      </c>
      <c r="AE53" s="424">
        <v>6730.5599999999995</v>
      </c>
      <c r="AF53" s="425">
        <v>6730.5599999999995</v>
      </c>
      <c r="AG53" s="434"/>
      <c r="AH53" s="440">
        <f t="shared" si="3"/>
        <v>1476</v>
      </c>
      <c r="AI53" s="441">
        <v>4</v>
      </c>
    </row>
    <row r="54" spans="1:35" x14ac:dyDescent="0.2">
      <c r="A54" s="436" t="s">
        <v>17</v>
      </c>
      <c r="B54" s="436" t="s">
        <v>670</v>
      </c>
      <c r="C54" s="436" t="s">
        <v>42</v>
      </c>
      <c r="D54" s="436" t="s">
        <v>645</v>
      </c>
      <c r="E54" s="436" t="s">
        <v>125</v>
      </c>
      <c r="F54" s="436" t="s">
        <v>671</v>
      </c>
      <c r="G54" s="436" t="s">
        <v>639</v>
      </c>
      <c r="H54" s="436" t="s">
        <v>647</v>
      </c>
      <c r="I54" s="437">
        <v>8208.925999999974</v>
      </c>
      <c r="J54" s="437">
        <v>0.98999999999999744</v>
      </c>
      <c r="K54" s="469">
        <v>1</v>
      </c>
      <c r="L54" s="469">
        <v>1</v>
      </c>
      <c r="M54" s="469">
        <v>1.2046993002495128</v>
      </c>
      <c r="N54" s="469">
        <v>1.2000000000000033</v>
      </c>
      <c r="O54" s="436">
        <v>7</v>
      </c>
      <c r="P54" s="437">
        <v>9889.2874080000001</v>
      </c>
      <c r="Q54" s="437">
        <v>1.1880000000000002</v>
      </c>
      <c r="R54" s="437">
        <v>9889.2874080000001</v>
      </c>
      <c r="S54" s="443">
        <v>1.1880000000000002</v>
      </c>
      <c r="T54" s="436">
        <v>3</v>
      </c>
      <c r="U54" s="436">
        <v>2028</v>
      </c>
      <c r="V54" s="438">
        <v>0.7</v>
      </c>
      <c r="W54" s="438">
        <v>0.7</v>
      </c>
      <c r="X54" s="428">
        <v>6922.5011856000001</v>
      </c>
      <c r="Y54" s="428">
        <v>0.83160000000000012</v>
      </c>
      <c r="Z54" s="439">
        <v>220</v>
      </c>
      <c r="AA54" s="424">
        <v>4</v>
      </c>
      <c r="AB54" s="442">
        <v>0</v>
      </c>
      <c r="AC54" s="1">
        <v>880</v>
      </c>
      <c r="AD54" s="1">
        <v>880</v>
      </c>
      <c r="AE54" s="424">
        <v>1003.1999999999999</v>
      </c>
      <c r="AF54" s="425">
        <v>1003.1999999999999</v>
      </c>
      <c r="AG54" s="434"/>
      <c r="AH54" s="440">
        <f t="shared" si="3"/>
        <v>220</v>
      </c>
      <c r="AI54" s="441">
        <v>4</v>
      </c>
    </row>
    <row r="55" spans="1:35" x14ac:dyDescent="0.2">
      <c r="A55" s="436" t="s">
        <v>17</v>
      </c>
      <c r="B55" s="436" t="s">
        <v>670</v>
      </c>
      <c r="C55" s="436" t="s">
        <v>42</v>
      </c>
      <c r="D55" s="436" t="s">
        <v>645</v>
      </c>
      <c r="E55" s="436" t="s">
        <v>125</v>
      </c>
      <c r="F55" s="436" t="s">
        <v>134</v>
      </c>
      <c r="G55" s="436" t="s">
        <v>639</v>
      </c>
      <c r="H55" s="436" t="s">
        <v>647</v>
      </c>
      <c r="I55" s="437">
        <v>380632.97330000042</v>
      </c>
      <c r="J55" s="437">
        <v>45.904500000000446</v>
      </c>
      <c r="K55" s="469">
        <v>1</v>
      </c>
      <c r="L55" s="469">
        <v>1</v>
      </c>
      <c r="M55" s="469">
        <v>0.9752327668686489</v>
      </c>
      <c r="N55" s="469">
        <v>0.97777777777776831</v>
      </c>
      <c r="O55" s="436">
        <v>7</v>
      </c>
      <c r="P55" s="437">
        <v>371205.74771279999</v>
      </c>
      <c r="Q55" s="437">
        <v>44.884399999999999</v>
      </c>
      <c r="R55" s="437">
        <v>371205.74771279999</v>
      </c>
      <c r="S55" s="437">
        <v>44.884399999999999</v>
      </c>
      <c r="T55" s="436">
        <v>3</v>
      </c>
      <c r="U55" s="436">
        <v>2028</v>
      </c>
      <c r="V55" s="438">
        <v>0.56999999999999995</v>
      </c>
      <c r="W55" s="438">
        <v>0.56999999999999995</v>
      </c>
      <c r="X55" s="428">
        <v>211587.27619629598</v>
      </c>
      <c r="Y55" s="428">
        <v>25.584107999999997</v>
      </c>
      <c r="Z55" s="439">
        <v>10201</v>
      </c>
      <c r="AA55" s="424">
        <v>1.45</v>
      </c>
      <c r="AB55" s="424">
        <v>0</v>
      </c>
      <c r="AC55" s="1">
        <v>14791.449999999999</v>
      </c>
      <c r="AD55" s="1">
        <v>14791.449999999999</v>
      </c>
      <c r="AE55" s="424">
        <v>29174.859999999997</v>
      </c>
      <c r="AF55" s="425">
        <v>29174.859999999997</v>
      </c>
      <c r="AG55" s="434"/>
      <c r="AH55" s="440">
        <f t="shared" si="3"/>
        <v>10201</v>
      </c>
      <c r="AI55" s="441">
        <v>1.45</v>
      </c>
    </row>
    <row r="56" spans="1:35" x14ac:dyDescent="0.2">
      <c r="A56" s="436" t="s">
        <v>17</v>
      </c>
      <c r="B56" s="436" t="s">
        <v>670</v>
      </c>
      <c r="C56" s="436" t="s">
        <v>42</v>
      </c>
      <c r="D56" s="436" t="s">
        <v>645</v>
      </c>
      <c r="E56" s="436" t="s">
        <v>125</v>
      </c>
      <c r="F56" s="436" t="s">
        <v>672</v>
      </c>
      <c r="G56" s="436" t="s">
        <v>639</v>
      </c>
      <c r="H56" s="436" t="s">
        <v>663</v>
      </c>
      <c r="I56" s="437">
        <v>11288.771799999908</v>
      </c>
      <c r="J56" s="437">
        <v>11.298499999999978</v>
      </c>
      <c r="K56" s="469">
        <v>1</v>
      </c>
      <c r="L56" s="469">
        <v>1</v>
      </c>
      <c r="M56" s="469">
        <v>0.45736180457453873</v>
      </c>
      <c r="N56" s="469">
        <v>0.55411202693767647</v>
      </c>
      <c r="O56" s="436">
        <v>10</v>
      </c>
      <c r="P56" s="437">
        <v>5163.0530418781218</v>
      </c>
      <c r="Q56" s="437">
        <v>6.2606347363553247</v>
      </c>
      <c r="R56" s="437">
        <v>5163.0530418781218</v>
      </c>
      <c r="S56" s="437">
        <v>6.2606347363553247</v>
      </c>
      <c r="T56" s="436">
        <v>0</v>
      </c>
      <c r="U56" s="436">
        <v>0</v>
      </c>
      <c r="V56" s="438">
        <v>0</v>
      </c>
      <c r="W56" s="438">
        <v>0</v>
      </c>
      <c r="X56" s="428">
        <v>0</v>
      </c>
      <c r="Y56" s="428">
        <v>0</v>
      </c>
      <c r="Z56" s="439">
        <v>383</v>
      </c>
      <c r="AA56" s="424">
        <v>8</v>
      </c>
      <c r="AB56" s="424">
        <v>0</v>
      </c>
      <c r="AC56" s="1">
        <v>3064</v>
      </c>
      <c r="AD56" s="1">
        <v>3064</v>
      </c>
      <c r="AE56" s="424">
        <v>0</v>
      </c>
      <c r="AF56" s="425">
        <v>0</v>
      </c>
      <c r="AG56" s="434"/>
      <c r="AH56" s="434"/>
      <c r="AI56" s="3"/>
    </row>
    <row r="57" spans="1:35" x14ac:dyDescent="0.2">
      <c r="A57" s="436" t="s">
        <v>17</v>
      </c>
      <c r="B57" s="436" t="s">
        <v>670</v>
      </c>
      <c r="C57" s="436" t="s">
        <v>42</v>
      </c>
      <c r="D57" s="436" t="s">
        <v>645</v>
      </c>
      <c r="E57" s="436" t="s">
        <v>125</v>
      </c>
      <c r="F57" s="436" t="s">
        <v>673</v>
      </c>
      <c r="G57" s="436" t="s">
        <v>639</v>
      </c>
      <c r="H57" s="436" t="s">
        <v>663</v>
      </c>
      <c r="I57" s="437">
        <v>9763.1079000000664</v>
      </c>
      <c r="J57" s="437">
        <v>2.5662000000000069</v>
      </c>
      <c r="K57" s="469">
        <v>1</v>
      </c>
      <c r="L57" s="469">
        <v>1</v>
      </c>
      <c r="M57" s="469">
        <v>0.28920079113396191</v>
      </c>
      <c r="N57" s="469">
        <v>0.52759212359019014</v>
      </c>
      <c r="O57" s="436">
        <v>10</v>
      </c>
      <c r="P57" s="437">
        <v>2823.4985286062529</v>
      </c>
      <c r="Q57" s="437">
        <v>1.3539069075571495</v>
      </c>
      <c r="R57" s="437">
        <v>2823.4985286062529</v>
      </c>
      <c r="S57" s="437">
        <v>1.3539069075571495</v>
      </c>
      <c r="T57" s="436">
        <v>0</v>
      </c>
      <c r="U57" s="436">
        <v>0</v>
      </c>
      <c r="V57" s="438">
        <v>0</v>
      </c>
      <c r="W57" s="438">
        <v>0</v>
      </c>
      <c r="X57" s="428">
        <v>0</v>
      </c>
      <c r="Y57" s="428">
        <v>0</v>
      </c>
      <c r="Z57" s="439">
        <v>329</v>
      </c>
      <c r="AA57" s="424">
        <v>8</v>
      </c>
      <c r="AB57" s="424">
        <v>0</v>
      </c>
      <c r="AC57" s="1">
        <v>2632</v>
      </c>
      <c r="AD57" s="1">
        <v>2632</v>
      </c>
      <c r="AE57" s="424">
        <v>0</v>
      </c>
      <c r="AF57" s="425">
        <v>0</v>
      </c>
      <c r="AG57" s="434"/>
      <c r="AH57" s="434"/>
      <c r="AI57" s="3"/>
    </row>
    <row r="58" spans="1:35" x14ac:dyDescent="0.2">
      <c r="A58" s="436" t="s">
        <v>17</v>
      </c>
      <c r="B58" s="436" t="s">
        <v>670</v>
      </c>
      <c r="C58" s="436" t="s">
        <v>42</v>
      </c>
      <c r="D58" s="436" t="s">
        <v>645</v>
      </c>
      <c r="E58" s="436" t="s">
        <v>125</v>
      </c>
      <c r="F58" s="436" t="s">
        <v>127</v>
      </c>
      <c r="G58" s="436" t="s">
        <v>639</v>
      </c>
      <c r="H58" s="436" t="s">
        <v>663</v>
      </c>
      <c r="I58" s="437">
        <v>113903.17679999997</v>
      </c>
      <c r="J58" s="437">
        <v>13.568800000000063</v>
      </c>
      <c r="K58" s="469">
        <v>1</v>
      </c>
      <c r="L58" s="469">
        <v>1</v>
      </c>
      <c r="M58" s="469">
        <v>0.23220862472644418</v>
      </c>
      <c r="N58" s="469">
        <v>0.46184884663479575</v>
      </c>
      <c r="O58" s="436">
        <v>10</v>
      </c>
      <c r="P58" s="437">
        <v>26449.300036701017</v>
      </c>
      <c r="Q58" s="437">
        <v>6.2667346302182461</v>
      </c>
      <c r="R58" s="437">
        <v>26449.300036701017</v>
      </c>
      <c r="S58" s="437">
        <v>6.2667346302182461</v>
      </c>
      <c r="T58" s="436">
        <v>0</v>
      </c>
      <c r="U58" s="436">
        <v>0</v>
      </c>
      <c r="V58" s="438">
        <v>0</v>
      </c>
      <c r="W58" s="438">
        <v>0</v>
      </c>
      <c r="X58" s="428">
        <v>0</v>
      </c>
      <c r="Y58" s="428">
        <v>0</v>
      </c>
      <c r="Z58" s="439">
        <v>376</v>
      </c>
      <c r="AA58" s="424">
        <v>12</v>
      </c>
      <c r="AB58" s="424">
        <v>0</v>
      </c>
      <c r="AC58" s="1">
        <v>4512</v>
      </c>
      <c r="AD58" s="1">
        <v>4512</v>
      </c>
      <c r="AE58" s="424">
        <v>0</v>
      </c>
      <c r="AF58" s="425">
        <v>0</v>
      </c>
      <c r="AG58" s="434"/>
      <c r="AH58" s="440">
        <f t="shared" ref="AH58:AH68" si="4">Z58</f>
        <v>376</v>
      </c>
      <c r="AI58" s="441">
        <v>12</v>
      </c>
    </row>
    <row r="59" spans="1:35" x14ac:dyDescent="0.2">
      <c r="A59" s="436" t="s">
        <v>17</v>
      </c>
      <c r="B59" s="436" t="s">
        <v>670</v>
      </c>
      <c r="C59" s="436" t="s">
        <v>41</v>
      </c>
      <c r="D59" s="436" t="s">
        <v>645</v>
      </c>
      <c r="E59" s="436" t="s">
        <v>128</v>
      </c>
      <c r="F59" s="436" t="s">
        <v>674</v>
      </c>
      <c r="G59" s="436" t="s">
        <v>639</v>
      </c>
      <c r="H59" s="436" t="s">
        <v>641</v>
      </c>
      <c r="I59" s="437">
        <v>357742.35</v>
      </c>
      <c r="J59" s="437">
        <v>108.33559999999999</v>
      </c>
      <c r="K59" s="469">
        <v>1</v>
      </c>
      <c r="L59" s="469">
        <v>1</v>
      </c>
      <c r="M59" s="469">
        <v>0.79908635362852631</v>
      </c>
      <c r="N59" s="469">
        <v>0.78838350459128848</v>
      </c>
      <c r="O59" s="436">
        <v>6</v>
      </c>
      <c r="P59" s="437">
        <v>285867.03000000003</v>
      </c>
      <c r="Q59" s="437">
        <v>85.409999999999982</v>
      </c>
      <c r="R59" s="437">
        <v>285867.03000000003</v>
      </c>
      <c r="S59" s="437">
        <v>85.409999999999982</v>
      </c>
      <c r="T59" s="436">
        <v>10</v>
      </c>
      <c r="U59" s="436">
        <v>2027</v>
      </c>
      <c r="V59" s="438">
        <v>0.11762111916159061</v>
      </c>
      <c r="W59" s="438">
        <v>0.19541037349256529</v>
      </c>
      <c r="X59" s="428">
        <v>33624</v>
      </c>
      <c r="Y59" s="428">
        <v>16.689999999999998</v>
      </c>
      <c r="Z59" s="439">
        <v>92</v>
      </c>
      <c r="AA59" s="424">
        <v>1800.0867002323387</v>
      </c>
      <c r="AB59" s="442">
        <v>36000</v>
      </c>
      <c r="AC59" s="1">
        <v>165607.97642137515</v>
      </c>
      <c r="AD59" s="1">
        <v>165607.97642137515</v>
      </c>
      <c r="AE59" s="424">
        <v>0</v>
      </c>
      <c r="AF59" s="425">
        <v>0</v>
      </c>
      <c r="AG59" s="434"/>
      <c r="AH59" s="440">
        <f t="shared" si="4"/>
        <v>92</v>
      </c>
      <c r="AI59" s="441">
        <v>1800.0867002323387</v>
      </c>
    </row>
    <row r="60" spans="1:35" x14ac:dyDescent="0.2">
      <c r="A60" s="436" t="s">
        <v>17</v>
      </c>
      <c r="B60" s="436" t="s">
        <v>670</v>
      </c>
      <c r="C60" s="436" t="s">
        <v>41</v>
      </c>
      <c r="D60" s="436" t="s">
        <v>645</v>
      </c>
      <c r="E60" s="436" t="s">
        <v>128</v>
      </c>
      <c r="F60" s="436" t="s">
        <v>446</v>
      </c>
      <c r="G60" s="436" t="s">
        <v>639</v>
      </c>
      <c r="H60" s="436" t="s">
        <v>669</v>
      </c>
      <c r="I60" s="437">
        <v>8302.8989000000001</v>
      </c>
      <c r="J60" s="437">
        <v>0.97710000000000008</v>
      </c>
      <c r="K60" s="469">
        <v>1</v>
      </c>
      <c r="L60" s="469">
        <v>1</v>
      </c>
      <c r="M60" s="469">
        <v>1.3455729663914144</v>
      </c>
      <c r="N60" s="469">
        <v>2.1431702754267561</v>
      </c>
      <c r="O60" s="436">
        <v>19</v>
      </c>
      <c r="P60" s="437">
        <v>11172.156302521013</v>
      </c>
      <c r="Q60" s="437">
        <v>2.0940916761194837</v>
      </c>
      <c r="R60" s="437">
        <v>11172.156302521013</v>
      </c>
      <c r="S60" s="437">
        <v>2.0940916761194837</v>
      </c>
      <c r="T60" s="436">
        <v>0</v>
      </c>
      <c r="U60" s="436">
        <v>0</v>
      </c>
      <c r="V60" s="438">
        <v>0</v>
      </c>
      <c r="W60" s="438">
        <v>0</v>
      </c>
      <c r="X60" s="428">
        <v>0</v>
      </c>
      <c r="Y60" s="428">
        <v>0</v>
      </c>
      <c r="Z60" s="439">
        <v>101</v>
      </c>
      <c r="AA60" s="424">
        <v>43.5</v>
      </c>
      <c r="AB60" s="442">
        <v>5050</v>
      </c>
      <c r="AC60" s="1">
        <v>4393.5</v>
      </c>
      <c r="AD60" s="1">
        <v>4393.5</v>
      </c>
      <c r="AE60" s="424">
        <v>0</v>
      </c>
      <c r="AF60" s="425">
        <v>0</v>
      </c>
      <c r="AG60" s="434"/>
      <c r="AH60" s="440">
        <f t="shared" si="4"/>
        <v>101</v>
      </c>
      <c r="AI60" s="441">
        <v>43.5</v>
      </c>
    </row>
    <row r="61" spans="1:35" x14ac:dyDescent="0.2">
      <c r="A61" s="436" t="s">
        <v>17</v>
      </c>
      <c r="B61" s="436" t="s">
        <v>670</v>
      </c>
      <c r="C61" s="436" t="s">
        <v>41</v>
      </c>
      <c r="D61" s="436" t="s">
        <v>645</v>
      </c>
      <c r="E61" s="436" t="s">
        <v>128</v>
      </c>
      <c r="F61" s="436" t="s">
        <v>131</v>
      </c>
      <c r="G61" s="436" t="s">
        <v>639</v>
      </c>
      <c r="H61" s="436" t="s">
        <v>667</v>
      </c>
      <c r="I61" s="437">
        <v>3256</v>
      </c>
      <c r="J61" s="437">
        <v>0.23759999999999998</v>
      </c>
      <c r="K61" s="469">
        <v>1</v>
      </c>
      <c r="L61" s="469">
        <v>1</v>
      </c>
      <c r="M61" s="469">
        <v>0.85687960687960685</v>
      </c>
      <c r="N61" s="469">
        <v>0.86488110567430687</v>
      </c>
      <c r="O61" s="436">
        <v>11</v>
      </c>
      <c r="P61" s="437">
        <v>2790</v>
      </c>
      <c r="Q61" s="437">
        <v>0.2054957507082153</v>
      </c>
      <c r="R61" s="437">
        <v>2790</v>
      </c>
      <c r="S61" s="437">
        <v>0.2054957507082153</v>
      </c>
      <c r="T61" s="436">
        <v>0</v>
      </c>
      <c r="U61" s="436">
        <v>0</v>
      </c>
      <c r="V61" s="438">
        <v>0</v>
      </c>
      <c r="W61" s="438">
        <v>0</v>
      </c>
      <c r="X61" s="428">
        <v>0</v>
      </c>
      <c r="Y61" s="428">
        <v>0</v>
      </c>
      <c r="Z61" s="439">
        <v>88</v>
      </c>
      <c r="AA61" s="424">
        <v>75.67</v>
      </c>
      <c r="AB61" s="442">
        <v>4400</v>
      </c>
      <c r="AC61" s="1">
        <v>6658.96</v>
      </c>
      <c r="AD61" s="1">
        <v>6658.96</v>
      </c>
      <c r="AE61" s="424">
        <v>0</v>
      </c>
      <c r="AF61" s="425">
        <v>0</v>
      </c>
      <c r="AG61" s="434"/>
      <c r="AH61" s="440">
        <f t="shared" si="4"/>
        <v>88</v>
      </c>
      <c r="AI61" s="441">
        <v>75.67</v>
      </c>
    </row>
    <row r="62" spans="1:35" x14ac:dyDescent="0.2">
      <c r="A62" s="436" t="s">
        <v>17</v>
      </c>
      <c r="B62" s="436" t="s">
        <v>670</v>
      </c>
      <c r="C62" s="436" t="s">
        <v>41</v>
      </c>
      <c r="D62" s="436" t="s">
        <v>645</v>
      </c>
      <c r="E62" s="436" t="s">
        <v>128</v>
      </c>
      <c r="F62" s="436" t="s">
        <v>447</v>
      </c>
      <c r="G62" s="436" t="s">
        <v>639</v>
      </c>
      <c r="H62" s="436" t="s">
        <v>667</v>
      </c>
      <c r="I62" s="437">
        <v>36192</v>
      </c>
      <c r="J62" s="437">
        <v>5.4547999999999996</v>
      </c>
      <c r="K62" s="469">
        <v>1</v>
      </c>
      <c r="L62" s="469">
        <v>1</v>
      </c>
      <c r="M62" s="469">
        <v>0.60036109946949612</v>
      </c>
      <c r="N62" s="469">
        <v>0.60038499499991393</v>
      </c>
      <c r="O62" s="436">
        <v>6</v>
      </c>
      <c r="P62" s="437">
        <v>21728.268912000003</v>
      </c>
      <c r="Q62" s="437">
        <v>3.2749800707255301</v>
      </c>
      <c r="R62" s="437">
        <v>21728.268912000003</v>
      </c>
      <c r="S62" s="437">
        <v>3.2749800707255301</v>
      </c>
      <c r="T62" s="436">
        <v>11</v>
      </c>
      <c r="U62" s="436">
        <v>2027</v>
      </c>
      <c r="V62" s="438">
        <v>0.10575763478014161</v>
      </c>
      <c r="W62" s="438">
        <v>0.10575763478014162</v>
      </c>
      <c r="X62" s="428">
        <v>2297.9303280000013</v>
      </c>
      <c r="Y62" s="428">
        <v>0.34635414623203298</v>
      </c>
      <c r="Z62" s="439">
        <v>52</v>
      </c>
      <c r="AA62" s="424">
        <v>451</v>
      </c>
      <c r="AB62" s="442">
        <v>10400</v>
      </c>
      <c r="AC62" s="1">
        <v>23452</v>
      </c>
      <c r="AD62" s="1">
        <v>23452</v>
      </c>
      <c r="AE62" s="424">
        <v>0</v>
      </c>
      <c r="AF62" s="425">
        <v>0</v>
      </c>
      <c r="AG62" s="434"/>
      <c r="AH62" s="440">
        <f t="shared" si="4"/>
        <v>52</v>
      </c>
      <c r="AI62" s="441">
        <v>451</v>
      </c>
    </row>
    <row r="63" spans="1:35" x14ac:dyDescent="0.2">
      <c r="A63" s="436" t="s">
        <v>17</v>
      </c>
      <c r="B63" s="436" t="s">
        <v>670</v>
      </c>
      <c r="C63" s="436" t="s">
        <v>41</v>
      </c>
      <c r="D63" s="436" t="s">
        <v>645</v>
      </c>
      <c r="E63" s="436" t="s">
        <v>128</v>
      </c>
      <c r="F63" s="436" t="s">
        <v>675</v>
      </c>
      <c r="G63" s="436" t="s">
        <v>639</v>
      </c>
      <c r="H63" s="436" t="s">
        <v>669</v>
      </c>
      <c r="I63" s="437">
        <v>22884.49</v>
      </c>
      <c r="J63" s="437">
        <v>0</v>
      </c>
      <c r="K63" s="469">
        <v>1</v>
      </c>
      <c r="L63" s="469">
        <v>1</v>
      </c>
      <c r="M63" s="469">
        <v>1.7659489025099531</v>
      </c>
      <c r="N63" s="469">
        <v>0</v>
      </c>
      <c r="O63" s="436">
        <v>16</v>
      </c>
      <c r="P63" s="437">
        <v>40412.839999999997</v>
      </c>
      <c r="Q63" s="437">
        <v>0</v>
      </c>
      <c r="R63" s="437">
        <v>40412.839999999997</v>
      </c>
      <c r="S63" s="437">
        <v>0</v>
      </c>
      <c r="T63" s="436">
        <v>0</v>
      </c>
      <c r="U63" s="436">
        <v>0</v>
      </c>
      <c r="V63" s="438">
        <v>0</v>
      </c>
      <c r="W63" s="438">
        <v>0</v>
      </c>
      <c r="X63" s="428">
        <v>0</v>
      </c>
      <c r="Y63" s="428">
        <v>0</v>
      </c>
      <c r="Z63" s="439">
        <v>92</v>
      </c>
      <c r="AA63" s="424">
        <v>30</v>
      </c>
      <c r="AB63" s="442">
        <v>4600</v>
      </c>
      <c r="AC63" s="1">
        <v>2760</v>
      </c>
      <c r="AD63" s="1">
        <v>2760</v>
      </c>
      <c r="AE63" s="424">
        <v>0</v>
      </c>
      <c r="AF63" s="425">
        <v>0</v>
      </c>
      <c r="AG63" s="434"/>
      <c r="AH63" s="440">
        <f t="shared" si="4"/>
        <v>92</v>
      </c>
      <c r="AI63" s="441">
        <v>30</v>
      </c>
    </row>
    <row r="64" spans="1:35" x14ac:dyDescent="0.2">
      <c r="A64" s="436" t="s">
        <v>17</v>
      </c>
      <c r="B64" s="436" t="s">
        <v>670</v>
      </c>
      <c r="C64" s="436" t="s">
        <v>41</v>
      </c>
      <c r="D64" s="436" t="s">
        <v>645</v>
      </c>
      <c r="E64" s="436" t="s">
        <v>128</v>
      </c>
      <c r="F64" s="436" t="s">
        <v>130</v>
      </c>
      <c r="G64" s="436" t="s">
        <v>639</v>
      </c>
      <c r="H64" s="436" t="s">
        <v>667</v>
      </c>
      <c r="I64" s="437">
        <v>142.27670000000001</v>
      </c>
      <c r="J64" s="437">
        <v>2.0500000000000001E-2</v>
      </c>
      <c r="K64" s="469">
        <v>1</v>
      </c>
      <c r="L64" s="469">
        <v>1</v>
      </c>
      <c r="M64" s="469">
        <v>0.84648532481216754</v>
      </c>
      <c r="N64" s="469">
        <v>0.8456273590692398</v>
      </c>
      <c r="O64" s="436">
        <v>14</v>
      </c>
      <c r="P64" s="437">
        <v>120.43513861270333</v>
      </c>
      <c r="Q64" s="437">
        <v>1.7335360860919417E-2</v>
      </c>
      <c r="R64" s="437">
        <v>120.43513861270333</v>
      </c>
      <c r="S64" s="437">
        <v>1.7335360860919417E-2</v>
      </c>
      <c r="T64" s="436">
        <v>0</v>
      </c>
      <c r="U64" s="436">
        <v>0</v>
      </c>
      <c r="V64" s="438">
        <v>0</v>
      </c>
      <c r="W64" s="438">
        <v>0</v>
      </c>
      <c r="X64" s="428">
        <v>0</v>
      </c>
      <c r="Y64" s="428">
        <v>0</v>
      </c>
      <c r="Z64" s="439">
        <v>1</v>
      </c>
      <c r="AA64" s="424">
        <v>84</v>
      </c>
      <c r="AB64" s="442">
        <v>100</v>
      </c>
      <c r="AC64" s="1">
        <v>84</v>
      </c>
      <c r="AD64" s="1">
        <v>84</v>
      </c>
      <c r="AE64" s="424">
        <v>0</v>
      </c>
      <c r="AF64" s="425">
        <v>0</v>
      </c>
      <c r="AG64" s="434"/>
      <c r="AH64" s="440">
        <f t="shared" si="4"/>
        <v>1</v>
      </c>
      <c r="AI64" s="441">
        <v>84</v>
      </c>
    </row>
    <row r="65" spans="1:35" x14ac:dyDescent="0.2">
      <c r="A65" s="436" t="s">
        <v>17</v>
      </c>
      <c r="B65" s="436" t="s">
        <v>670</v>
      </c>
      <c r="C65" s="436" t="s">
        <v>42</v>
      </c>
      <c r="D65" s="436" t="s">
        <v>645</v>
      </c>
      <c r="E65" s="436" t="s">
        <v>128</v>
      </c>
      <c r="F65" s="436" t="s">
        <v>674</v>
      </c>
      <c r="G65" s="436" t="s">
        <v>639</v>
      </c>
      <c r="H65" s="436" t="s">
        <v>641</v>
      </c>
      <c r="I65" s="437">
        <v>21572.400000000001</v>
      </c>
      <c r="J65" s="437">
        <v>6.5327999999999999</v>
      </c>
      <c r="K65" s="469">
        <v>1</v>
      </c>
      <c r="L65" s="469">
        <v>1</v>
      </c>
      <c r="M65" s="469">
        <v>0.95104207227753967</v>
      </c>
      <c r="N65" s="469">
        <v>0.92609600783737445</v>
      </c>
      <c r="O65" s="436">
        <v>6</v>
      </c>
      <c r="P65" s="437">
        <v>20516.259999999998</v>
      </c>
      <c r="Q65" s="437">
        <v>6.05</v>
      </c>
      <c r="R65" s="437">
        <v>20516.259999999998</v>
      </c>
      <c r="S65" s="437">
        <v>6.05</v>
      </c>
      <c r="T65" s="436">
        <v>10</v>
      </c>
      <c r="U65" s="436">
        <v>2027</v>
      </c>
      <c r="V65" s="438">
        <v>0.17434951594491396</v>
      </c>
      <c r="W65" s="438">
        <v>0.24793388429752067</v>
      </c>
      <c r="X65" s="428">
        <v>3577</v>
      </c>
      <c r="Y65" s="428">
        <v>1.5</v>
      </c>
      <c r="Z65" s="439">
        <v>6</v>
      </c>
      <c r="AA65" s="424">
        <v>1810.8149611019037</v>
      </c>
      <c r="AB65" s="442">
        <v>3000</v>
      </c>
      <c r="AC65" s="1">
        <v>10864.889766611423</v>
      </c>
      <c r="AD65" s="1">
        <v>10864.889766611423</v>
      </c>
      <c r="AE65" s="424">
        <v>0</v>
      </c>
      <c r="AF65" s="425">
        <v>0</v>
      </c>
      <c r="AG65" s="434"/>
      <c r="AH65" s="440">
        <f t="shared" si="4"/>
        <v>6</v>
      </c>
      <c r="AI65" s="441">
        <v>1810.8149611019037</v>
      </c>
    </row>
    <row r="66" spans="1:35" x14ac:dyDescent="0.2">
      <c r="A66" s="436" t="s">
        <v>17</v>
      </c>
      <c r="B66" s="436" t="s">
        <v>670</v>
      </c>
      <c r="C66" s="436" t="s">
        <v>42</v>
      </c>
      <c r="D66" s="436" t="s">
        <v>645</v>
      </c>
      <c r="E66" s="436" t="s">
        <v>128</v>
      </c>
      <c r="F66" s="436" t="s">
        <v>446</v>
      </c>
      <c r="G66" s="436" t="s">
        <v>639</v>
      </c>
      <c r="H66" s="436" t="s">
        <v>669</v>
      </c>
      <c r="I66" s="437">
        <v>1179.1271999999999</v>
      </c>
      <c r="J66" s="437">
        <v>0.1464</v>
      </c>
      <c r="K66" s="469">
        <v>1</v>
      </c>
      <c r="L66" s="469">
        <v>1</v>
      </c>
      <c r="M66" s="469">
        <v>0.18711176489573941</v>
      </c>
      <c r="N66" s="469">
        <v>0.50226113332222388</v>
      </c>
      <c r="O66" s="436">
        <v>19</v>
      </c>
      <c r="P66" s="437">
        <v>220.62857142857149</v>
      </c>
      <c r="Q66" s="437">
        <v>7.3531029918373583E-2</v>
      </c>
      <c r="R66" s="437">
        <v>220.62857142857149</v>
      </c>
      <c r="S66" s="437">
        <v>7.3531029918373583E-2</v>
      </c>
      <c r="T66" s="436">
        <v>0</v>
      </c>
      <c r="U66" s="436">
        <v>0</v>
      </c>
      <c r="V66" s="438">
        <v>0</v>
      </c>
      <c r="W66" s="438">
        <v>0</v>
      </c>
      <c r="X66" s="428">
        <v>0</v>
      </c>
      <c r="Y66" s="428">
        <v>0</v>
      </c>
      <c r="Z66" s="439">
        <v>24</v>
      </c>
      <c r="AA66" s="424">
        <v>43.5</v>
      </c>
      <c r="AB66" s="442">
        <v>1200</v>
      </c>
      <c r="AC66" s="1">
        <v>1044</v>
      </c>
      <c r="AD66" s="1">
        <v>1044</v>
      </c>
      <c r="AE66" s="424">
        <v>0</v>
      </c>
      <c r="AF66" s="425">
        <v>0</v>
      </c>
      <c r="AG66" s="434"/>
      <c r="AH66" s="440">
        <f t="shared" si="4"/>
        <v>24</v>
      </c>
      <c r="AI66" s="441">
        <v>43.5</v>
      </c>
    </row>
    <row r="67" spans="1:35" x14ac:dyDescent="0.2">
      <c r="A67" s="436" t="s">
        <v>17</v>
      </c>
      <c r="B67" s="436" t="s">
        <v>670</v>
      </c>
      <c r="C67" s="436" t="s">
        <v>42</v>
      </c>
      <c r="D67" s="436" t="s">
        <v>645</v>
      </c>
      <c r="E67" s="436" t="s">
        <v>128</v>
      </c>
      <c r="F67" s="436" t="s">
        <v>675</v>
      </c>
      <c r="G67" s="436" t="s">
        <v>639</v>
      </c>
      <c r="H67" s="436" t="s">
        <v>669</v>
      </c>
      <c r="I67" s="437">
        <v>12685.97</v>
      </c>
      <c r="J67" s="437">
        <v>0</v>
      </c>
      <c r="K67" s="469">
        <v>1</v>
      </c>
      <c r="L67" s="469">
        <v>1</v>
      </c>
      <c r="M67" s="469">
        <v>1.7659485242358293</v>
      </c>
      <c r="N67" s="469">
        <v>0</v>
      </c>
      <c r="O67" s="436">
        <v>16</v>
      </c>
      <c r="P67" s="437">
        <v>22402.77</v>
      </c>
      <c r="Q67" s="437">
        <v>0</v>
      </c>
      <c r="R67" s="437">
        <v>22402.77</v>
      </c>
      <c r="S67" s="437">
        <v>0</v>
      </c>
      <c r="T67" s="436">
        <v>0</v>
      </c>
      <c r="U67" s="436">
        <v>0</v>
      </c>
      <c r="V67" s="438">
        <v>0</v>
      </c>
      <c r="W67" s="438">
        <v>0</v>
      </c>
      <c r="X67" s="428">
        <v>0</v>
      </c>
      <c r="Y67" s="428">
        <v>0</v>
      </c>
      <c r="Z67" s="439">
        <v>51</v>
      </c>
      <c r="AA67" s="424">
        <v>30</v>
      </c>
      <c r="AB67" s="442">
        <v>2550</v>
      </c>
      <c r="AC67" s="1">
        <v>1530</v>
      </c>
      <c r="AD67" s="1">
        <v>1530</v>
      </c>
      <c r="AE67" s="424">
        <v>0</v>
      </c>
      <c r="AF67" s="425">
        <v>0</v>
      </c>
      <c r="AG67" s="434"/>
      <c r="AH67" s="440">
        <f t="shared" si="4"/>
        <v>51</v>
      </c>
      <c r="AI67" s="441">
        <v>30</v>
      </c>
    </row>
    <row r="68" spans="1:35" x14ac:dyDescent="0.2">
      <c r="A68" s="436" t="s">
        <v>17</v>
      </c>
      <c r="B68" s="436" t="s">
        <v>670</v>
      </c>
      <c r="C68" s="436" t="s">
        <v>41</v>
      </c>
      <c r="D68" s="436" t="s">
        <v>645</v>
      </c>
      <c r="E68" s="436" t="s">
        <v>132</v>
      </c>
      <c r="F68" s="436" t="s">
        <v>674</v>
      </c>
      <c r="G68" s="436" t="s">
        <v>639</v>
      </c>
      <c r="H68" s="436" t="s">
        <v>641</v>
      </c>
      <c r="I68" s="437">
        <v>195665</v>
      </c>
      <c r="J68" s="437">
        <v>31.105</v>
      </c>
      <c r="K68" s="469">
        <v>1</v>
      </c>
      <c r="L68" s="469">
        <v>1</v>
      </c>
      <c r="M68" s="469">
        <v>0.99379036042093072</v>
      </c>
      <c r="N68" s="469">
        <v>0.63490022274783553</v>
      </c>
      <c r="O68" s="436">
        <v>6</v>
      </c>
      <c r="P68" s="437">
        <v>194449.9908717614</v>
      </c>
      <c r="Q68" s="437">
        <v>19.748571428571424</v>
      </c>
      <c r="R68" s="437">
        <v>194449.9908717614</v>
      </c>
      <c r="S68" s="437">
        <v>19.748571428571424</v>
      </c>
      <c r="T68" s="436">
        <v>10</v>
      </c>
      <c r="U68" s="436">
        <v>2027</v>
      </c>
      <c r="V68" s="438">
        <v>0.18121497074224252</v>
      </c>
      <c r="W68" s="438">
        <v>0.21875000000000006</v>
      </c>
      <c r="X68" s="428">
        <v>35237.249406655566</v>
      </c>
      <c r="Y68" s="428">
        <v>4.32</v>
      </c>
      <c r="Z68" s="439">
        <v>25</v>
      </c>
      <c r="AA68" s="424">
        <v>2214.6988983542124</v>
      </c>
      <c r="AB68" s="442">
        <v>58699.5</v>
      </c>
      <c r="AC68" s="1">
        <v>55367.472458855307</v>
      </c>
      <c r="AD68" s="1">
        <v>55367.472458855307</v>
      </c>
      <c r="AE68" s="424">
        <v>0</v>
      </c>
      <c r="AF68" s="425">
        <v>0</v>
      </c>
      <c r="AG68" s="434"/>
      <c r="AH68" s="440">
        <f t="shared" si="4"/>
        <v>25</v>
      </c>
      <c r="AI68" s="441">
        <v>2214.6988983542124</v>
      </c>
    </row>
    <row r="69" spans="1:35" x14ac:dyDescent="0.2">
      <c r="A69" s="436" t="s">
        <v>17</v>
      </c>
      <c r="B69" s="436" t="s">
        <v>670</v>
      </c>
      <c r="C69" s="436" t="s">
        <v>41</v>
      </c>
      <c r="D69" s="436" t="s">
        <v>645</v>
      </c>
      <c r="E69" s="436" t="s">
        <v>132</v>
      </c>
      <c r="F69" s="436" t="s">
        <v>672</v>
      </c>
      <c r="G69" s="436" t="s">
        <v>639</v>
      </c>
      <c r="H69" s="436" t="s">
        <v>663</v>
      </c>
      <c r="I69" s="437">
        <v>2643.7550000000001</v>
      </c>
      <c r="J69" s="437">
        <v>0</v>
      </c>
      <c r="K69" s="469">
        <v>1</v>
      </c>
      <c r="L69" s="469">
        <v>1</v>
      </c>
      <c r="M69" s="469">
        <v>0.73663670483249943</v>
      </c>
      <c r="N69" s="469">
        <v>0</v>
      </c>
      <c r="O69" s="436">
        <v>10</v>
      </c>
      <c r="P69" s="437">
        <v>1947.4869715844445</v>
      </c>
      <c r="Q69" s="437">
        <v>1.9474869715844445</v>
      </c>
      <c r="R69" s="437">
        <v>1947.4869715844445</v>
      </c>
      <c r="S69" s="437">
        <v>1.9474869715844445</v>
      </c>
      <c r="T69" s="436">
        <v>0</v>
      </c>
      <c r="U69" s="436">
        <v>0</v>
      </c>
      <c r="V69" s="438">
        <v>0</v>
      </c>
      <c r="W69" s="438">
        <v>0</v>
      </c>
      <c r="X69" s="428">
        <v>0</v>
      </c>
      <c r="Y69" s="428">
        <v>0</v>
      </c>
      <c r="Z69" s="439">
        <v>25</v>
      </c>
      <c r="AA69" s="424">
        <v>8</v>
      </c>
      <c r="AB69" s="442">
        <v>793.13</v>
      </c>
      <c r="AC69" s="1">
        <v>200</v>
      </c>
      <c r="AD69" s="1">
        <v>200</v>
      </c>
      <c r="AE69" s="424">
        <v>0</v>
      </c>
      <c r="AF69" s="425">
        <v>0</v>
      </c>
      <c r="AG69" s="434"/>
      <c r="AH69" s="434"/>
      <c r="AI69" s="3"/>
    </row>
    <row r="70" spans="1:35" x14ac:dyDescent="0.2">
      <c r="A70" s="436" t="s">
        <v>17</v>
      </c>
      <c r="B70" s="436" t="s">
        <v>670</v>
      </c>
      <c r="C70" s="436" t="s">
        <v>41</v>
      </c>
      <c r="D70" s="436" t="s">
        <v>645</v>
      </c>
      <c r="E70" s="436" t="s">
        <v>132</v>
      </c>
      <c r="F70" s="436" t="s">
        <v>676</v>
      </c>
      <c r="G70" s="436" t="s">
        <v>639</v>
      </c>
      <c r="H70" s="436" t="s">
        <v>677</v>
      </c>
      <c r="I70" s="437">
        <v>270386.14</v>
      </c>
      <c r="J70" s="437">
        <v>33.570499999999996</v>
      </c>
      <c r="K70" s="469">
        <v>1</v>
      </c>
      <c r="L70" s="469">
        <v>1</v>
      </c>
      <c r="M70" s="469">
        <v>1.1323376672487724</v>
      </c>
      <c r="N70" s="469">
        <v>0.63831849724251966</v>
      </c>
      <c r="O70" s="436">
        <v>8</v>
      </c>
      <c r="P70" s="437">
        <v>306168.41102399997</v>
      </c>
      <c r="Q70" s="437">
        <v>21.428671111680003</v>
      </c>
      <c r="R70" s="437">
        <v>306168.41102399997</v>
      </c>
      <c r="S70" s="437">
        <v>21.428671111680003</v>
      </c>
      <c r="T70" s="436">
        <v>2</v>
      </c>
      <c r="U70" s="436">
        <v>2029</v>
      </c>
      <c r="V70" s="438">
        <v>0.56999999999999984</v>
      </c>
      <c r="W70" s="438">
        <v>0.56999999999999973</v>
      </c>
      <c r="X70" s="428">
        <v>174515.99428367993</v>
      </c>
      <c r="Y70" s="428">
        <v>12.214342533657597</v>
      </c>
      <c r="Z70" s="439">
        <v>737</v>
      </c>
      <c r="AA70" s="424">
        <v>24</v>
      </c>
      <c r="AB70" s="424">
        <v>0</v>
      </c>
      <c r="AC70" s="1">
        <v>17688</v>
      </c>
      <c r="AD70" s="1">
        <v>17688</v>
      </c>
      <c r="AE70" s="424">
        <v>3360.72</v>
      </c>
      <c r="AF70" s="425">
        <v>3360.72</v>
      </c>
      <c r="AG70" s="434"/>
      <c r="AH70" s="440">
        <f t="shared" ref="AH70:AH71" si="5">Z70</f>
        <v>737</v>
      </c>
      <c r="AI70" s="441">
        <v>24</v>
      </c>
    </row>
    <row r="71" spans="1:35" x14ac:dyDescent="0.2">
      <c r="A71" s="436" t="s">
        <v>17</v>
      </c>
      <c r="B71" s="436" t="s">
        <v>670</v>
      </c>
      <c r="C71" s="436" t="s">
        <v>41</v>
      </c>
      <c r="D71" s="436" t="s">
        <v>645</v>
      </c>
      <c r="E71" s="436" t="s">
        <v>132</v>
      </c>
      <c r="F71" s="436" t="s">
        <v>134</v>
      </c>
      <c r="G71" s="436" t="s">
        <v>639</v>
      </c>
      <c r="H71" s="436" t="s">
        <v>647</v>
      </c>
      <c r="I71" s="437">
        <v>43856.661600000007</v>
      </c>
      <c r="J71" s="437">
        <v>5.3732000000000006</v>
      </c>
      <c r="K71" s="469">
        <v>1</v>
      </c>
      <c r="L71" s="469">
        <v>1</v>
      </c>
      <c r="M71" s="469">
        <v>1.1058581987006508</v>
      </c>
      <c r="N71" s="469">
        <v>1.0915271287128712</v>
      </c>
      <c r="O71" s="436">
        <v>7</v>
      </c>
      <c r="P71" s="437">
        <v>48499.248798000008</v>
      </c>
      <c r="Q71" s="437">
        <v>5.864993568</v>
      </c>
      <c r="R71" s="437">
        <v>48499.248798000008</v>
      </c>
      <c r="S71" s="437">
        <v>5.864993568</v>
      </c>
      <c r="T71" s="436">
        <v>3</v>
      </c>
      <c r="U71" s="436">
        <v>2028</v>
      </c>
      <c r="V71" s="438">
        <v>0.56999999999999995</v>
      </c>
      <c r="W71" s="438">
        <v>0.56999999999999984</v>
      </c>
      <c r="X71" s="428">
        <v>27644.571814860003</v>
      </c>
      <c r="Y71" s="428">
        <v>3.3430463337599989</v>
      </c>
      <c r="Z71" s="439">
        <v>1344</v>
      </c>
      <c r="AA71" s="424">
        <v>1.45</v>
      </c>
      <c r="AB71" s="442">
        <v>18261.46</v>
      </c>
      <c r="AC71" s="1">
        <v>1948.8</v>
      </c>
      <c r="AD71" s="1">
        <v>1948.8</v>
      </c>
      <c r="AE71" s="424">
        <v>3843.8399999999997</v>
      </c>
      <c r="AF71" s="425">
        <v>3843.8399999999997</v>
      </c>
      <c r="AG71" s="434"/>
      <c r="AH71" s="440">
        <f t="shared" si="5"/>
        <v>1344</v>
      </c>
      <c r="AI71" s="441">
        <v>1.45</v>
      </c>
    </row>
    <row r="72" spans="1:35" x14ac:dyDescent="0.2">
      <c r="A72" s="436" t="s">
        <v>17</v>
      </c>
      <c r="B72" s="436" t="s">
        <v>670</v>
      </c>
      <c r="C72" s="436" t="s">
        <v>41</v>
      </c>
      <c r="D72" s="436" t="s">
        <v>645</v>
      </c>
      <c r="E72" s="436" t="s">
        <v>132</v>
      </c>
      <c r="F72" s="436" t="s">
        <v>673</v>
      </c>
      <c r="G72" s="436" t="s">
        <v>639</v>
      </c>
      <c r="H72" s="436" t="s">
        <v>663</v>
      </c>
      <c r="I72" s="437">
        <v>3078.0875000000001</v>
      </c>
      <c r="J72" s="437">
        <v>0</v>
      </c>
      <c r="K72" s="469">
        <v>1</v>
      </c>
      <c r="L72" s="469">
        <v>1</v>
      </c>
      <c r="M72" s="469">
        <v>0.7128997113532255</v>
      </c>
      <c r="N72" s="469">
        <v>0</v>
      </c>
      <c r="O72" s="436">
        <v>10</v>
      </c>
      <c r="P72" s="437">
        <v>2194.3676902699717</v>
      </c>
      <c r="Q72" s="437">
        <v>0.5747153474516592</v>
      </c>
      <c r="R72" s="437">
        <v>2194.3676902699717</v>
      </c>
      <c r="S72" s="443">
        <v>0.5747153474516592</v>
      </c>
      <c r="T72" s="436">
        <v>0</v>
      </c>
      <c r="U72" s="436">
        <v>0</v>
      </c>
      <c r="V72" s="438">
        <v>0</v>
      </c>
      <c r="W72" s="438">
        <v>0</v>
      </c>
      <c r="X72" s="428">
        <v>0</v>
      </c>
      <c r="Y72" s="428">
        <v>0</v>
      </c>
      <c r="Z72" s="439">
        <v>25</v>
      </c>
      <c r="AA72" s="424">
        <v>8</v>
      </c>
      <c r="AB72" s="442">
        <v>923.43</v>
      </c>
      <c r="AC72" s="1">
        <v>200</v>
      </c>
      <c r="AD72" s="1">
        <v>200</v>
      </c>
      <c r="AE72" s="424">
        <v>0</v>
      </c>
      <c r="AF72" s="425">
        <v>0</v>
      </c>
      <c r="AG72" s="434"/>
      <c r="AH72" s="434"/>
      <c r="AI72" s="3"/>
    </row>
    <row r="73" spans="1:35" x14ac:dyDescent="0.2">
      <c r="A73" s="436" t="s">
        <v>17</v>
      </c>
      <c r="B73" s="436" t="s">
        <v>670</v>
      </c>
      <c r="C73" s="436" t="s">
        <v>41</v>
      </c>
      <c r="D73" s="436" t="s">
        <v>645</v>
      </c>
      <c r="E73" s="436" t="s">
        <v>132</v>
      </c>
      <c r="F73" s="436" t="s">
        <v>133</v>
      </c>
      <c r="G73" s="436" t="s">
        <v>639</v>
      </c>
      <c r="H73" s="436" t="s">
        <v>678</v>
      </c>
      <c r="I73" s="437">
        <v>841</v>
      </c>
      <c r="J73" s="437">
        <v>0.1</v>
      </c>
      <c r="K73" s="469">
        <v>1</v>
      </c>
      <c r="L73" s="469">
        <v>1</v>
      </c>
      <c r="M73" s="469">
        <v>1.1099472057074913</v>
      </c>
      <c r="N73" s="469">
        <v>0.14254080000000002</v>
      </c>
      <c r="O73" s="436">
        <v>5</v>
      </c>
      <c r="P73" s="437">
        <v>933.46560000000011</v>
      </c>
      <c r="Q73" s="437">
        <v>1.4254080000000002E-2</v>
      </c>
      <c r="R73" s="437">
        <v>933.46560000000011</v>
      </c>
      <c r="S73" s="437">
        <v>1.4254080000000002E-2</v>
      </c>
      <c r="T73" s="436">
        <v>0</v>
      </c>
      <c r="U73" s="436">
        <v>0</v>
      </c>
      <c r="V73" s="438">
        <v>0</v>
      </c>
      <c r="W73" s="438">
        <v>0</v>
      </c>
      <c r="X73" s="428">
        <v>0</v>
      </c>
      <c r="Y73" s="428">
        <v>0</v>
      </c>
      <c r="Z73" s="439">
        <v>6</v>
      </c>
      <c r="AA73" s="424">
        <v>30</v>
      </c>
      <c r="AB73" s="424">
        <v>0</v>
      </c>
      <c r="AC73" s="1">
        <v>180</v>
      </c>
      <c r="AD73" s="1">
        <v>180</v>
      </c>
      <c r="AE73" s="424">
        <v>0</v>
      </c>
      <c r="AF73" s="425">
        <v>0</v>
      </c>
      <c r="AG73" s="434"/>
      <c r="AH73" s="440">
        <f t="shared" ref="AH73:AH79" si="6">Z73</f>
        <v>6</v>
      </c>
      <c r="AI73" s="441">
        <v>30</v>
      </c>
    </row>
    <row r="74" spans="1:35" x14ac:dyDescent="0.2">
      <c r="A74" s="436" t="s">
        <v>17</v>
      </c>
      <c r="B74" s="436" t="s">
        <v>670</v>
      </c>
      <c r="C74" s="436" t="s">
        <v>41</v>
      </c>
      <c r="D74" s="436" t="s">
        <v>645</v>
      </c>
      <c r="E74" s="436" t="s">
        <v>132</v>
      </c>
      <c r="F74" s="436" t="s">
        <v>88</v>
      </c>
      <c r="G74" s="436" t="s">
        <v>639</v>
      </c>
      <c r="H74" s="436" t="s">
        <v>663</v>
      </c>
      <c r="I74" s="437">
        <v>8074.9584000000004</v>
      </c>
      <c r="J74" s="437">
        <v>0</v>
      </c>
      <c r="K74" s="469">
        <v>1</v>
      </c>
      <c r="L74" s="469">
        <v>1</v>
      </c>
      <c r="M74" s="469">
        <v>0.65141637742391434</v>
      </c>
      <c r="N74" s="469">
        <v>0</v>
      </c>
      <c r="O74" s="436">
        <v>10</v>
      </c>
      <c r="P74" s="437">
        <v>5260.1601487768075</v>
      </c>
      <c r="Q74" s="437">
        <v>0.7030406352692079</v>
      </c>
      <c r="R74" s="437">
        <v>5260.1601487768075</v>
      </c>
      <c r="S74" s="443">
        <v>0.7030406352692079</v>
      </c>
      <c r="T74" s="436">
        <v>0</v>
      </c>
      <c r="U74" s="436">
        <v>0</v>
      </c>
      <c r="V74" s="438">
        <v>0</v>
      </c>
      <c r="W74" s="438">
        <v>0</v>
      </c>
      <c r="X74" s="428">
        <v>0</v>
      </c>
      <c r="Y74" s="428">
        <v>0</v>
      </c>
      <c r="Z74" s="439">
        <v>24</v>
      </c>
      <c r="AA74" s="424">
        <v>12</v>
      </c>
      <c r="AB74" s="442">
        <v>2422.4899999999998</v>
      </c>
      <c r="AC74" s="1">
        <v>288</v>
      </c>
      <c r="AD74" s="1">
        <v>288</v>
      </c>
      <c r="AE74" s="424">
        <v>0</v>
      </c>
      <c r="AF74" s="425">
        <v>0</v>
      </c>
      <c r="AG74" s="434"/>
      <c r="AH74" s="440">
        <f t="shared" si="6"/>
        <v>24</v>
      </c>
      <c r="AI74" s="427">
        <v>12</v>
      </c>
    </row>
    <row r="75" spans="1:35" x14ac:dyDescent="0.2">
      <c r="A75" s="436" t="s">
        <v>17</v>
      </c>
      <c r="B75" s="436" t="s">
        <v>670</v>
      </c>
      <c r="C75" s="436" t="s">
        <v>41</v>
      </c>
      <c r="D75" s="436" t="s">
        <v>645</v>
      </c>
      <c r="E75" s="436" t="s">
        <v>132</v>
      </c>
      <c r="F75" s="436" t="s">
        <v>447</v>
      </c>
      <c r="G75" s="436" t="s">
        <v>639</v>
      </c>
      <c r="H75" s="436" t="s">
        <v>667</v>
      </c>
      <c r="I75" s="437">
        <v>1656</v>
      </c>
      <c r="J75" s="437">
        <v>0.2016</v>
      </c>
      <c r="K75" s="469">
        <v>1</v>
      </c>
      <c r="L75" s="469">
        <v>1</v>
      </c>
      <c r="M75" s="469">
        <v>1.3322573913043441</v>
      </c>
      <c r="N75" s="469">
        <v>1.6494588181610721</v>
      </c>
      <c r="O75" s="436">
        <v>17</v>
      </c>
      <c r="P75" s="437">
        <v>2206.2182399999938</v>
      </c>
      <c r="Q75" s="437">
        <v>0.33253089774127215</v>
      </c>
      <c r="R75" s="437">
        <v>2206.2182399999938</v>
      </c>
      <c r="S75" s="443">
        <v>0.33253089774127215</v>
      </c>
      <c r="T75" s="436">
        <v>0</v>
      </c>
      <c r="U75" s="436">
        <v>0</v>
      </c>
      <c r="V75" s="438">
        <v>0</v>
      </c>
      <c r="W75" s="438">
        <v>0</v>
      </c>
      <c r="X75" s="428">
        <v>0</v>
      </c>
      <c r="Y75" s="428">
        <v>0</v>
      </c>
      <c r="Z75" s="439">
        <v>36</v>
      </c>
      <c r="AA75" s="424">
        <v>40</v>
      </c>
      <c r="AB75" s="442">
        <v>496.8</v>
      </c>
      <c r="AC75" s="1">
        <v>1440</v>
      </c>
      <c r="AD75" s="1">
        <v>1440</v>
      </c>
      <c r="AE75" s="424">
        <v>0</v>
      </c>
      <c r="AF75" s="425">
        <v>0</v>
      </c>
      <c r="AG75" s="434"/>
      <c r="AH75" s="440">
        <f t="shared" si="6"/>
        <v>36</v>
      </c>
      <c r="AI75" s="441">
        <v>451</v>
      </c>
    </row>
    <row r="76" spans="1:35" x14ac:dyDescent="0.2">
      <c r="A76" s="436" t="s">
        <v>17</v>
      </c>
      <c r="B76" s="436" t="s">
        <v>670</v>
      </c>
      <c r="C76" s="436" t="s">
        <v>41</v>
      </c>
      <c r="D76" s="436" t="s">
        <v>645</v>
      </c>
      <c r="E76" s="436" t="s">
        <v>132</v>
      </c>
      <c r="F76" s="436" t="s">
        <v>679</v>
      </c>
      <c r="G76" s="436" t="s">
        <v>639</v>
      </c>
      <c r="H76" s="436" t="s">
        <v>677</v>
      </c>
      <c r="I76" s="437">
        <v>482</v>
      </c>
      <c r="J76" s="437">
        <v>0.05</v>
      </c>
      <c r="K76" s="469">
        <v>1</v>
      </c>
      <c r="L76" s="469">
        <v>1</v>
      </c>
      <c r="M76" s="469">
        <v>1.0073418423236515</v>
      </c>
      <c r="N76" s="469">
        <v>0.14598566400000001</v>
      </c>
      <c r="O76" s="436">
        <v>7</v>
      </c>
      <c r="P76" s="437">
        <v>485.538768</v>
      </c>
      <c r="Q76" s="437">
        <v>7.2992832000000011E-3</v>
      </c>
      <c r="R76" s="437">
        <v>485.538768</v>
      </c>
      <c r="S76" s="437">
        <v>7.2992832000000011E-3</v>
      </c>
      <c r="T76" s="436">
        <v>3</v>
      </c>
      <c r="U76" s="436">
        <v>2028</v>
      </c>
      <c r="V76" s="438">
        <v>0.56999999999999995</v>
      </c>
      <c r="W76" s="438">
        <v>0.56999999999999995</v>
      </c>
      <c r="X76" s="428">
        <v>276.75709775999997</v>
      </c>
      <c r="Y76" s="428">
        <v>4.160591424E-3</v>
      </c>
      <c r="Z76" s="439">
        <v>1</v>
      </c>
      <c r="AA76" s="424">
        <v>1.45</v>
      </c>
      <c r="AB76" s="424">
        <v>0</v>
      </c>
      <c r="AC76" s="1">
        <v>1.45</v>
      </c>
      <c r="AD76" s="1">
        <v>1.45</v>
      </c>
      <c r="AE76" s="424">
        <v>2.86</v>
      </c>
      <c r="AF76" s="425">
        <v>2.86</v>
      </c>
      <c r="AG76" s="434"/>
      <c r="AH76" s="440">
        <f t="shared" si="6"/>
        <v>1</v>
      </c>
      <c r="AI76" s="427">
        <v>1.45</v>
      </c>
    </row>
    <row r="77" spans="1:35" x14ac:dyDescent="0.2">
      <c r="A77" s="436" t="s">
        <v>17</v>
      </c>
      <c r="B77" s="436" t="s">
        <v>670</v>
      </c>
      <c r="C77" s="436" t="s">
        <v>41</v>
      </c>
      <c r="D77" s="436" t="s">
        <v>645</v>
      </c>
      <c r="E77" s="436" t="s">
        <v>132</v>
      </c>
      <c r="F77" s="436" t="s">
        <v>680</v>
      </c>
      <c r="G77" s="436" t="s">
        <v>639</v>
      </c>
      <c r="H77" s="436" t="s">
        <v>647</v>
      </c>
      <c r="I77" s="437">
        <v>17014.864799999999</v>
      </c>
      <c r="J77" s="437">
        <v>2.052</v>
      </c>
      <c r="K77" s="469">
        <v>1</v>
      </c>
      <c r="L77" s="469">
        <v>1</v>
      </c>
      <c r="M77" s="469">
        <v>0.27034025963932434</v>
      </c>
      <c r="N77" s="469">
        <v>0.27107808000000005</v>
      </c>
      <c r="O77" s="436">
        <v>7</v>
      </c>
      <c r="P77" s="437">
        <v>4599.8029677600007</v>
      </c>
      <c r="Q77" s="437">
        <v>0.55625222016000009</v>
      </c>
      <c r="R77" s="437">
        <v>4599.8029677600007</v>
      </c>
      <c r="S77" s="437">
        <v>0.55625222016000009</v>
      </c>
      <c r="T77" s="436">
        <v>3</v>
      </c>
      <c r="U77" s="436">
        <v>2028</v>
      </c>
      <c r="V77" s="438">
        <v>0.56999999999999995</v>
      </c>
      <c r="W77" s="438">
        <v>0.56999999999999984</v>
      </c>
      <c r="X77" s="428">
        <v>2621.8876916232002</v>
      </c>
      <c r="Y77" s="428">
        <v>0.31706376549119997</v>
      </c>
      <c r="Z77" s="439">
        <v>456</v>
      </c>
      <c r="AA77" s="424">
        <v>1.45</v>
      </c>
      <c r="AB77" s="442">
        <v>0</v>
      </c>
      <c r="AC77" s="1">
        <v>661.19999999999993</v>
      </c>
      <c r="AD77" s="1">
        <v>661.19999999999993</v>
      </c>
      <c r="AE77" s="424">
        <v>1304.1599999999999</v>
      </c>
      <c r="AF77" s="425">
        <v>1304.1599999999999</v>
      </c>
      <c r="AH77" s="440">
        <f t="shared" si="6"/>
        <v>456</v>
      </c>
      <c r="AI77" s="427">
        <v>1.45</v>
      </c>
    </row>
    <row r="78" spans="1:35" x14ac:dyDescent="0.2">
      <c r="A78" s="436" t="s">
        <v>17</v>
      </c>
      <c r="B78" s="436" t="s">
        <v>670</v>
      </c>
      <c r="C78" s="436" t="s">
        <v>41</v>
      </c>
      <c r="D78" s="436" t="s">
        <v>645</v>
      </c>
      <c r="E78" s="436" t="s">
        <v>132</v>
      </c>
      <c r="F78" s="436" t="s">
        <v>681</v>
      </c>
      <c r="G78" s="436" t="s">
        <v>639</v>
      </c>
      <c r="H78" s="436" t="s">
        <v>682</v>
      </c>
      <c r="I78" s="437">
        <v>46301.1</v>
      </c>
      <c r="J78" s="437">
        <v>0.26</v>
      </c>
      <c r="K78" s="469">
        <v>1</v>
      </c>
      <c r="L78" s="469">
        <v>1</v>
      </c>
      <c r="M78" s="469">
        <v>1.0097031819978359</v>
      </c>
      <c r="N78" s="469">
        <v>0</v>
      </c>
      <c r="O78" s="436">
        <v>7</v>
      </c>
      <c r="P78" s="437">
        <v>46750.368000000002</v>
      </c>
      <c r="Q78" s="437">
        <v>0</v>
      </c>
      <c r="R78" s="437">
        <v>46750.368000000002</v>
      </c>
      <c r="S78" s="437">
        <v>0</v>
      </c>
      <c r="T78" s="436">
        <v>3</v>
      </c>
      <c r="U78" s="436">
        <v>2028</v>
      </c>
      <c r="V78" s="438">
        <v>0.56999999999999995</v>
      </c>
      <c r="W78" s="438">
        <v>0</v>
      </c>
      <c r="X78" s="428">
        <v>26647.709760000002</v>
      </c>
      <c r="Y78" s="428">
        <v>0</v>
      </c>
      <c r="Z78" s="439">
        <v>62</v>
      </c>
      <c r="AA78" s="424">
        <v>3.93</v>
      </c>
      <c r="AB78" s="424">
        <v>0</v>
      </c>
      <c r="AC78" s="1">
        <v>243.66</v>
      </c>
      <c r="AD78" s="1">
        <v>243.66</v>
      </c>
      <c r="AE78" s="424">
        <v>282.71999999999997</v>
      </c>
      <c r="AF78" s="425">
        <v>282.71999999999997</v>
      </c>
      <c r="AH78" s="440">
        <f t="shared" si="6"/>
        <v>62</v>
      </c>
      <c r="AI78" s="427">
        <v>3.93</v>
      </c>
    </row>
    <row r="79" spans="1:35" x14ac:dyDescent="0.2">
      <c r="A79" s="436" t="s">
        <v>17</v>
      </c>
      <c r="B79" s="436" t="s">
        <v>670</v>
      </c>
      <c r="C79" s="436" t="s">
        <v>42</v>
      </c>
      <c r="D79" s="436" t="s">
        <v>645</v>
      </c>
      <c r="E79" s="436" t="s">
        <v>132</v>
      </c>
      <c r="F79" s="436" t="s">
        <v>674</v>
      </c>
      <c r="G79" s="436" t="s">
        <v>639</v>
      </c>
      <c r="H79" s="436" t="s">
        <v>641</v>
      </c>
      <c r="I79" s="437">
        <v>157675</v>
      </c>
      <c r="J79" s="437">
        <v>13.14</v>
      </c>
      <c r="K79" s="469">
        <v>1</v>
      </c>
      <c r="L79" s="469">
        <v>1</v>
      </c>
      <c r="M79" s="469">
        <v>1.0025369567956657</v>
      </c>
      <c r="N79" s="469">
        <v>1.4346201743462015</v>
      </c>
      <c r="O79" s="436">
        <v>6</v>
      </c>
      <c r="P79" s="437">
        <v>158075.01466275658</v>
      </c>
      <c r="Q79" s="437">
        <v>18.850909090909088</v>
      </c>
      <c r="R79" s="437">
        <v>158075.01466275658</v>
      </c>
      <c r="S79" s="437">
        <v>18.850909090909088</v>
      </c>
      <c r="T79" s="436">
        <v>10</v>
      </c>
      <c r="U79" s="436">
        <v>2027</v>
      </c>
      <c r="V79" s="438">
        <v>0.19549161081558653</v>
      </c>
      <c r="W79" s="438">
        <v>0.21875000000000006</v>
      </c>
      <c r="X79" s="428">
        <v>30902.339246119744</v>
      </c>
      <c r="Y79" s="428">
        <v>4.123636363636364</v>
      </c>
      <c r="Z79" s="439">
        <v>25</v>
      </c>
      <c r="AA79" s="424">
        <v>1869.4488983542126</v>
      </c>
      <c r="AB79" s="442">
        <v>47302.5</v>
      </c>
      <c r="AC79" s="1">
        <v>46736.222458855314</v>
      </c>
      <c r="AD79" s="1">
        <v>46736.222458855314</v>
      </c>
      <c r="AE79" s="424">
        <v>0</v>
      </c>
      <c r="AF79" s="425">
        <v>0</v>
      </c>
      <c r="AH79" s="440">
        <f t="shared" si="6"/>
        <v>25</v>
      </c>
      <c r="AI79" s="441">
        <v>1869.4488983542126</v>
      </c>
    </row>
    <row r="80" spans="1:35" x14ac:dyDescent="0.2">
      <c r="A80" s="436" t="s">
        <v>17</v>
      </c>
      <c r="B80" s="436" t="s">
        <v>670</v>
      </c>
      <c r="C80" s="436" t="s">
        <v>42</v>
      </c>
      <c r="D80" s="436" t="s">
        <v>645</v>
      </c>
      <c r="E80" s="436" t="s">
        <v>132</v>
      </c>
      <c r="F80" s="436" t="s">
        <v>672</v>
      </c>
      <c r="G80" s="436" t="s">
        <v>639</v>
      </c>
      <c r="H80" s="436" t="s">
        <v>663</v>
      </c>
      <c r="I80" s="437">
        <v>1492.944</v>
      </c>
      <c r="J80" s="437">
        <v>0</v>
      </c>
      <c r="K80" s="469">
        <v>1</v>
      </c>
      <c r="L80" s="469">
        <v>1</v>
      </c>
      <c r="M80" s="469">
        <v>0.73663670483249932</v>
      </c>
      <c r="N80" s="469">
        <v>0</v>
      </c>
      <c r="O80" s="436">
        <v>10</v>
      </c>
      <c r="P80" s="437">
        <v>1099.7573486594508</v>
      </c>
      <c r="Q80" s="437">
        <v>1.099757348659451</v>
      </c>
      <c r="R80" s="437">
        <v>1099.7573486594508</v>
      </c>
      <c r="S80" s="437">
        <v>1.099757348659451</v>
      </c>
      <c r="T80" s="436">
        <v>0</v>
      </c>
      <c r="U80" s="436">
        <v>0</v>
      </c>
      <c r="V80" s="438">
        <v>0</v>
      </c>
      <c r="W80" s="438">
        <v>0</v>
      </c>
      <c r="X80" s="428">
        <v>0</v>
      </c>
      <c r="Y80" s="428">
        <v>0</v>
      </c>
      <c r="Z80" s="439">
        <v>24</v>
      </c>
      <c r="AA80" s="424">
        <v>8</v>
      </c>
      <c r="AB80" s="442">
        <v>447.84000000000003</v>
      </c>
      <c r="AC80" s="1">
        <v>192</v>
      </c>
      <c r="AD80" s="1">
        <v>192</v>
      </c>
      <c r="AE80" s="424">
        <v>0</v>
      </c>
      <c r="AF80" s="425">
        <v>0</v>
      </c>
      <c r="AI80" s="3"/>
    </row>
    <row r="81" spans="1:35" x14ac:dyDescent="0.2">
      <c r="A81" s="436" t="s">
        <v>17</v>
      </c>
      <c r="B81" s="436" t="s">
        <v>670</v>
      </c>
      <c r="C81" s="436" t="s">
        <v>42</v>
      </c>
      <c r="D81" s="436" t="s">
        <v>645</v>
      </c>
      <c r="E81" s="436" t="s">
        <v>132</v>
      </c>
      <c r="F81" s="436" t="s">
        <v>450</v>
      </c>
      <c r="G81" s="436" t="s">
        <v>639</v>
      </c>
      <c r="H81" s="436" t="s">
        <v>641</v>
      </c>
      <c r="I81" s="437">
        <v>22821</v>
      </c>
      <c r="J81" s="437">
        <v>0.71640000000000004</v>
      </c>
      <c r="K81" s="469">
        <v>1</v>
      </c>
      <c r="L81" s="469">
        <v>1</v>
      </c>
      <c r="M81" s="469">
        <v>1.0000290072135962</v>
      </c>
      <c r="N81" s="469">
        <v>0.6033272917727297</v>
      </c>
      <c r="O81" s="436">
        <v>23</v>
      </c>
      <c r="P81" s="437">
        <v>22821.66</v>
      </c>
      <c r="Q81" s="437">
        <v>0.43222367182598359</v>
      </c>
      <c r="R81" s="437">
        <v>22821.661973621478</v>
      </c>
      <c r="S81" s="443">
        <v>0.43222367182598359</v>
      </c>
      <c r="T81" s="436">
        <v>0</v>
      </c>
      <c r="U81" s="436">
        <v>0</v>
      </c>
      <c r="V81" s="438">
        <v>0</v>
      </c>
      <c r="W81" s="438">
        <v>0</v>
      </c>
      <c r="X81" s="428">
        <v>0</v>
      </c>
      <c r="Y81" s="428">
        <v>0</v>
      </c>
      <c r="Z81" s="439">
        <v>1</v>
      </c>
      <c r="AA81" s="424">
        <v>10735</v>
      </c>
      <c r="AB81" s="442">
        <v>6846.3</v>
      </c>
      <c r="AC81" s="1">
        <v>10735</v>
      </c>
      <c r="AD81" s="1">
        <v>10735</v>
      </c>
      <c r="AE81" s="424">
        <v>0</v>
      </c>
      <c r="AF81" s="425">
        <v>0</v>
      </c>
      <c r="AH81" s="440">
        <f t="shared" ref="AH81:AH86" si="7">Z81</f>
        <v>1</v>
      </c>
      <c r="AI81" s="427">
        <f>113*95</f>
        <v>10735</v>
      </c>
    </row>
    <row r="82" spans="1:35" x14ac:dyDescent="0.2">
      <c r="A82" s="436" t="s">
        <v>17</v>
      </c>
      <c r="B82" s="436" t="s">
        <v>670</v>
      </c>
      <c r="C82" s="436" t="s">
        <v>42</v>
      </c>
      <c r="D82" s="436" t="s">
        <v>645</v>
      </c>
      <c r="E82" s="436" t="s">
        <v>132</v>
      </c>
      <c r="F82" s="436" t="s">
        <v>676</v>
      </c>
      <c r="G82" s="436" t="s">
        <v>639</v>
      </c>
      <c r="H82" s="436" t="s">
        <v>677</v>
      </c>
      <c r="I82" s="437">
        <v>41565.620000000003</v>
      </c>
      <c r="J82" s="437">
        <v>5.8944999999999999</v>
      </c>
      <c r="K82" s="469">
        <v>1</v>
      </c>
      <c r="L82" s="469">
        <v>1</v>
      </c>
      <c r="M82" s="469">
        <v>1.0533337941115759</v>
      </c>
      <c r="N82" s="469">
        <v>0.37472969549240814</v>
      </c>
      <c r="O82" s="436">
        <v>8</v>
      </c>
      <c r="P82" s="437">
        <v>43782.472219200004</v>
      </c>
      <c r="Q82" s="437">
        <v>2.2088441900799998</v>
      </c>
      <c r="R82" s="437">
        <v>43782.472219200004</v>
      </c>
      <c r="S82" s="437">
        <v>2.2088441900799998</v>
      </c>
      <c r="T82" s="436">
        <v>2</v>
      </c>
      <c r="U82" s="436">
        <v>2029</v>
      </c>
      <c r="V82" s="438">
        <v>0.57000000000000006</v>
      </c>
      <c r="W82" s="438">
        <v>0.56999999999999995</v>
      </c>
      <c r="X82" s="428">
        <v>24956.009164944004</v>
      </c>
      <c r="Y82" s="428">
        <v>1.2590411883455999</v>
      </c>
      <c r="Z82" s="439">
        <v>398</v>
      </c>
      <c r="AA82" s="424">
        <v>26</v>
      </c>
      <c r="AB82" s="424">
        <v>0</v>
      </c>
      <c r="AC82" s="1">
        <v>10348</v>
      </c>
      <c r="AD82" s="1">
        <v>10348</v>
      </c>
      <c r="AE82" s="424">
        <v>1814.8799999999999</v>
      </c>
      <c r="AF82" s="425">
        <v>1814.8799999999999</v>
      </c>
      <c r="AH82" s="440">
        <f t="shared" si="7"/>
        <v>398</v>
      </c>
      <c r="AI82" s="427">
        <v>26</v>
      </c>
    </row>
    <row r="83" spans="1:35" x14ac:dyDescent="0.2">
      <c r="A83" s="436" t="s">
        <v>17</v>
      </c>
      <c r="B83" s="436" t="s">
        <v>670</v>
      </c>
      <c r="C83" s="436" t="s">
        <v>42</v>
      </c>
      <c r="D83" s="436" t="s">
        <v>645</v>
      </c>
      <c r="E83" s="436" t="s">
        <v>132</v>
      </c>
      <c r="F83" s="436" t="s">
        <v>451</v>
      </c>
      <c r="G83" s="436" t="s">
        <v>639</v>
      </c>
      <c r="H83" s="436" t="s">
        <v>667</v>
      </c>
      <c r="I83" s="437">
        <v>4630</v>
      </c>
      <c r="J83" s="437">
        <v>0</v>
      </c>
      <c r="K83" s="469">
        <v>1</v>
      </c>
      <c r="L83" s="469">
        <v>1</v>
      </c>
      <c r="M83" s="469">
        <v>1</v>
      </c>
      <c r="N83" s="469">
        <v>0</v>
      </c>
      <c r="O83" s="436">
        <v>25</v>
      </c>
      <c r="P83" s="437">
        <v>4630</v>
      </c>
      <c r="Q83" s="437">
        <v>0</v>
      </c>
      <c r="R83" s="437">
        <v>4630</v>
      </c>
      <c r="S83" s="437">
        <v>0</v>
      </c>
      <c r="T83" s="436">
        <v>0</v>
      </c>
      <c r="U83" s="436">
        <v>0</v>
      </c>
      <c r="V83" s="438">
        <v>0</v>
      </c>
      <c r="W83" s="438">
        <v>0</v>
      </c>
      <c r="X83" s="428">
        <v>0</v>
      </c>
      <c r="Y83" s="428">
        <v>0</v>
      </c>
      <c r="Z83" s="439">
        <v>1</v>
      </c>
      <c r="AA83" s="424">
        <v>4305</v>
      </c>
      <c r="AB83" s="442">
        <v>1389</v>
      </c>
      <c r="AC83" s="1">
        <v>4305</v>
      </c>
      <c r="AD83" s="1">
        <v>4305</v>
      </c>
      <c r="AE83" s="424">
        <v>0</v>
      </c>
      <c r="AF83" s="425">
        <v>0</v>
      </c>
      <c r="AH83" s="440">
        <f t="shared" si="7"/>
        <v>1</v>
      </c>
      <c r="AI83" s="427">
        <v>4305</v>
      </c>
    </row>
    <row r="84" spans="1:35" x14ac:dyDescent="0.2">
      <c r="A84" s="436" t="s">
        <v>17</v>
      </c>
      <c r="B84" s="436" t="s">
        <v>670</v>
      </c>
      <c r="C84" s="436" t="s">
        <v>42</v>
      </c>
      <c r="D84" s="436" t="s">
        <v>645</v>
      </c>
      <c r="E84" s="436" t="s">
        <v>132</v>
      </c>
      <c r="F84" s="436" t="s">
        <v>681</v>
      </c>
      <c r="G84" s="436" t="s">
        <v>639</v>
      </c>
      <c r="H84" s="436" t="s">
        <v>682</v>
      </c>
      <c r="I84" s="437">
        <v>89272.06</v>
      </c>
      <c r="J84" s="437">
        <v>6.0500000000000007</v>
      </c>
      <c r="K84" s="469">
        <v>1</v>
      </c>
      <c r="L84" s="469">
        <v>1</v>
      </c>
      <c r="M84" s="469">
        <v>0.99376195418812996</v>
      </c>
      <c r="N84" s="469">
        <v>0</v>
      </c>
      <c r="O84" s="436">
        <v>7</v>
      </c>
      <c r="P84" s="437">
        <v>88715.176799999987</v>
      </c>
      <c r="Q84" s="437">
        <v>1.8024169800000001</v>
      </c>
      <c r="R84" s="437">
        <v>88715.176799999987</v>
      </c>
      <c r="S84" s="437">
        <v>1.8024169800000001</v>
      </c>
      <c r="T84" s="436">
        <v>3</v>
      </c>
      <c r="U84" s="436">
        <v>2028</v>
      </c>
      <c r="V84" s="438">
        <v>0.57000000000000017</v>
      </c>
      <c r="W84" s="438">
        <v>0.56999999999999995</v>
      </c>
      <c r="X84" s="428">
        <v>50567.65077600001</v>
      </c>
      <c r="Y84" s="428">
        <v>1.0273776786</v>
      </c>
      <c r="Z84" s="439">
        <v>255</v>
      </c>
      <c r="AA84" s="424">
        <v>3.93</v>
      </c>
      <c r="AB84" s="424">
        <v>0</v>
      </c>
      <c r="AC84" s="1">
        <v>1002.1500000000001</v>
      </c>
      <c r="AD84" s="1">
        <v>1002.1500000000001</v>
      </c>
      <c r="AE84" s="424">
        <v>1162.8</v>
      </c>
      <c r="AF84" s="425">
        <v>1162.8</v>
      </c>
      <c r="AH84" s="440">
        <f t="shared" si="7"/>
        <v>255</v>
      </c>
      <c r="AI84" s="427">
        <v>3.93</v>
      </c>
    </row>
    <row r="85" spans="1:35" x14ac:dyDescent="0.2">
      <c r="A85" s="436" t="s">
        <v>17</v>
      </c>
      <c r="B85" s="436" t="s">
        <v>670</v>
      </c>
      <c r="C85" s="436" t="s">
        <v>42</v>
      </c>
      <c r="D85" s="436" t="s">
        <v>645</v>
      </c>
      <c r="E85" s="436" t="s">
        <v>132</v>
      </c>
      <c r="F85" s="436" t="s">
        <v>88</v>
      </c>
      <c r="G85" s="436" t="s">
        <v>639</v>
      </c>
      <c r="H85" s="436" t="s">
        <v>663</v>
      </c>
      <c r="I85" s="437">
        <v>6056.22</v>
      </c>
      <c r="J85" s="437">
        <v>0</v>
      </c>
      <c r="K85" s="469">
        <v>1</v>
      </c>
      <c r="L85" s="469">
        <v>1</v>
      </c>
      <c r="M85" s="469">
        <v>0.65141624835006051</v>
      </c>
      <c r="N85" s="469">
        <v>0</v>
      </c>
      <c r="O85" s="436">
        <v>10</v>
      </c>
      <c r="P85" s="437">
        <v>3945.1201115826034</v>
      </c>
      <c r="Q85" s="437">
        <v>0.52728047645190568</v>
      </c>
      <c r="R85" s="437">
        <v>3945.1201115826034</v>
      </c>
      <c r="S85" s="437">
        <v>0.52728047645190568</v>
      </c>
      <c r="T85" s="436">
        <v>0</v>
      </c>
      <c r="U85" s="436">
        <v>0</v>
      </c>
      <c r="V85" s="438">
        <v>0</v>
      </c>
      <c r="W85" s="438">
        <v>0</v>
      </c>
      <c r="X85" s="428">
        <v>0</v>
      </c>
      <c r="Y85" s="428">
        <v>0</v>
      </c>
      <c r="Z85" s="439">
        <v>24</v>
      </c>
      <c r="AA85" s="424">
        <v>12</v>
      </c>
      <c r="AB85" s="442">
        <v>1816.8000000000002</v>
      </c>
      <c r="AC85" s="1">
        <v>288</v>
      </c>
      <c r="AD85" s="1">
        <v>288</v>
      </c>
      <c r="AE85" s="424">
        <v>0</v>
      </c>
      <c r="AF85" s="425">
        <v>0</v>
      </c>
      <c r="AH85" s="440">
        <f t="shared" si="7"/>
        <v>24</v>
      </c>
      <c r="AI85" s="427">
        <v>12</v>
      </c>
    </row>
    <row r="86" spans="1:35" x14ac:dyDescent="0.2">
      <c r="A86" s="436" t="s">
        <v>17</v>
      </c>
      <c r="B86" s="436" t="s">
        <v>670</v>
      </c>
      <c r="C86" s="436" t="s">
        <v>42</v>
      </c>
      <c r="D86" s="436" t="s">
        <v>645</v>
      </c>
      <c r="E86" s="436" t="s">
        <v>132</v>
      </c>
      <c r="F86" s="436" t="s">
        <v>455</v>
      </c>
      <c r="G86" s="436" t="s">
        <v>639</v>
      </c>
      <c r="H86" s="436" t="s">
        <v>669</v>
      </c>
      <c r="I86" s="437">
        <v>3990</v>
      </c>
      <c r="J86" s="437">
        <v>0</v>
      </c>
      <c r="K86" s="469">
        <v>1</v>
      </c>
      <c r="L86" s="469">
        <v>1</v>
      </c>
      <c r="M86" s="469">
        <v>0.7096861654135338</v>
      </c>
      <c r="N86" s="469">
        <v>0</v>
      </c>
      <c r="O86" s="436">
        <v>11</v>
      </c>
      <c r="P86" s="437">
        <v>2831.6477999999997</v>
      </c>
      <c r="Q86" s="437">
        <v>0.24097500000000002</v>
      </c>
      <c r="R86" s="437">
        <v>2831.6477999999997</v>
      </c>
      <c r="S86" s="443">
        <v>0.24097500000000002</v>
      </c>
      <c r="T86" s="436">
        <v>0</v>
      </c>
      <c r="U86" s="436">
        <v>0</v>
      </c>
      <c r="V86" s="438">
        <v>0</v>
      </c>
      <c r="W86" s="438">
        <v>0</v>
      </c>
      <c r="X86" s="428">
        <v>0</v>
      </c>
      <c r="Y86" s="428">
        <v>0</v>
      </c>
      <c r="Z86" s="439">
        <v>6</v>
      </c>
      <c r="AA86" s="424">
        <v>125</v>
      </c>
      <c r="AB86" s="442">
        <v>1197</v>
      </c>
      <c r="AC86" s="1">
        <v>750</v>
      </c>
      <c r="AD86" s="1">
        <v>750</v>
      </c>
      <c r="AE86" s="424">
        <v>0</v>
      </c>
      <c r="AF86" s="425">
        <v>0</v>
      </c>
      <c r="AH86" s="440">
        <f t="shared" si="7"/>
        <v>6</v>
      </c>
      <c r="AI86" s="427">
        <v>125</v>
      </c>
    </row>
    <row r="87" spans="1:35" x14ac:dyDescent="0.2">
      <c r="A87" s="436" t="s">
        <v>683</v>
      </c>
      <c r="B87" s="436" t="s">
        <v>639</v>
      </c>
      <c r="C87" s="436" t="s">
        <v>41</v>
      </c>
      <c r="D87" s="436" t="s">
        <v>645</v>
      </c>
      <c r="E87" s="436" t="s">
        <v>4</v>
      </c>
      <c r="F87" s="436"/>
      <c r="G87" s="436" t="s">
        <v>639</v>
      </c>
      <c r="H87" s="436" t="s">
        <v>651</v>
      </c>
      <c r="I87" s="437">
        <v>23194337</v>
      </c>
      <c r="J87" s="437">
        <v>4302.6500000000005</v>
      </c>
      <c r="K87" s="469">
        <v>1</v>
      </c>
      <c r="L87" s="469">
        <v>1</v>
      </c>
      <c r="M87" s="469">
        <v>0.97674341801621667</v>
      </c>
      <c r="N87" s="469">
        <v>0.88463388841760304</v>
      </c>
      <c r="O87" s="436">
        <v>1</v>
      </c>
      <c r="P87" s="437">
        <v>22654916</v>
      </c>
      <c r="Q87" s="437">
        <v>3806.27</v>
      </c>
      <c r="R87" s="437">
        <v>22654916</v>
      </c>
      <c r="S87" s="437">
        <v>3806.27</v>
      </c>
      <c r="T87" s="436"/>
      <c r="U87" s="436"/>
      <c r="V87" s="438"/>
      <c r="W87" s="438"/>
      <c r="Z87" s="439"/>
      <c r="AA87" s="424"/>
      <c r="AB87" s="442"/>
      <c r="AE87" s="424"/>
      <c r="AF87" s="425"/>
      <c r="AG87" s="434"/>
      <c r="AH87" s="440"/>
      <c r="AI87" s="441"/>
    </row>
    <row r="88" spans="1:35" x14ac:dyDescent="0.2">
      <c r="A88" s="436" t="s">
        <v>683</v>
      </c>
      <c r="B88" s="436" t="s">
        <v>639</v>
      </c>
      <c r="C88" s="436" t="s">
        <v>42</v>
      </c>
      <c r="D88" s="436" t="s">
        <v>645</v>
      </c>
      <c r="E88" s="436" t="s">
        <v>4</v>
      </c>
      <c r="F88" s="436"/>
      <c r="G88" s="436" t="s">
        <v>639</v>
      </c>
      <c r="H88" s="436" t="s">
        <v>651</v>
      </c>
      <c r="I88" s="437">
        <v>17764315</v>
      </c>
      <c r="J88" s="437">
        <v>3922.4</v>
      </c>
      <c r="K88" s="469">
        <v>1</v>
      </c>
      <c r="L88" s="469">
        <v>1</v>
      </c>
      <c r="M88" s="469">
        <v>0.8541336381391571</v>
      </c>
      <c r="N88" s="469">
        <v>0.64991841729553335</v>
      </c>
      <c r="O88" s="436">
        <v>1</v>
      </c>
      <c r="P88" s="437">
        <v>15173099</v>
      </c>
      <c r="Q88" s="437">
        <v>2549.2400000000002</v>
      </c>
      <c r="R88" s="437">
        <v>15173099</v>
      </c>
      <c r="S88" s="437">
        <v>2549.2400000000002</v>
      </c>
      <c r="T88" s="436"/>
      <c r="U88" s="436"/>
      <c r="V88" s="438"/>
      <c r="W88" s="438"/>
      <c r="Z88" s="439"/>
      <c r="AA88" s="424"/>
      <c r="AB88" s="442"/>
      <c r="AE88" s="424"/>
      <c r="AF88" s="425"/>
      <c r="AG88" s="434"/>
      <c r="AH88" s="440"/>
      <c r="AI88" s="441"/>
    </row>
    <row r="89" spans="1:35" x14ac:dyDescent="0.2">
      <c r="A89" s="436" t="s">
        <v>684</v>
      </c>
      <c r="B89" s="436" t="s">
        <v>639</v>
      </c>
      <c r="C89" s="436" t="s">
        <v>42</v>
      </c>
      <c r="D89" s="436" t="s">
        <v>645</v>
      </c>
      <c r="E89" s="436" t="s">
        <v>685</v>
      </c>
      <c r="F89" s="436"/>
      <c r="G89" s="436" t="s">
        <v>639</v>
      </c>
      <c r="H89" s="436" t="s">
        <v>651</v>
      </c>
      <c r="I89" s="437">
        <v>496111</v>
      </c>
      <c r="J89" s="437">
        <v>172.13</v>
      </c>
      <c r="K89" s="469">
        <v>1</v>
      </c>
      <c r="L89" s="469">
        <v>1</v>
      </c>
      <c r="M89" s="469">
        <v>2.9868235132863412</v>
      </c>
      <c r="N89" s="469">
        <v>1.4463486899436473</v>
      </c>
      <c r="O89" s="436">
        <v>1</v>
      </c>
      <c r="P89" s="437">
        <v>1481796</v>
      </c>
      <c r="Q89" s="437">
        <v>248.96</v>
      </c>
      <c r="R89" s="437">
        <v>1481796</v>
      </c>
      <c r="S89" s="437">
        <v>248.96</v>
      </c>
      <c r="T89" s="436"/>
      <c r="U89" s="436"/>
      <c r="V89" s="438"/>
      <c r="W89" s="438"/>
      <c r="Z89" s="439"/>
      <c r="AA89" s="424"/>
      <c r="AB89" s="442"/>
      <c r="AE89" s="424"/>
      <c r="AF89" s="425"/>
      <c r="AG89" s="434"/>
      <c r="AH89" s="440"/>
      <c r="AI89" s="441"/>
    </row>
    <row r="90" spans="1:35" x14ac:dyDescent="0.2">
      <c r="A90" s="436"/>
      <c r="B90" s="436"/>
      <c r="C90" s="436"/>
      <c r="D90" s="436"/>
      <c r="E90" s="436"/>
      <c r="F90" s="436"/>
      <c r="G90" s="436"/>
      <c r="H90" s="436"/>
      <c r="I90" s="437"/>
      <c r="J90" s="437"/>
      <c r="K90" s="469"/>
      <c r="L90" s="469"/>
      <c r="M90" s="469"/>
      <c r="N90" s="469"/>
      <c r="O90" s="436"/>
      <c r="P90" s="437"/>
      <c r="Q90" s="437"/>
      <c r="R90" s="437"/>
      <c r="S90" s="437"/>
      <c r="T90" s="436"/>
      <c r="U90" s="436"/>
      <c r="V90" s="438"/>
      <c r="W90" s="438"/>
      <c r="Z90" s="439"/>
      <c r="AA90" s="424"/>
      <c r="AB90" s="424"/>
      <c r="AE90" s="424"/>
      <c r="AF90" s="424"/>
    </row>
    <row r="91" spans="1:35" x14ac:dyDescent="0.2">
      <c r="A91" s="436"/>
      <c r="B91" s="436"/>
      <c r="C91" s="436"/>
      <c r="D91" s="436"/>
      <c r="E91" s="436"/>
      <c r="F91" s="436"/>
      <c r="G91" s="436"/>
      <c r="H91" s="436"/>
      <c r="I91" s="437"/>
      <c r="J91" s="437"/>
      <c r="K91" s="469"/>
      <c r="L91" s="469"/>
      <c r="M91" s="469"/>
      <c r="N91" s="469"/>
      <c r="O91" s="436"/>
      <c r="P91" s="437"/>
      <c r="Q91" s="437"/>
      <c r="R91" s="437"/>
      <c r="S91" s="437"/>
      <c r="T91" s="436"/>
      <c r="U91" s="436"/>
      <c r="V91" s="438"/>
      <c r="W91" s="438"/>
      <c r="Z91" s="439"/>
      <c r="AA91" s="424"/>
      <c r="AB91" s="424"/>
      <c r="AE91" s="424"/>
      <c r="AF91" s="424"/>
    </row>
    <row r="92" spans="1:35" x14ac:dyDescent="0.2">
      <c r="A92" s="436"/>
      <c r="B92" s="436"/>
      <c r="C92" s="436"/>
      <c r="D92" s="436"/>
      <c r="E92" s="436"/>
      <c r="F92" s="436"/>
      <c r="G92" s="436"/>
      <c r="H92" s="436"/>
      <c r="I92" s="437"/>
      <c r="J92" s="437"/>
      <c r="K92" s="469"/>
      <c r="L92" s="469"/>
      <c r="M92" s="469"/>
      <c r="N92" s="469"/>
      <c r="O92" s="436"/>
      <c r="P92" s="437"/>
      <c r="Q92" s="437"/>
      <c r="R92" s="437"/>
      <c r="S92" s="437"/>
      <c r="T92" s="436"/>
      <c r="U92" s="436"/>
      <c r="V92" s="438"/>
      <c r="W92" s="438"/>
      <c r="Z92" s="439"/>
      <c r="AA92" s="424"/>
      <c r="AB92" s="424"/>
      <c r="AE92" s="424"/>
      <c r="AF92" s="424"/>
    </row>
    <row r="93" spans="1:35" x14ac:dyDescent="0.2">
      <c r="A93" s="436"/>
      <c r="B93" s="436"/>
      <c r="C93" s="436"/>
      <c r="D93" s="436"/>
      <c r="E93" s="436"/>
      <c r="F93" s="436"/>
      <c r="G93" s="436"/>
      <c r="H93" s="436"/>
      <c r="I93" s="437"/>
      <c r="J93" s="437"/>
      <c r="K93" s="469"/>
      <c r="L93" s="469"/>
      <c r="M93" s="469"/>
      <c r="N93" s="469"/>
      <c r="O93" s="436"/>
      <c r="P93" s="437"/>
      <c r="Q93" s="437"/>
      <c r="R93" s="437"/>
      <c r="S93" s="437"/>
      <c r="T93" s="436"/>
      <c r="U93" s="436"/>
      <c r="V93" s="438"/>
      <c r="W93" s="438"/>
      <c r="Z93" s="439"/>
      <c r="AA93" s="424"/>
      <c r="AB93" s="424"/>
      <c r="AE93" s="424"/>
      <c r="AF93" s="424"/>
    </row>
    <row r="94" spans="1:35" x14ac:dyDescent="0.2">
      <c r="A94" s="436"/>
      <c r="B94" s="436"/>
      <c r="C94" s="436"/>
      <c r="D94" s="436"/>
      <c r="E94" s="436"/>
      <c r="F94" s="436"/>
      <c r="G94" s="436"/>
      <c r="H94" s="436"/>
      <c r="I94" s="437"/>
      <c r="J94" s="437"/>
      <c r="K94" s="469"/>
      <c r="L94" s="469"/>
      <c r="M94" s="469"/>
      <c r="N94" s="469"/>
      <c r="O94" s="436"/>
      <c r="P94" s="437"/>
      <c r="Q94" s="437"/>
      <c r="R94" s="437"/>
      <c r="S94" s="437"/>
      <c r="T94" s="436"/>
      <c r="U94" s="436"/>
      <c r="V94" s="438"/>
      <c r="W94" s="438"/>
      <c r="Z94" s="439"/>
      <c r="AA94" s="424"/>
      <c r="AB94" s="424"/>
      <c r="AE94" s="424"/>
      <c r="AF94" s="424"/>
    </row>
    <row r="95" spans="1:35" x14ac:dyDescent="0.2">
      <c r="A95" s="436"/>
      <c r="B95" s="436"/>
      <c r="C95" s="436"/>
      <c r="D95" s="436"/>
      <c r="E95" s="436"/>
      <c r="F95" s="436"/>
      <c r="G95" s="436"/>
      <c r="H95" s="436"/>
      <c r="I95" s="437"/>
      <c r="J95" s="437"/>
      <c r="K95" s="469"/>
      <c r="L95" s="469"/>
      <c r="M95" s="469"/>
      <c r="N95" s="469"/>
      <c r="O95" s="436"/>
      <c r="P95" s="437"/>
      <c r="Q95" s="437"/>
      <c r="R95" s="437"/>
      <c r="S95" s="437"/>
      <c r="T95" s="436"/>
      <c r="U95" s="436"/>
      <c r="V95" s="438"/>
      <c r="W95" s="438"/>
      <c r="Z95" s="439"/>
      <c r="AA95" s="424"/>
      <c r="AB95" s="424"/>
      <c r="AE95" s="424"/>
      <c r="AF95" s="424"/>
    </row>
    <row r="96" spans="1:35" x14ac:dyDescent="0.2">
      <c r="A96" s="436"/>
      <c r="B96" s="436"/>
      <c r="C96" s="436"/>
      <c r="D96" s="436"/>
      <c r="E96" s="436"/>
      <c r="F96" s="436"/>
      <c r="G96" s="436"/>
      <c r="H96" s="436"/>
      <c r="I96" s="437"/>
      <c r="J96" s="437"/>
      <c r="K96" s="469"/>
      <c r="L96" s="469"/>
      <c r="M96" s="469"/>
      <c r="N96" s="469"/>
      <c r="O96" s="436"/>
      <c r="P96" s="437"/>
      <c r="Q96" s="437"/>
      <c r="R96" s="437"/>
      <c r="S96" s="437"/>
      <c r="T96" s="436"/>
      <c r="U96" s="436"/>
      <c r="V96" s="438"/>
      <c r="W96" s="438"/>
      <c r="Z96" s="439"/>
      <c r="AA96" s="424"/>
      <c r="AB96" s="424"/>
      <c r="AE96" s="424"/>
      <c r="AF96" s="424"/>
    </row>
    <row r="97" spans="1:32" x14ac:dyDescent="0.2">
      <c r="A97" s="436"/>
      <c r="B97" s="436"/>
      <c r="C97" s="436"/>
      <c r="D97" s="436"/>
      <c r="E97" s="436"/>
      <c r="F97" s="436"/>
      <c r="G97" s="436"/>
      <c r="H97" s="436"/>
      <c r="I97" s="437"/>
      <c r="J97" s="437"/>
      <c r="K97" s="469"/>
      <c r="L97" s="469"/>
      <c r="M97" s="469"/>
      <c r="N97" s="469"/>
      <c r="O97" s="436"/>
      <c r="P97" s="437"/>
      <c r="Q97" s="437"/>
      <c r="R97" s="437"/>
      <c r="S97" s="437"/>
      <c r="T97" s="436"/>
      <c r="U97" s="436"/>
      <c r="V97" s="438"/>
      <c r="W97" s="438"/>
      <c r="Z97" s="439"/>
      <c r="AA97" s="424"/>
      <c r="AB97" s="424"/>
      <c r="AE97" s="424"/>
      <c r="AF97" s="424"/>
    </row>
    <row r="98" spans="1:32" x14ac:dyDescent="0.2">
      <c r="A98" s="436"/>
      <c r="B98" s="436"/>
      <c r="C98" s="436"/>
      <c r="D98" s="436"/>
      <c r="E98" s="436"/>
      <c r="F98" s="436"/>
      <c r="G98" s="436"/>
      <c r="H98" s="436"/>
      <c r="I98" s="437"/>
      <c r="J98" s="437"/>
      <c r="K98" s="469"/>
      <c r="L98" s="469"/>
      <c r="M98" s="469"/>
      <c r="N98" s="469"/>
      <c r="O98" s="436"/>
      <c r="P98" s="437"/>
      <c r="Q98" s="437"/>
      <c r="R98" s="437"/>
      <c r="S98" s="437"/>
      <c r="T98" s="436"/>
      <c r="U98" s="436"/>
      <c r="V98" s="438"/>
      <c r="W98" s="438"/>
      <c r="Z98" s="439"/>
      <c r="AA98" s="424"/>
      <c r="AB98" s="424"/>
      <c r="AE98" s="424"/>
      <c r="AF98" s="424"/>
    </row>
    <row r="99" spans="1:32" x14ac:dyDescent="0.2">
      <c r="A99" s="436"/>
      <c r="B99" s="436"/>
      <c r="C99" s="436"/>
      <c r="D99" s="436"/>
      <c r="E99" s="436"/>
      <c r="F99" s="436"/>
      <c r="G99" s="436"/>
      <c r="H99" s="436"/>
      <c r="I99" s="437"/>
      <c r="J99" s="437"/>
      <c r="K99" s="469"/>
      <c r="L99" s="469"/>
      <c r="M99" s="469"/>
      <c r="N99" s="469"/>
      <c r="O99" s="436"/>
      <c r="P99" s="437"/>
      <c r="Q99" s="437"/>
      <c r="R99" s="437"/>
      <c r="S99" s="437"/>
      <c r="T99" s="436"/>
      <c r="U99" s="436"/>
      <c r="V99" s="438"/>
      <c r="W99" s="438"/>
      <c r="Z99" s="439"/>
      <c r="AA99" s="424"/>
      <c r="AB99" s="424"/>
      <c r="AE99" s="424"/>
      <c r="AF99" s="424"/>
    </row>
    <row r="100" spans="1:32" x14ac:dyDescent="0.2">
      <c r="A100" s="436"/>
      <c r="B100" s="436"/>
      <c r="C100" s="436"/>
      <c r="D100" s="436"/>
      <c r="E100" s="436"/>
      <c r="F100" s="436"/>
      <c r="G100" s="436"/>
      <c r="H100" s="436"/>
      <c r="I100" s="437"/>
      <c r="J100" s="437"/>
      <c r="K100" s="469"/>
      <c r="L100" s="469"/>
      <c r="M100" s="469"/>
      <c r="N100" s="469"/>
      <c r="O100" s="436"/>
      <c r="P100" s="437"/>
      <c r="Q100" s="437"/>
      <c r="R100" s="437"/>
      <c r="S100" s="437"/>
      <c r="T100" s="436"/>
      <c r="U100" s="436"/>
      <c r="V100" s="438"/>
      <c r="W100" s="438"/>
      <c r="Z100" s="439"/>
      <c r="AA100" s="424"/>
      <c r="AB100" s="424"/>
      <c r="AE100" s="424"/>
      <c r="AF100" s="424"/>
    </row>
    <row r="101" spans="1:32" x14ac:dyDescent="0.2">
      <c r="A101" s="436"/>
      <c r="B101" s="436"/>
      <c r="C101" s="436"/>
      <c r="D101" s="436"/>
      <c r="E101" s="436"/>
      <c r="F101" s="436"/>
      <c r="G101" s="436"/>
      <c r="H101" s="436"/>
      <c r="I101" s="437"/>
      <c r="J101" s="437"/>
      <c r="K101" s="469"/>
      <c r="L101" s="469"/>
      <c r="M101" s="469"/>
      <c r="N101" s="469"/>
      <c r="O101" s="436"/>
      <c r="P101" s="437"/>
      <c r="Q101" s="437"/>
      <c r="R101" s="437"/>
      <c r="S101" s="437"/>
      <c r="T101" s="436"/>
      <c r="U101" s="436"/>
      <c r="V101" s="438"/>
      <c r="W101" s="438"/>
      <c r="Z101" s="439"/>
      <c r="AA101" s="424"/>
      <c r="AB101" s="424"/>
      <c r="AE101" s="424"/>
      <c r="AF101" s="424"/>
    </row>
    <row r="102" spans="1:32" x14ac:dyDescent="0.2">
      <c r="A102" s="436"/>
      <c r="B102" s="436"/>
      <c r="C102" s="436"/>
      <c r="D102" s="436"/>
      <c r="E102" s="436"/>
      <c r="F102" s="436"/>
      <c r="G102" s="436"/>
      <c r="H102" s="436"/>
      <c r="I102" s="437"/>
      <c r="J102" s="437"/>
      <c r="K102" s="469"/>
      <c r="L102" s="469"/>
      <c r="M102" s="469"/>
      <c r="N102" s="469"/>
      <c r="O102" s="436"/>
      <c r="P102" s="437"/>
      <c r="Q102" s="437"/>
      <c r="R102" s="437"/>
      <c r="S102" s="437"/>
      <c r="T102" s="436"/>
      <c r="U102" s="436"/>
      <c r="V102" s="438"/>
      <c r="W102" s="438"/>
      <c r="Z102" s="439"/>
      <c r="AA102" s="424"/>
      <c r="AB102" s="424"/>
      <c r="AE102" s="424"/>
      <c r="AF102" s="424"/>
    </row>
    <row r="103" spans="1:32" x14ac:dyDescent="0.2">
      <c r="A103" s="436"/>
      <c r="B103" s="436"/>
      <c r="C103" s="436"/>
      <c r="D103" s="436"/>
      <c r="E103" s="436"/>
      <c r="F103" s="436"/>
      <c r="G103" s="436"/>
      <c r="H103" s="436"/>
      <c r="I103" s="437"/>
      <c r="J103" s="437"/>
      <c r="K103" s="469"/>
      <c r="L103" s="469"/>
      <c r="M103" s="469"/>
      <c r="N103" s="469"/>
      <c r="O103" s="436"/>
      <c r="P103" s="437"/>
      <c r="Q103" s="437"/>
      <c r="R103" s="437"/>
      <c r="S103" s="437"/>
      <c r="T103" s="436"/>
      <c r="U103" s="436"/>
      <c r="V103" s="438"/>
      <c r="W103" s="438"/>
      <c r="Z103" s="439"/>
      <c r="AA103" s="424"/>
      <c r="AB103" s="424"/>
      <c r="AE103" s="424"/>
      <c r="AF103" s="424"/>
    </row>
    <row r="104" spans="1:32" x14ac:dyDescent="0.2">
      <c r="A104" s="436"/>
      <c r="B104" s="436"/>
      <c r="C104" s="436"/>
      <c r="D104" s="436"/>
      <c r="E104" s="436"/>
      <c r="F104" s="436"/>
      <c r="G104" s="436"/>
      <c r="H104" s="436"/>
      <c r="I104" s="437"/>
      <c r="J104" s="437"/>
      <c r="K104" s="469"/>
      <c r="L104" s="469"/>
      <c r="M104" s="469"/>
      <c r="N104" s="469"/>
      <c r="O104" s="436"/>
      <c r="P104" s="437"/>
      <c r="Q104" s="437"/>
      <c r="R104" s="437"/>
      <c r="S104" s="437"/>
      <c r="T104" s="436"/>
      <c r="U104" s="436"/>
      <c r="V104" s="438"/>
      <c r="W104" s="438"/>
      <c r="Z104" s="439"/>
      <c r="AA104" s="424"/>
      <c r="AB104" s="424"/>
      <c r="AE104" s="424"/>
      <c r="AF104" s="424"/>
    </row>
    <row r="105" spans="1:32" x14ac:dyDescent="0.2">
      <c r="A105" s="436"/>
      <c r="B105" s="436"/>
      <c r="C105" s="436"/>
      <c r="D105" s="436"/>
      <c r="E105" s="436"/>
      <c r="F105" s="436"/>
      <c r="G105" s="436"/>
      <c r="H105" s="436"/>
      <c r="I105" s="437"/>
      <c r="J105" s="437"/>
      <c r="K105" s="469"/>
      <c r="L105" s="469"/>
      <c r="M105" s="469"/>
      <c r="N105" s="469"/>
      <c r="O105" s="436"/>
      <c r="P105" s="437"/>
      <c r="Q105" s="437"/>
      <c r="R105" s="437"/>
      <c r="S105" s="437"/>
      <c r="T105" s="436"/>
      <c r="U105" s="436"/>
      <c r="V105" s="438"/>
      <c r="W105" s="438"/>
      <c r="Z105" s="439"/>
      <c r="AA105" s="424"/>
      <c r="AB105" s="424"/>
      <c r="AE105" s="424"/>
      <c r="AF105" s="424"/>
    </row>
    <row r="106" spans="1:32" x14ac:dyDescent="0.2">
      <c r="A106" s="436"/>
      <c r="I106" s="437"/>
      <c r="J106" s="437"/>
      <c r="K106" s="469"/>
      <c r="L106" s="469"/>
      <c r="M106" s="469"/>
      <c r="N106" s="469"/>
      <c r="O106" s="436"/>
      <c r="P106" s="437"/>
      <c r="Q106" s="437"/>
      <c r="R106" s="437"/>
      <c r="S106" s="437"/>
      <c r="T106" s="436"/>
      <c r="U106" s="436"/>
      <c r="V106" s="438"/>
      <c r="W106" s="438"/>
      <c r="Z106" s="439"/>
      <c r="AA106" s="424"/>
      <c r="AB106" s="424"/>
      <c r="AE106" s="424"/>
      <c r="AF106" s="424"/>
    </row>
    <row r="107" spans="1:32" x14ac:dyDescent="0.2">
      <c r="A107" s="436"/>
      <c r="I107" s="437"/>
      <c r="J107" s="437"/>
      <c r="K107" s="469"/>
      <c r="L107" s="469"/>
      <c r="M107" s="469"/>
      <c r="N107" s="469"/>
      <c r="O107" s="436"/>
      <c r="P107" s="437"/>
      <c r="Q107" s="437"/>
      <c r="R107" s="437"/>
      <c r="S107" s="437"/>
      <c r="T107" s="436"/>
      <c r="U107" s="436"/>
      <c r="V107" s="438"/>
      <c r="W107" s="438"/>
      <c r="Z107" s="439"/>
      <c r="AA107" s="424"/>
      <c r="AB107" s="424"/>
      <c r="AE107" s="424"/>
      <c r="AF107" s="424"/>
    </row>
    <row r="108" spans="1:32" x14ac:dyDescent="0.2">
      <c r="A108" s="436"/>
      <c r="I108" s="437"/>
      <c r="J108" s="437"/>
      <c r="K108" s="469"/>
      <c r="L108" s="469"/>
      <c r="M108" s="469"/>
      <c r="N108" s="469"/>
      <c r="O108" s="436"/>
      <c r="P108" s="437"/>
      <c r="Q108" s="437"/>
      <c r="R108" s="437"/>
      <c r="S108" s="437"/>
      <c r="T108" s="436"/>
      <c r="U108" s="436"/>
      <c r="V108" s="438"/>
      <c r="W108" s="438"/>
      <c r="Z108" s="439"/>
      <c r="AA108" s="424"/>
      <c r="AB108" s="424"/>
      <c r="AE108" s="424"/>
      <c r="AF108" s="424"/>
    </row>
    <row r="109" spans="1:32" x14ac:dyDescent="0.2">
      <c r="A109" s="436"/>
      <c r="I109" s="437"/>
      <c r="J109" s="437"/>
      <c r="K109" s="469"/>
      <c r="L109" s="469"/>
      <c r="M109" s="469"/>
      <c r="N109" s="469"/>
      <c r="O109" s="436"/>
      <c r="P109" s="437"/>
      <c r="Q109" s="437"/>
      <c r="R109" s="437"/>
      <c r="S109" s="437"/>
      <c r="T109" s="436"/>
      <c r="U109" s="436"/>
      <c r="V109" s="438"/>
      <c r="W109" s="438"/>
      <c r="Z109" s="439"/>
      <c r="AA109" s="424"/>
      <c r="AB109" s="424"/>
      <c r="AE109" s="424"/>
      <c r="AF109" s="424"/>
    </row>
    <row r="110" spans="1:32" x14ac:dyDescent="0.2">
      <c r="A110" s="436"/>
      <c r="I110" s="437"/>
      <c r="J110" s="437"/>
      <c r="K110" s="469"/>
      <c r="L110" s="469"/>
      <c r="M110" s="469"/>
      <c r="N110" s="469"/>
      <c r="O110" s="436"/>
      <c r="P110" s="437"/>
      <c r="Q110" s="437"/>
      <c r="R110" s="437"/>
      <c r="S110" s="437"/>
      <c r="T110" s="436"/>
      <c r="U110" s="436"/>
      <c r="V110" s="438"/>
      <c r="W110" s="438"/>
      <c r="Z110" s="439"/>
      <c r="AA110" s="424"/>
      <c r="AB110" s="424"/>
      <c r="AE110" s="424"/>
      <c r="AF110" s="424"/>
    </row>
    <row r="111" spans="1:32" x14ac:dyDescent="0.2">
      <c r="A111" s="436"/>
      <c r="I111" s="437"/>
      <c r="J111" s="437"/>
      <c r="K111" s="469"/>
      <c r="L111" s="469"/>
      <c r="M111" s="469"/>
      <c r="N111" s="469"/>
      <c r="O111" s="436"/>
      <c r="P111" s="437"/>
      <c r="Q111" s="437"/>
      <c r="R111" s="437"/>
      <c r="S111" s="437"/>
      <c r="T111" s="436"/>
      <c r="U111" s="436"/>
      <c r="V111" s="438"/>
      <c r="W111" s="438"/>
      <c r="Z111" s="439"/>
      <c r="AA111" s="424"/>
      <c r="AB111" s="424"/>
      <c r="AE111" s="424"/>
      <c r="AF111" s="424"/>
    </row>
    <row r="112" spans="1:32" x14ac:dyDescent="0.2">
      <c r="A112" s="436"/>
      <c r="I112" s="437"/>
      <c r="J112" s="437"/>
      <c r="K112" s="469"/>
      <c r="L112" s="469"/>
      <c r="M112" s="469"/>
      <c r="N112" s="469"/>
      <c r="O112" s="436"/>
      <c r="P112" s="437"/>
      <c r="Q112" s="437"/>
      <c r="R112" s="437"/>
      <c r="S112" s="437"/>
      <c r="T112" s="436"/>
      <c r="U112" s="436"/>
      <c r="V112" s="438"/>
      <c r="W112" s="438"/>
      <c r="Z112" s="439"/>
      <c r="AA112" s="424"/>
      <c r="AB112" s="424"/>
      <c r="AE112" s="424"/>
      <c r="AF112" s="424"/>
    </row>
  </sheetData>
  <autoFilter ref="A1:AF89" xr:uid="{74BE27CC-131E-4F78-810E-0B327035521E}"/>
  <customSheetViews>
    <customSheetView guid="{8E212A9A-7614-47AE-9E08-B60E07D37147}">
      <selection activeCell="R31" sqref="R31"/>
      <pageMargins left="0.7" right="0.7" top="0.75" bottom="0.75" header="0.3" footer="0.3"/>
    </customSheetView>
  </customSheetViews>
  <dataValidations count="5">
    <dataValidation type="list" allowBlank="1" showInputMessage="1" showErrorMessage="1" sqref="A12:A43" xr:uid="{C2FEF9AD-C6CC-485B-A46E-F6EAA9FD5C25}">
      <formula1>"Business Demand Response, Energy Saving Products, Heating Cooling and Home Comfort, Home Energy Reports, Income-Eligible Multi-Family, Online Home Energy Audit, Residential Demand Response, Pilots and Pay As You Save"</formula1>
    </dataValidation>
    <dataValidation type="list" allowBlank="1" showInputMessage="1" showErrorMessage="1" sqref="A2:A7" xr:uid="{7E0641ED-9D51-40CF-9E26-7AEB187456DB}">
      <formula1>"Business Demand Response, Business Smart Thermostat, Energy Saving Products, Heating Cooling and Home Comfort, Home Energy Reports, Income-Eligible Multi-Family, Online Home Energy Audit, Residential Demand Response, Pilots and Pay As You Save"</formula1>
    </dataValidation>
    <dataValidation type="list" allowBlank="1" showInputMessage="1" showErrorMessage="1" sqref="B2:B7 B12:B43" xr:uid="{08B37FF0-F563-40B4-BAB6-BFEC2493C129}">
      <formula1>"C&amp;I, Residential, Commercial &amp; Residential"</formula1>
    </dataValidation>
    <dataValidation type="list" allowBlank="1" showInputMessage="1" showErrorMessage="1" sqref="D2:D7 D12:D43" xr:uid="{2BA59807-8F6A-4EB9-BD54-73398D7FB65B}">
      <formula1>"EE, DR"</formula1>
    </dataValidation>
    <dataValidation type="list" allowBlank="1" showInputMessage="1" showErrorMessage="1" sqref="C2:C7 C12:C43" xr:uid="{5D8BB8F0-5CBF-4892-B903-851BC7703819}">
      <formula1>"Metro, West"</formula1>
    </dataValidation>
  </dataValidations>
  <pageMargins left="0.7" right="0.7" top="0.75" bottom="0.75" header="0.3" footer="0.3"/>
  <pageSetup orientation="portrait" horizontalDpi="1200" verticalDpi="1200" r:id="rId1"/>
  <headerFooter>
    <oddFooter>&amp;R&amp;1#&amp;"Calibri"&amp;10&amp;KA80000Internal Use Only</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6172D-E5F0-4E0F-801E-50C7C73D5AB5}">
  <sheetPr>
    <tabColor rgb="FFFFC000"/>
  </sheetPr>
  <dimension ref="A1:W83"/>
  <sheetViews>
    <sheetView topLeftCell="A19" zoomScaleNormal="100" workbookViewId="0">
      <selection activeCell="I25" sqref="I25"/>
    </sheetView>
  </sheetViews>
  <sheetFormatPr defaultColWidth="9.125" defaultRowHeight="16.5" customHeight="1" x14ac:dyDescent="0.2"/>
  <cols>
    <col min="1" max="1" width="32.875" style="27" customWidth="1"/>
    <col min="2" max="2" width="33.875" style="50" customWidth="1"/>
    <col min="3" max="3" width="15.75" style="51" customWidth="1"/>
    <col min="4" max="4" width="17.125" style="51" customWidth="1"/>
    <col min="5" max="6" width="14.75" style="51" customWidth="1"/>
    <col min="7" max="7" width="17.375" style="51" customWidth="1"/>
    <col min="8" max="9" width="15.125" style="51" customWidth="1"/>
    <col min="10" max="10" width="8.5" style="110" customWidth="1"/>
    <col min="11" max="11" width="15.25" style="27" customWidth="1"/>
    <col min="12" max="12" width="12.25" style="27" customWidth="1"/>
    <col min="13" max="13" width="9.125" style="27"/>
    <col min="14" max="14" width="6.75" style="27" customWidth="1"/>
    <col min="15" max="16384" width="9.125" style="27"/>
  </cols>
  <sheetData>
    <row r="1" spans="1:23" s="95" customFormat="1" ht="16.5" customHeight="1" x14ac:dyDescent="0.2">
      <c r="A1" s="64" t="str">
        <f>' PY2 Res &amp; DR'!A1</f>
        <v>Evergy Evaluation, Measurement, and Verification Report  – Appendix O: Databook</v>
      </c>
      <c r="B1" s="64"/>
      <c r="C1" s="64"/>
      <c r="D1" s="64"/>
      <c r="E1" s="64"/>
      <c r="F1" s="64"/>
      <c r="G1" s="64"/>
      <c r="H1" s="64"/>
      <c r="I1" s="106"/>
      <c r="J1" s="106"/>
      <c r="K1" s="106"/>
      <c r="L1" s="106"/>
      <c r="M1" s="106"/>
      <c r="N1" s="106"/>
    </row>
    <row r="2" spans="1:23" s="95" customFormat="1" ht="16.5" customHeight="1" x14ac:dyDescent="0.2">
      <c r="A2" s="67"/>
      <c r="B2" s="67"/>
      <c r="C2" s="67"/>
      <c r="D2" s="67"/>
      <c r="E2" s="67"/>
      <c r="F2" s="67"/>
      <c r="G2" s="67"/>
      <c r="H2" s="67"/>
    </row>
    <row r="3" spans="1:23" s="95" customFormat="1" ht="16.5" customHeight="1" x14ac:dyDescent="0.2">
      <c r="A3" s="45" t="s">
        <v>37</v>
      </c>
      <c r="B3" s="45"/>
      <c r="C3" s="45"/>
      <c r="D3" s="45"/>
      <c r="E3" s="45"/>
      <c r="F3" s="45"/>
      <c r="G3" s="45"/>
      <c r="H3" s="45"/>
      <c r="I3" s="63"/>
      <c r="J3" s="63"/>
      <c r="K3" s="63"/>
      <c r="L3" s="63"/>
      <c r="M3" s="63"/>
      <c r="N3" s="63"/>
    </row>
    <row r="4" spans="1:23" ht="16.5" customHeight="1" x14ac:dyDescent="0.2">
      <c r="B4" s="27"/>
      <c r="C4" s="27"/>
      <c r="D4" s="27"/>
      <c r="E4" s="27"/>
      <c r="F4" s="27"/>
      <c r="G4" s="27"/>
      <c r="H4" s="27"/>
      <c r="I4" s="68"/>
      <c r="J4" s="63"/>
    </row>
    <row r="5" spans="1:23" ht="16.5" customHeight="1" x14ac:dyDescent="0.2">
      <c r="A5" s="68" t="s">
        <v>688</v>
      </c>
      <c r="B5" s="57"/>
      <c r="C5" s="57"/>
      <c r="D5" s="57"/>
      <c r="E5" s="57"/>
      <c r="F5" s="57"/>
      <c r="G5" s="57"/>
      <c r="H5" s="57"/>
      <c r="I5" s="68"/>
      <c r="J5" s="63"/>
      <c r="K5" s="68"/>
      <c r="L5" s="68"/>
      <c r="M5" s="68"/>
      <c r="O5" s="68"/>
      <c r="P5" s="68"/>
      <c r="Q5" s="68"/>
      <c r="R5" s="68"/>
      <c r="S5" s="68"/>
      <c r="T5" s="68"/>
      <c r="U5" s="68"/>
      <c r="V5" s="68"/>
      <c r="W5" s="68"/>
    </row>
    <row r="6" spans="1:23" s="50" customFormat="1" ht="16.5" customHeight="1" x14ac:dyDescent="0.2">
      <c r="A6" s="972" t="s">
        <v>10</v>
      </c>
      <c r="B6" s="972" t="s">
        <v>0</v>
      </c>
      <c r="C6" s="936" t="s">
        <v>11</v>
      </c>
      <c r="D6" s="937"/>
      <c r="E6" s="938"/>
      <c r="F6" s="936" t="s">
        <v>12</v>
      </c>
      <c r="G6" s="937"/>
      <c r="H6" s="938"/>
      <c r="I6" s="148"/>
      <c r="J6" s="153"/>
      <c r="K6" s="149"/>
      <c r="L6" s="149"/>
      <c r="Q6" s="150"/>
      <c r="R6" s="151"/>
    </row>
    <row r="7" spans="1:23" ht="25.5" x14ac:dyDescent="0.2">
      <c r="A7" s="976"/>
      <c r="B7" s="976"/>
      <c r="C7" s="156" t="s">
        <v>13</v>
      </c>
      <c r="D7" s="156" t="s">
        <v>14</v>
      </c>
      <c r="E7" s="156" t="s">
        <v>15</v>
      </c>
      <c r="F7" s="453" t="s">
        <v>705</v>
      </c>
      <c r="G7" s="156" t="s">
        <v>14</v>
      </c>
      <c r="H7" s="156" t="s">
        <v>709</v>
      </c>
      <c r="I7" s="69"/>
      <c r="J7" s="107"/>
      <c r="Q7" s="57"/>
      <c r="R7" s="52"/>
    </row>
    <row r="8" spans="1:23" ht="16.5" customHeight="1" x14ac:dyDescent="0.2">
      <c r="A8" s="939" t="s">
        <v>16</v>
      </c>
      <c r="B8" s="10" t="s">
        <v>1</v>
      </c>
      <c r="C8" s="117">
        <f>'Program Level Tables'!D8</f>
        <v>3794464</v>
      </c>
      <c r="D8" s="117">
        <f>'Program Level Tables'!D9</f>
        <v>3559472</v>
      </c>
      <c r="E8" s="118">
        <f t="shared" ref="E8:E13" si="0">D8/C8</f>
        <v>0.9380697774441924</v>
      </c>
      <c r="F8" s="119">
        <f>'Evergy Targets'!C111</f>
        <v>4814840.6529067745</v>
      </c>
      <c r="G8" s="117">
        <f>'Program Level Tables'!D10</f>
        <v>2800318</v>
      </c>
      <c r="H8" s="11">
        <f t="shared" ref="H8:H12" si="1">G8/F8</f>
        <v>0.5816013866023616</v>
      </c>
      <c r="I8" s="65"/>
      <c r="J8" s="108"/>
      <c r="Q8" s="57"/>
      <c r="R8" s="52"/>
    </row>
    <row r="9" spans="1:23" ht="16.5" customHeight="1" x14ac:dyDescent="0.2">
      <c r="A9" s="940"/>
      <c r="B9" s="10" t="s">
        <v>2</v>
      </c>
      <c r="C9" s="117">
        <f>'Program Level Tables'!I8</f>
        <v>24864849</v>
      </c>
      <c r="D9" s="117">
        <f>'Program Level Tables'!I9</f>
        <v>23687319</v>
      </c>
      <c r="E9" s="118">
        <f t="shared" si="0"/>
        <v>0.95264278500142907</v>
      </c>
      <c r="F9" s="117">
        <f>'Evergy Targets'!C110</f>
        <v>9722589.9258599989</v>
      </c>
      <c r="G9" s="117">
        <f>'Program Level Tables'!I10</f>
        <v>14310993</v>
      </c>
      <c r="H9" s="11">
        <f t="shared" si="1"/>
        <v>1.4719321815616058</v>
      </c>
      <c r="I9" s="65"/>
      <c r="J9" s="108"/>
      <c r="Q9" s="57"/>
      <c r="R9" s="52"/>
    </row>
    <row r="10" spans="1:23" ht="16.5" customHeight="1" x14ac:dyDescent="0.2">
      <c r="A10" s="940"/>
      <c r="B10" s="10" t="s">
        <v>17</v>
      </c>
      <c r="C10" s="119">
        <f>'Program Level Tables'!N8</f>
        <v>1020431</v>
      </c>
      <c r="D10" s="119">
        <f>'Program Level Tables'!N9</f>
        <v>961292</v>
      </c>
      <c r="E10" s="120">
        <f t="shared" si="0"/>
        <v>0.94204507703117601</v>
      </c>
      <c r="F10" s="119">
        <f>'Evergy Targets'!C114</f>
        <v>1160993.9527999999</v>
      </c>
      <c r="G10" s="119">
        <f>'Program Level Tables'!N10</f>
        <v>961292</v>
      </c>
      <c r="H10" s="13">
        <f t="shared" si="1"/>
        <v>0.82799053145938151</v>
      </c>
      <c r="I10" s="65"/>
      <c r="J10" s="109"/>
      <c r="Q10" s="57"/>
      <c r="R10" s="52"/>
    </row>
    <row r="11" spans="1:23" ht="16.5" customHeight="1" x14ac:dyDescent="0.2">
      <c r="A11" s="941"/>
      <c r="B11" s="14" t="s">
        <v>18</v>
      </c>
      <c r="C11" s="121">
        <f>SUM(C8:C10)</f>
        <v>29679744</v>
      </c>
      <c r="D11" s="121">
        <f>SUM(D8:D10)</f>
        <v>28208083</v>
      </c>
      <c r="E11" s="122">
        <f>D11/C11</f>
        <v>0.95041530681666253</v>
      </c>
      <c r="F11" s="121">
        <f>SUM(F8:F10)</f>
        <v>15698424.531566774</v>
      </c>
      <c r="G11" s="121">
        <f>SUM(G8:G10)</f>
        <v>18072603</v>
      </c>
      <c r="H11" s="15">
        <f>G11/F11</f>
        <v>1.1512367348493582</v>
      </c>
      <c r="I11" s="65"/>
      <c r="J11" s="109"/>
      <c r="Q11" s="57"/>
      <c r="R11" s="52"/>
    </row>
    <row r="12" spans="1:23" ht="16.5" customHeight="1" x14ac:dyDescent="0.2">
      <c r="A12" s="939" t="s">
        <v>19</v>
      </c>
      <c r="B12" s="10" t="s">
        <v>4</v>
      </c>
      <c r="C12" s="117">
        <f>'Program Level Tables'!S8</f>
        <v>17764315</v>
      </c>
      <c r="D12" s="117">
        <f>'Program Level Tables'!S9</f>
        <v>15173099</v>
      </c>
      <c r="E12" s="120">
        <f t="shared" si="0"/>
        <v>0.8541336381391571</v>
      </c>
      <c r="F12" s="117">
        <f>'Evergy Targets'!C112</f>
        <v>9578999.9999999963</v>
      </c>
      <c r="G12" s="117">
        <f>'Program Level Tables'!S10</f>
        <v>15173099</v>
      </c>
      <c r="H12" s="13">
        <f t="shared" si="1"/>
        <v>1.5839961373838611</v>
      </c>
      <c r="I12" s="65"/>
      <c r="J12" s="109"/>
      <c r="Q12" s="57"/>
      <c r="R12" s="52"/>
    </row>
    <row r="13" spans="1:23" ht="16.5" customHeight="1" x14ac:dyDescent="0.2">
      <c r="A13" s="940"/>
      <c r="B13" s="10" t="s">
        <v>271</v>
      </c>
      <c r="C13" s="117">
        <f>'Program Level Tables'!T8</f>
        <v>496111</v>
      </c>
      <c r="D13" s="117">
        <f>'Program Level Tables'!T10</f>
        <v>1481796</v>
      </c>
      <c r="E13" s="120">
        <f t="shared" si="0"/>
        <v>2.9868235132863412</v>
      </c>
      <c r="F13" s="119">
        <f>'Evergy Targets'!C113</f>
        <v>2928146.3999999971</v>
      </c>
      <c r="G13" s="117">
        <f>'Program Level Tables'!T10</f>
        <v>1481796</v>
      </c>
      <c r="H13" s="11">
        <f>G13/F13</f>
        <v>0.50605256622414829</v>
      </c>
      <c r="I13" s="65"/>
      <c r="J13" s="107"/>
      <c r="Q13" s="57"/>
    </row>
    <row r="14" spans="1:23" ht="16.5" customHeight="1" x14ac:dyDescent="0.2">
      <c r="A14" s="940"/>
      <c r="B14" s="10" t="s">
        <v>20</v>
      </c>
      <c r="C14" s="931" t="s">
        <v>784</v>
      </c>
      <c r="D14" s="932"/>
      <c r="E14" s="932"/>
      <c r="F14" s="932"/>
      <c r="G14" s="932"/>
      <c r="H14" s="933"/>
      <c r="I14" s="65"/>
      <c r="J14" s="107"/>
      <c r="Q14" s="57"/>
    </row>
    <row r="15" spans="1:23" ht="16.5" customHeight="1" x14ac:dyDescent="0.2">
      <c r="A15" s="941"/>
      <c r="B15" s="14" t="s">
        <v>21</v>
      </c>
      <c r="C15" s="121">
        <f>SUM(C12:C13)</f>
        <v>18260426</v>
      </c>
      <c r="D15" s="121">
        <f>SUM(D12:D13)</f>
        <v>16654895</v>
      </c>
      <c r="E15" s="122">
        <f>D15/C15</f>
        <v>0.91207592856815056</v>
      </c>
      <c r="F15" s="121">
        <f>SUM(F12:F13)</f>
        <v>12507146.399999993</v>
      </c>
      <c r="G15" s="121">
        <f>SUM(G12:G13)</f>
        <v>16654895</v>
      </c>
      <c r="H15" s="15">
        <f>G15/F15</f>
        <v>1.3316302909830822</v>
      </c>
      <c r="I15" s="65"/>
    </row>
    <row r="16" spans="1:23" s="484" customFormat="1" ht="16.5" customHeight="1" x14ac:dyDescent="0.2">
      <c r="A16" s="939" t="s">
        <v>775</v>
      </c>
      <c r="B16" s="487" t="s">
        <v>739</v>
      </c>
      <c r="C16" s="117">
        <f>'Program Level Tables'!AN8</f>
        <v>10020</v>
      </c>
      <c r="D16" s="117">
        <f>'Program Level Tables'!AN9</f>
        <v>10020</v>
      </c>
      <c r="E16" s="891">
        <f>D16/C16</f>
        <v>1</v>
      </c>
      <c r="F16" s="119">
        <v>155855</v>
      </c>
      <c r="G16" s="117">
        <f>'Program Level Tables'!AN10</f>
        <v>10020</v>
      </c>
      <c r="H16" s="11">
        <f t="shared" ref="H16" si="2">G16/F16</f>
        <v>6.4290526450867788E-2</v>
      </c>
      <c r="I16" s="482"/>
    </row>
    <row r="17" spans="1:18" s="484" customFormat="1" ht="16.5" customHeight="1" x14ac:dyDescent="0.2">
      <c r="A17" s="940"/>
      <c r="B17" s="487" t="s">
        <v>772</v>
      </c>
      <c r="C17" s="117">
        <f>'Program Level Tables'!AS8</f>
        <v>186388</v>
      </c>
      <c r="D17" s="117">
        <f>'Program Level Tables'!AS9</f>
        <v>178419</v>
      </c>
      <c r="E17" s="891">
        <f t="shared" ref="E17:E19" si="3">D17/C17</f>
        <v>0.95724510161598386</v>
      </c>
      <c r="F17" s="980">
        <f>'Evergy Targets'!C117</f>
        <v>1755799.6999999972</v>
      </c>
      <c r="G17" s="117">
        <f>'Program Level Tables'!AS10</f>
        <v>178419</v>
      </c>
      <c r="H17" s="934" cm="2">
        <f t="array" ref="H17">SUM(G17:G19/F17)</f>
        <v>0.22926280828046652</v>
      </c>
      <c r="I17" s="482"/>
    </row>
    <row r="18" spans="1:18" s="484" customFormat="1" ht="16.5" customHeight="1" x14ac:dyDescent="0.2">
      <c r="A18" s="940"/>
      <c r="B18" s="487" t="s">
        <v>773</v>
      </c>
      <c r="C18" s="117">
        <f>'Program Level Tables'!BC8</f>
        <v>3446.5</v>
      </c>
      <c r="D18" s="117">
        <f>'Program Level Tables'!BC9</f>
        <v>3544.57</v>
      </c>
      <c r="E18" s="891">
        <f t="shared" si="3"/>
        <v>1.0284549543014654</v>
      </c>
      <c r="F18" s="980"/>
      <c r="G18" s="117">
        <f>'Program Level Tables'!BC10</f>
        <v>3544.57</v>
      </c>
      <c r="H18" s="945"/>
      <c r="I18" s="482"/>
      <c r="J18" s="53"/>
    </row>
    <row r="19" spans="1:18" s="484" customFormat="1" ht="16.5" customHeight="1" x14ac:dyDescent="0.2">
      <c r="A19" s="940"/>
      <c r="B19" s="487" t="s">
        <v>774</v>
      </c>
      <c r="C19" s="117">
        <f>'Program Level Tables'!AX8</f>
        <v>220576</v>
      </c>
      <c r="D19" s="117">
        <f>'Program Level Tables'!AX9</f>
        <v>220576</v>
      </c>
      <c r="E19" s="891">
        <f t="shared" si="3"/>
        <v>1</v>
      </c>
      <c r="F19" s="980"/>
      <c r="G19" s="117">
        <f>'Program Level Tables'!AX10</f>
        <v>220576</v>
      </c>
      <c r="H19" s="935"/>
      <c r="I19" s="482"/>
    </row>
    <row r="20" spans="1:18" s="484" customFormat="1" ht="16.5" customHeight="1" x14ac:dyDescent="0.2">
      <c r="A20" s="941"/>
      <c r="B20" s="14" t="s">
        <v>776</v>
      </c>
      <c r="C20" s="121">
        <f>SUM(C16:C19)</f>
        <v>420430.5</v>
      </c>
      <c r="D20" s="121">
        <f>SUM(D16:D19)</f>
        <v>412559.57</v>
      </c>
      <c r="E20" s="122">
        <f>D20/C20</f>
        <v>0.98127887962457527</v>
      </c>
      <c r="F20" s="121">
        <f>SUM(F16:F19)</f>
        <v>1911654.6999999972</v>
      </c>
      <c r="G20" s="121">
        <f>SUM(G16:G19)</f>
        <v>412559.57</v>
      </c>
      <c r="H20" s="15">
        <f>G20/F20</f>
        <v>0.21581280866256894</v>
      </c>
      <c r="I20" s="482"/>
    </row>
    <row r="21" spans="1:18" ht="16.5" customHeight="1" x14ac:dyDescent="0.2">
      <c r="A21" s="939" t="s">
        <v>22</v>
      </c>
      <c r="B21" s="10" t="s">
        <v>23</v>
      </c>
      <c r="C21" s="931" t="s">
        <v>24</v>
      </c>
      <c r="D21" s="932"/>
      <c r="E21" s="932"/>
      <c r="F21" s="932"/>
      <c r="G21" s="932"/>
      <c r="H21" s="933"/>
      <c r="I21" s="65"/>
      <c r="J21" s="107"/>
    </row>
    <row r="22" spans="1:18" ht="16.5" customHeight="1" x14ac:dyDescent="0.2">
      <c r="A22" s="940"/>
      <c r="B22" s="10" t="s">
        <v>25</v>
      </c>
      <c r="C22" s="117">
        <f>'Program Level Tables'!AD8</f>
        <v>931022</v>
      </c>
      <c r="D22" s="117">
        <f>'Program Level Tables'!AD9</f>
        <v>875466</v>
      </c>
      <c r="E22" s="890">
        <f t="shared" ref="E22:E23" si="4">D22/C22</f>
        <v>0.94032794069313075</v>
      </c>
      <c r="F22" s="119">
        <f>'Evergy Targets'!C115</f>
        <v>1329516</v>
      </c>
      <c r="G22" s="117">
        <f>'Program Level Tables'!AD10</f>
        <v>875466</v>
      </c>
      <c r="H22" s="11">
        <f>G22/F22</f>
        <v>0.65848474181581873</v>
      </c>
      <c r="I22" s="65"/>
      <c r="J22" s="107"/>
      <c r="Q22" s="57"/>
    </row>
    <row r="23" spans="1:18" ht="16.5" customHeight="1" x14ac:dyDescent="0.2">
      <c r="A23" s="940"/>
      <c r="B23" s="10" t="s">
        <v>26</v>
      </c>
      <c r="C23" s="124">
        <f>'Program Level Tables'!AI8</f>
        <v>19306</v>
      </c>
      <c r="D23" s="124">
        <f>'Program Level Tables'!AI9</f>
        <v>38068</v>
      </c>
      <c r="E23" s="890">
        <f t="shared" si="4"/>
        <v>1.9718222314306433</v>
      </c>
      <c r="F23" s="117">
        <f>'Evergy Targets'!C108</f>
        <v>58312.000000000007</v>
      </c>
      <c r="G23" s="117">
        <f>'Program Level Tables'!AI10</f>
        <v>38068</v>
      </c>
      <c r="H23" s="11">
        <f>G23/F23</f>
        <v>0.65283303608176702</v>
      </c>
      <c r="I23" s="65"/>
      <c r="J23" s="107"/>
      <c r="Q23" s="57"/>
    </row>
    <row r="24" spans="1:18" ht="16.5" customHeight="1" x14ac:dyDescent="0.2">
      <c r="A24" s="941"/>
      <c r="B24" s="14" t="s">
        <v>27</v>
      </c>
      <c r="C24" s="121">
        <f>SUM(C22:C23)</f>
        <v>950328</v>
      </c>
      <c r="D24" s="121">
        <f>SUM(D22:D23)</f>
        <v>913534</v>
      </c>
      <c r="E24" s="15">
        <f>D24/C24</f>
        <v>0.96128284129269048</v>
      </c>
      <c r="F24" s="121">
        <f>SUM(F22:F23)</f>
        <v>1387828</v>
      </c>
      <c r="G24" s="121">
        <f>SUM(G22:G23)</f>
        <v>913534</v>
      </c>
      <c r="H24" s="15">
        <f>G24/F24</f>
        <v>0.65824727559899354</v>
      </c>
      <c r="I24" s="65">
        <f>G26/D26</f>
        <v>0.78056540961990162</v>
      </c>
      <c r="J24" s="108"/>
      <c r="K24" s="75"/>
      <c r="Q24" s="57"/>
      <c r="R24" s="52"/>
    </row>
    <row r="25" spans="1:18" s="545" customFormat="1" ht="16.5" customHeight="1" x14ac:dyDescent="0.2">
      <c r="A25" s="955" t="s">
        <v>918</v>
      </c>
      <c r="B25" s="956"/>
      <c r="C25" s="128">
        <f>SUM(C24,C15,C11)</f>
        <v>48890498</v>
      </c>
      <c r="D25" s="128">
        <f>SUM(D24,D15,D11)</f>
        <v>45776512</v>
      </c>
      <c r="E25" s="540">
        <f>D25/C25</f>
        <v>0.93630692818878625</v>
      </c>
      <c r="F25" s="128">
        <f>SUM(F24,F15,F11)</f>
        <v>29593398.931566767</v>
      </c>
      <c r="G25" s="128">
        <f>SUM(G24,G15,G11)</f>
        <v>35641032</v>
      </c>
      <c r="H25" s="540">
        <f>G25/F25</f>
        <v>1.2043575015637129</v>
      </c>
      <c r="I25" s="65"/>
      <c r="J25" s="108"/>
      <c r="K25" s="75"/>
      <c r="Q25" s="57"/>
      <c r="R25" s="52"/>
    </row>
    <row r="26" spans="1:18" ht="16.5" customHeight="1" x14ac:dyDescent="0.2">
      <c r="A26" s="955" t="s">
        <v>783</v>
      </c>
      <c r="B26" s="956"/>
      <c r="C26" s="128">
        <f>SUM(C24,C15,C11,C20)</f>
        <v>49310928.5</v>
      </c>
      <c r="D26" s="128">
        <f>SUM(D24,D15,D11,D20)</f>
        <v>46189071.57</v>
      </c>
      <c r="E26" s="540">
        <f>D26/C26</f>
        <v>0.93669036408430228</v>
      </c>
      <c r="F26" s="128">
        <f>SUM(F24,F15,F11,F20)</f>
        <v>31505053.631566763</v>
      </c>
      <c r="G26" s="128">
        <f>SUM(G24,G15,G11,G20)</f>
        <v>36053591.57</v>
      </c>
      <c r="H26" s="540">
        <f>G26/F26</f>
        <v>1.1443748673348009</v>
      </c>
      <c r="I26" s="65"/>
      <c r="J26" s="107"/>
      <c r="K26" s="75"/>
      <c r="Q26" s="57"/>
    </row>
    <row r="27" spans="1:18" ht="16.5" customHeight="1" x14ac:dyDescent="0.2">
      <c r="B27" s="27"/>
      <c r="C27" s="27"/>
      <c r="D27" s="27"/>
      <c r="E27" s="27"/>
      <c r="F27" s="27"/>
      <c r="G27" s="27"/>
      <c r="H27" s="27"/>
      <c r="I27" s="65"/>
      <c r="J27" s="107"/>
      <c r="K27" s="68"/>
      <c r="L27" s="68"/>
      <c r="Q27" s="57"/>
    </row>
    <row r="28" spans="1:18" ht="16.5" customHeight="1" x14ac:dyDescent="0.2">
      <c r="A28" s="48"/>
      <c r="B28" s="27"/>
      <c r="C28" s="27"/>
      <c r="D28" s="27"/>
      <c r="E28" s="27"/>
      <c r="F28" s="77"/>
      <c r="G28" s="27"/>
      <c r="H28" s="27"/>
      <c r="I28" s="65"/>
      <c r="J28" s="109"/>
      <c r="K28" s="57"/>
      <c r="L28" s="57"/>
      <c r="Q28" s="57"/>
    </row>
    <row r="29" spans="1:18" ht="16.5" customHeight="1" x14ac:dyDescent="0.2">
      <c r="A29" s="68" t="s">
        <v>689</v>
      </c>
      <c r="B29" s="57"/>
      <c r="C29" s="57"/>
      <c r="D29" s="57"/>
      <c r="E29" s="57"/>
      <c r="F29" s="57"/>
      <c r="G29" s="57"/>
      <c r="H29" s="57"/>
      <c r="I29" s="65"/>
      <c r="J29" s="108"/>
      <c r="K29" s="71"/>
      <c r="L29" s="53"/>
      <c r="Q29" s="57"/>
    </row>
    <row r="30" spans="1:18" s="46" customFormat="1" ht="16.5" customHeight="1" x14ac:dyDescent="0.2">
      <c r="A30" s="981" t="s">
        <v>10</v>
      </c>
      <c r="B30" s="983" t="s">
        <v>0</v>
      </c>
      <c r="C30" s="936" t="s">
        <v>11</v>
      </c>
      <c r="D30" s="937"/>
      <c r="E30" s="938"/>
      <c r="F30" s="936" t="s">
        <v>12</v>
      </c>
      <c r="G30" s="937"/>
      <c r="H30" s="938"/>
      <c r="I30" s="7"/>
      <c r="J30" s="44"/>
      <c r="K30" s="159"/>
      <c r="L30" s="160"/>
    </row>
    <row r="31" spans="1:18" ht="25.5" x14ac:dyDescent="0.2">
      <c r="A31" s="982"/>
      <c r="B31" s="976"/>
      <c r="C31" s="9" t="s">
        <v>283</v>
      </c>
      <c r="D31" s="9" t="s">
        <v>513</v>
      </c>
      <c r="E31" s="9" t="s">
        <v>15</v>
      </c>
      <c r="F31" s="9" t="s">
        <v>708</v>
      </c>
      <c r="G31" s="9" t="s">
        <v>513</v>
      </c>
      <c r="H31" s="9" t="s">
        <v>709</v>
      </c>
      <c r="I31" s="65"/>
      <c r="J31" s="107"/>
    </row>
    <row r="32" spans="1:18" ht="16.5" customHeight="1" x14ac:dyDescent="0.2">
      <c r="A32" s="939" t="s">
        <v>16</v>
      </c>
      <c r="B32" s="10" t="s">
        <v>1</v>
      </c>
      <c r="C32" s="139">
        <f>'Program Level Tables'!D13</f>
        <v>2661.28</v>
      </c>
      <c r="D32" s="139">
        <f>'Program Level Tables'!D14</f>
        <v>2640.05</v>
      </c>
      <c r="E32" s="118">
        <f t="shared" ref="E32:E34" si="5">D32/C32</f>
        <v>0.99202263572416283</v>
      </c>
      <c r="F32" s="162">
        <f>'Evergy Targets'!K111</f>
        <v>2225.004186421585</v>
      </c>
      <c r="G32" s="139">
        <f>'Program Level Tables'!D15</f>
        <v>1914.62</v>
      </c>
      <c r="H32" s="11">
        <f t="shared" ref="H32:H34" si="6">G32/F32</f>
        <v>0.86050175171995169</v>
      </c>
      <c r="I32" s="65"/>
    </row>
    <row r="33" spans="1:14" ht="16.5" customHeight="1" x14ac:dyDescent="0.2">
      <c r="A33" s="940"/>
      <c r="B33" s="10" t="s">
        <v>2</v>
      </c>
      <c r="C33" s="139">
        <f>'Program Level Tables'!I13</f>
        <v>3204.47</v>
      </c>
      <c r="D33" s="139">
        <f>'Program Level Tables'!I14</f>
        <v>3045.96</v>
      </c>
      <c r="E33" s="118">
        <f t="shared" si="5"/>
        <v>0.95053472181047105</v>
      </c>
      <c r="F33" s="139">
        <f>'Evergy Targets'!K110</f>
        <v>724.81122000000005</v>
      </c>
      <c r="G33" s="139">
        <f>'Program Level Tables'!I15</f>
        <v>1838.5</v>
      </c>
      <c r="H33" s="11">
        <f t="shared" si="6"/>
        <v>2.536522544449574</v>
      </c>
      <c r="I33" s="65"/>
    </row>
    <row r="34" spans="1:14" ht="16.5" customHeight="1" x14ac:dyDescent="0.2">
      <c r="A34" s="940"/>
      <c r="B34" s="10" t="s">
        <v>17</v>
      </c>
      <c r="C34" s="139">
        <f>'Program Level Tables'!N13</f>
        <v>122.93</v>
      </c>
      <c r="D34" s="139">
        <f>'Program Level Tables'!N14</f>
        <v>112.63</v>
      </c>
      <c r="E34" s="118">
        <f t="shared" si="5"/>
        <v>0.916212478646384</v>
      </c>
      <c r="F34" s="139">
        <f>'Evergy Targets'!K114</f>
        <v>227.54974999999999</v>
      </c>
      <c r="G34" s="139">
        <f>'Program Level Tables'!N15</f>
        <v>112.63</v>
      </c>
      <c r="H34" s="11">
        <f t="shared" si="6"/>
        <v>0.49496868267269029</v>
      </c>
      <c r="I34" s="79"/>
      <c r="J34" s="111"/>
      <c r="M34" s="68"/>
    </row>
    <row r="35" spans="1:14" ht="16.5" customHeight="1" x14ac:dyDescent="0.2">
      <c r="A35" s="941"/>
      <c r="B35" s="14" t="s">
        <v>18</v>
      </c>
      <c r="C35" s="140">
        <f>SUM(C32:C34)</f>
        <v>5988.68</v>
      </c>
      <c r="D35" s="140">
        <f>SUM(D32:D34)</f>
        <v>5798.64</v>
      </c>
      <c r="E35" s="122">
        <f>D35/C35</f>
        <v>0.96826679668975468</v>
      </c>
      <c r="F35" s="140">
        <f>SUM(F32:F34)</f>
        <v>3177.3651564215852</v>
      </c>
      <c r="G35" s="140">
        <f>SUM(G32:G34)</f>
        <v>3865.75</v>
      </c>
      <c r="H35" s="15">
        <f>G35/F35</f>
        <v>1.2166527325910781</v>
      </c>
      <c r="I35" s="79"/>
    </row>
    <row r="36" spans="1:14" ht="16.5" customHeight="1" x14ac:dyDescent="0.2">
      <c r="A36" s="939" t="s">
        <v>19</v>
      </c>
      <c r="B36" s="10" t="s">
        <v>4</v>
      </c>
      <c r="C36" s="139">
        <f>'Program Level Tables'!S13</f>
        <v>3922.4</v>
      </c>
      <c r="D36" s="139">
        <f>'Program Level Tables'!S14</f>
        <v>2549.2399999999998</v>
      </c>
      <c r="E36" s="120">
        <f t="shared" ref="E36:E37" si="7">D36/C36</f>
        <v>0.64991841729553324</v>
      </c>
      <c r="F36" s="139">
        <f>'Evergy Targets'!K112</f>
        <v>1200.0000000000002</v>
      </c>
      <c r="G36" s="139">
        <f>'Program Level Tables'!S15</f>
        <v>2549.2399999999998</v>
      </c>
      <c r="H36" s="13">
        <f t="shared" ref="H36" si="8">G36/F36</f>
        <v>2.1243666666666661</v>
      </c>
      <c r="I36" s="79"/>
    </row>
    <row r="37" spans="1:14" ht="16.5" customHeight="1" x14ac:dyDescent="0.2">
      <c r="A37" s="940"/>
      <c r="B37" s="10" t="s">
        <v>271</v>
      </c>
      <c r="C37" s="139">
        <f>'Program Level Tables'!T13</f>
        <v>172.13</v>
      </c>
      <c r="D37" s="139">
        <f>'Program Level Tables'!T14</f>
        <v>248.96</v>
      </c>
      <c r="E37" s="120">
        <f t="shared" si="7"/>
        <v>1.4463486899436473</v>
      </c>
      <c r="F37" s="162">
        <f>'Evergy Targets'!K113</f>
        <v>366.01830000000012</v>
      </c>
      <c r="G37" s="139">
        <f>'Program Level Tables'!T15</f>
        <v>248.96</v>
      </c>
      <c r="H37" s="11">
        <f>G37/F37</f>
        <v>0.68018457000647214</v>
      </c>
      <c r="I37" s="79"/>
    </row>
    <row r="38" spans="1:14" ht="16.5" customHeight="1" x14ac:dyDescent="0.2">
      <c r="A38" s="940"/>
      <c r="B38" s="10" t="s">
        <v>20</v>
      </c>
      <c r="C38" s="931" t="s">
        <v>784</v>
      </c>
      <c r="D38" s="932"/>
      <c r="E38" s="932"/>
      <c r="F38" s="932"/>
      <c r="G38" s="932"/>
      <c r="H38" s="933"/>
      <c r="J38" s="81"/>
      <c r="M38" s="80"/>
    </row>
    <row r="39" spans="1:14" ht="16.5" customHeight="1" x14ac:dyDescent="0.2">
      <c r="A39" s="941"/>
      <c r="B39" s="14" t="s">
        <v>21</v>
      </c>
      <c r="C39" s="140">
        <f>SUM(C36:C38)</f>
        <v>4094.53</v>
      </c>
      <c r="D39" s="140">
        <f>SUM(D36:D38)</f>
        <v>2798.2</v>
      </c>
      <c r="E39" s="122">
        <f>D39/C39</f>
        <v>0.68339955990064782</v>
      </c>
      <c r="F39" s="140">
        <f>SUM(F36:F38)</f>
        <v>1566.0183000000004</v>
      </c>
      <c r="G39" s="140">
        <f>SUM(G36:G38)</f>
        <v>2798.2</v>
      </c>
      <c r="H39" s="15">
        <f>G39/F39</f>
        <v>1.786824585638622</v>
      </c>
      <c r="J39" s="69"/>
      <c r="M39" s="80"/>
    </row>
    <row r="40" spans="1:14" s="484" customFormat="1" ht="16.5" customHeight="1" x14ac:dyDescent="0.2">
      <c r="A40" s="939" t="s">
        <v>775</v>
      </c>
      <c r="B40" s="487" t="s">
        <v>739</v>
      </c>
      <c r="C40" s="139">
        <f>'Program Level Tables'!AN13</f>
        <v>1.56</v>
      </c>
      <c r="D40" s="139">
        <f>'Program Level Tables'!AN14</f>
        <v>1.56</v>
      </c>
      <c r="E40" s="120">
        <f>D40/C40</f>
        <v>1</v>
      </c>
      <c r="F40" s="162">
        <v>17.5</v>
      </c>
      <c r="G40" s="139">
        <f>'Program Level Tables'!AN15</f>
        <v>1.56</v>
      </c>
      <c r="H40" s="11">
        <f t="shared" ref="H40" si="9">G40/F40</f>
        <v>8.9142857142857149E-2</v>
      </c>
      <c r="I40" s="482"/>
    </row>
    <row r="41" spans="1:14" s="484" customFormat="1" ht="16.5" customHeight="1" x14ac:dyDescent="0.2">
      <c r="A41" s="940"/>
      <c r="B41" s="487" t="s">
        <v>772</v>
      </c>
      <c r="C41" s="962" t="s">
        <v>779</v>
      </c>
      <c r="D41" s="963"/>
      <c r="E41" s="963"/>
      <c r="F41" s="963"/>
      <c r="G41" s="963"/>
      <c r="H41" s="964"/>
      <c r="I41" s="482"/>
    </row>
    <row r="42" spans="1:14" s="484" customFormat="1" ht="16.5" customHeight="1" x14ac:dyDescent="0.2">
      <c r="A42" s="940"/>
      <c r="B42" s="487" t="s">
        <v>773</v>
      </c>
      <c r="C42" s="139">
        <f>'Program Level Tables'!BC13</f>
        <v>3.96</v>
      </c>
      <c r="D42" s="139">
        <f>'Program Level Tables'!BC14</f>
        <v>3.96</v>
      </c>
      <c r="E42" s="120">
        <f t="shared" ref="E42:E43" si="10">D42/C42</f>
        <v>1</v>
      </c>
      <c r="F42" s="977">
        <f>'Evergy Targets'!K117</f>
        <v>263.7999999999999</v>
      </c>
      <c r="G42" s="139">
        <f>'Program Level Tables'!BC15</f>
        <v>3.96</v>
      </c>
      <c r="H42" s="934" cm="2">
        <f t="array" ref="H42">SUM(G42:G43/F42)</f>
        <v>0.20094768764215321</v>
      </c>
      <c r="I42" s="482"/>
    </row>
    <row r="43" spans="1:14" s="484" customFormat="1" ht="16.5" customHeight="1" x14ac:dyDescent="0.2">
      <c r="A43" s="940"/>
      <c r="B43" s="487" t="s">
        <v>774</v>
      </c>
      <c r="C43" s="139">
        <f>'Program Level Tables'!AX13</f>
        <v>49.05</v>
      </c>
      <c r="D43" s="139">
        <f>'Program Level Tables'!AX14</f>
        <v>49.05</v>
      </c>
      <c r="E43" s="120">
        <f t="shared" si="10"/>
        <v>1</v>
      </c>
      <c r="F43" s="978"/>
      <c r="G43" s="139">
        <f>'Program Level Tables'!AX15</f>
        <v>49.05</v>
      </c>
      <c r="H43" s="935"/>
      <c r="I43" s="482"/>
    </row>
    <row r="44" spans="1:14" s="484" customFormat="1" ht="16.5" customHeight="1" x14ac:dyDescent="0.2">
      <c r="A44" s="941"/>
      <c r="B44" s="14" t="s">
        <v>776</v>
      </c>
      <c r="C44" s="140">
        <f>SUM(C40:C43)</f>
        <v>54.569999999999993</v>
      </c>
      <c r="D44" s="140">
        <f>SUM(D40:D43)</f>
        <v>54.569999999999993</v>
      </c>
      <c r="E44" s="122">
        <f>D44/C44</f>
        <v>1</v>
      </c>
      <c r="F44" s="140">
        <f>SUM(F40:F43)</f>
        <v>281.2999999999999</v>
      </c>
      <c r="G44" s="140">
        <f>SUM(G40:G43)</f>
        <v>54.569999999999993</v>
      </c>
      <c r="H44" s="15">
        <f>G44/F44</f>
        <v>0.19399217916814793</v>
      </c>
      <c r="I44" s="482"/>
    </row>
    <row r="45" spans="1:14" ht="16.5" customHeight="1" x14ac:dyDescent="0.2">
      <c r="A45" s="939" t="s">
        <v>22</v>
      </c>
      <c r="B45" s="10" t="s">
        <v>23</v>
      </c>
      <c r="C45" s="139">
        <f>'Program Level Tables'!Y13</f>
        <v>23213.1</v>
      </c>
      <c r="D45" s="139">
        <f>'Program Level Tables'!Y14</f>
        <v>22523.9</v>
      </c>
      <c r="E45" s="118">
        <f t="shared" ref="E45:E50" si="11">D45/C45</f>
        <v>0.97030986813480335</v>
      </c>
      <c r="F45" s="139">
        <f>'Evergy Targets'!K107</f>
        <v>14999.999999999984</v>
      </c>
      <c r="G45" s="139">
        <f>'Program Level Tables'!Y15</f>
        <v>22523.9</v>
      </c>
      <c r="H45" s="11">
        <f t="shared" ref="H45:H50" si="12">G45/F45</f>
        <v>1.5015933333333351</v>
      </c>
    </row>
    <row r="46" spans="1:14" ht="16.5" customHeight="1" x14ac:dyDescent="0.2">
      <c r="A46" s="940"/>
      <c r="B46" s="10" t="s">
        <v>25</v>
      </c>
      <c r="C46" s="139">
        <f>'Program Level Tables'!AD13</f>
        <v>6424.6</v>
      </c>
      <c r="D46" s="139">
        <f>'Program Level Tables'!AD14</f>
        <v>5978.93</v>
      </c>
      <c r="E46" s="118">
        <f t="shared" si="11"/>
        <v>0.93063070074401522</v>
      </c>
      <c r="F46" s="139">
        <f>'Evergy Targets'!K115</f>
        <v>9957.1200000000008</v>
      </c>
      <c r="G46" s="139">
        <f>'Program Level Tables'!AD15</f>
        <v>5978.93</v>
      </c>
      <c r="H46" s="11">
        <f t="shared" si="12"/>
        <v>0.60046780595192184</v>
      </c>
    </row>
    <row r="47" spans="1:14" ht="16.5" customHeight="1" x14ac:dyDescent="0.2">
      <c r="A47" s="940"/>
      <c r="B47" s="10" t="s">
        <v>26</v>
      </c>
      <c r="C47" s="139">
        <f>'Program Level Tables'!AI13</f>
        <v>161</v>
      </c>
      <c r="D47" s="139">
        <f>'Program Level Tables'!AI14</f>
        <v>127.11</v>
      </c>
      <c r="E47" s="118">
        <f t="shared" si="11"/>
        <v>0.78950310559006209</v>
      </c>
      <c r="F47" s="139">
        <f>'Evergy Targets'!K108</f>
        <v>426.23999999999984</v>
      </c>
      <c r="G47" s="139">
        <f>'Program Level Tables'!AI15</f>
        <v>127.11</v>
      </c>
      <c r="H47" s="11">
        <f t="shared" si="12"/>
        <v>0.29821227477477491</v>
      </c>
      <c r="J47" s="65"/>
      <c r="K47" s="71"/>
      <c r="L47" s="53"/>
      <c r="N47" s="83"/>
    </row>
    <row r="48" spans="1:14" ht="16.5" customHeight="1" x14ac:dyDescent="0.2">
      <c r="A48" s="941"/>
      <c r="B48" s="14" t="s">
        <v>27</v>
      </c>
      <c r="C48" s="140">
        <f>SUM(C45:C47)</f>
        <v>29798.699999999997</v>
      </c>
      <c r="D48" s="140">
        <f>SUM(D45:D47)</f>
        <v>28629.940000000002</v>
      </c>
      <c r="E48" s="122">
        <f>D48/C48</f>
        <v>0.96077815475171757</v>
      </c>
      <c r="F48" s="140">
        <f>SUM(F45:F47)</f>
        <v>25383.359999999986</v>
      </c>
      <c r="G48" s="140">
        <f>SUM(G45:G47)</f>
        <v>28629.940000000002</v>
      </c>
      <c r="H48" s="15">
        <f>G48/F48</f>
        <v>1.1279019010879576</v>
      </c>
      <c r="J48" s="65"/>
    </row>
    <row r="49" spans="1:22" s="545" customFormat="1" ht="16.5" customHeight="1" x14ac:dyDescent="0.2">
      <c r="A49" s="955" t="s">
        <v>918</v>
      </c>
      <c r="B49" s="956"/>
      <c r="C49" s="141">
        <f>SUM(C48,C39,C35)</f>
        <v>39881.909999999996</v>
      </c>
      <c r="D49" s="141">
        <f>SUM(D48,D39,D35)</f>
        <v>37226.780000000006</v>
      </c>
      <c r="E49" s="129">
        <f t="shared" si="11"/>
        <v>0.93342520456016298</v>
      </c>
      <c r="F49" s="141">
        <f>SUM(F48,F39,F35)</f>
        <v>30126.743456421573</v>
      </c>
      <c r="G49" s="141">
        <f>SUM(G48,G39,G35)</f>
        <v>35293.89</v>
      </c>
      <c r="H49" s="540">
        <f>G49/F49</f>
        <v>1.1715136105252371</v>
      </c>
      <c r="I49" s="51"/>
      <c r="J49" s="65"/>
    </row>
    <row r="50" spans="1:22" ht="16.5" customHeight="1" x14ac:dyDescent="0.2">
      <c r="A50" s="955" t="s">
        <v>783</v>
      </c>
      <c r="B50" s="956"/>
      <c r="C50" s="141">
        <f>SUM(C48,C39,C35,C44)</f>
        <v>39936.479999999996</v>
      </c>
      <c r="D50" s="141">
        <f>SUM(D48,D39,D35,D44)</f>
        <v>37281.350000000006</v>
      </c>
      <c r="E50" s="129">
        <f t="shared" si="11"/>
        <v>0.93351617368381012</v>
      </c>
      <c r="F50" s="141">
        <f>SUM(F48,F39,F35,F44)</f>
        <v>30408.043456421572</v>
      </c>
      <c r="G50" s="141">
        <f>SUM(G48,G39,G35,G44)</f>
        <v>35348.46</v>
      </c>
      <c r="H50" s="540">
        <f t="shared" si="12"/>
        <v>1.1624707143903765</v>
      </c>
      <c r="J50" s="65"/>
    </row>
    <row r="51" spans="1:22" ht="16.5" customHeight="1" x14ac:dyDescent="0.2">
      <c r="B51" s="27"/>
      <c r="C51" s="27"/>
      <c r="D51" s="27"/>
      <c r="E51" s="27"/>
      <c r="F51" s="27"/>
      <c r="G51" s="27"/>
      <c r="H51" s="49"/>
      <c r="J51" s="65"/>
      <c r="K51" s="71"/>
      <c r="L51" s="53"/>
    </row>
    <row r="52" spans="1:22" ht="16.5" customHeight="1" x14ac:dyDescent="0.2">
      <c r="C52" s="50"/>
      <c r="D52" s="50"/>
      <c r="F52" s="17"/>
      <c r="H52" s="52"/>
      <c r="J52" s="79"/>
      <c r="K52" s="71"/>
      <c r="L52" s="53"/>
      <c r="M52" s="68"/>
    </row>
    <row r="53" spans="1:22" ht="16.5" customHeight="1" x14ac:dyDescent="0.2">
      <c r="A53" s="68" t="s">
        <v>690</v>
      </c>
      <c r="B53" s="68"/>
      <c r="C53" s="68"/>
      <c r="D53" s="68"/>
      <c r="E53" s="68"/>
      <c r="H53" s="53"/>
      <c r="I53" s="79"/>
      <c r="K53" s="71"/>
      <c r="L53" s="53"/>
      <c r="M53" s="68"/>
    </row>
    <row r="54" spans="1:22" ht="25.5" x14ac:dyDescent="0.2">
      <c r="A54" s="9" t="s">
        <v>29</v>
      </c>
      <c r="B54" s="9" t="s">
        <v>30</v>
      </c>
      <c r="C54" s="9" t="s">
        <v>31</v>
      </c>
      <c r="D54" s="9" t="s">
        <v>32</v>
      </c>
      <c r="E54" s="9" t="s">
        <v>33</v>
      </c>
      <c r="F54" s="54"/>
      <c r="G54" s="18"/>
      <c r="H54" s="55"/>
      <c r="I54" s="85"/>
      <c r="J54" s="112"/>
      <c r="K54" s="71"/>
      <c r="L54" s="53"/>
      <c r="Q54" s="68"/>
      <c r="R54" s="68"/>
      <c r="S54" s="68"/>
      <c r="T54" s="68"/>
      <c r="U54" s="68"/>
      <c r="V54" s="68"/>
    </row>
    <row r="55" spans="1:22" ht="16.5" customHeight="1" x14ac:dyDescent="0.2">
      <c r="A55" s="10" t="s">
        <v>1</v>
      </c>
      <c r="B55" s="86">
        <v>0.37</v>
      </c>
      <c r="C55" s="86">
        <v>0.02</v>
      </c>
      <c r="D55" s="86">
        <v>0.14000000000000001</v>
      </c>
      <c r="E55" s="86">
        <v>0.79</v>
      </c>
      <c r="I55" s="81"/>
      <c r="K55" s="71"/>
      <c r="L55" s="53"/>
      <c r="M55" s="80"/>
      <c r="Q55" s="68"/>
      <c r="R55" s="68"/>
      <c r="S55" s="68"/>
      <c r="T55" s="68"/>
      <c r="U55" s="68"/>
      <c r="V55" s="68"/>
    </row>
    <row r="56" spans="1:22" ht="16.5" customHeight="1" x14ac:dyDescent="0.2">
      <c r="A56" s="10" t="s">
        <v>2</v>
      </c>
      <c r="B56" s="86">
        <v>0.46300000000000002</v>
      </c>
      <c r="C56" s="86">
        <v>7.0000000000000007E-2</v>
      </c>
      <c r="D56" s="86">
        <v>0</v>
      </c>
      <c r="E56" s="86">
        <v>0.60399999999999998</v>
      </c>
      <c r="F56" s="57"/>
      <c r="I56" s="56"/>
      <c r="O56" s="68"/>
      <c r="P56" s="68"/>
    </row>
    <row r="57" spans="1:22" ht="16.5" customHeight="1" x14ac:dyDescent="0.2">
      <c r="A57" s="19" t="s">
        <v>17</v>
      </c>
      <c r="B57" s="957" t="s">
        <v>34</v>
      </c>
      <c r="C57" s="958"/>
      <c r="D57" s="958"/>
      <c r="E57" s="959"/>
      <c r="G57" s="69"/>
      <c r="I57" s="69"/>
      <c r="J57" s="112"/>
      <c r="N57" s="68"/>
      <c r="O57" s="68"/>
      <c r="P57" s="68"/>
    </row>
    <row r="58" spans="1:22" ht="16.5" customHeight="1" x14ac:dyDescent="0.2">
      <c r="A58" s="10" t="s">
        <v>4</v>
      </c>
      <c r="B58" s="957" t="s">
        <v>274</v>
      </c>
      <c r="C58" s="958"/>
      <c r="D58" s="958"/>
      <c r="E58" s="959"/>
      <c r="F58" s="68"/>
      <c r="I58" s="65"/>
      <c r="J58" s="113"/>
    </row>
    <row r="59" spans="1:22" s="486" customFormat="1" ht="16.5" customHeight="1" x14ac:dyDescent="0.2">
      <c r="A59" s="541" t="s">
        <v>915</v>
      </c>
      <c r="B59" s="957" t="s">
        <v>771</v>
      </c>
      <c r="C59" s="958"/>
      <c r="D59" s="958"/>
      <c r="E59" s="959"/>
      <c r="F59" s="485"/>
      <c r="G59" s="51"/>
      <c r="H59" s="51"/>
      <c r="I59" s="65"/>
      <c r="J59" s="113"/>
    </row>
    <row r="60" spans="1:22" ht="16.5" customHeight="1" x14ac:dyDescent="0.2">
      <c r="A60" s="10" t="s">
        <v>23</v>
      </c>
      <c r="B60" s="946" t="s">
        <v>35</v>
      </c>
      <c r="C60" s="947"/>
      <c r="D60" s="947"/>
      <c r="E60" s="948"/>
      <c r="I60" s="65"/>
      <c r="M60" s="80"/>
      <c r="N60" s="83"/>
    </row>
    <row r="61" spans="1:22" ht="16.5" customHeight="1" x14ac:dyDescent="0.2">
      <c r="A61" s="10" t="s">
        <v>25</v>
      </c>
      <c r="B61" s="949"/>
      <c r="C61" s="950"/>
      <c r="D61" s="950"/>
      <c r="E61" s="951"/>
      <c r="F61" s="17"/>
      <c r="I61" s="65"/>
      <c r="M61" s="80"/>
    </row>
    <row r="62" spans="1:22" ht="16.5" customHeight="1" x14ac:dyDescent="0.2">
      <c r="A62" s="10" t="s">
        <v>7</v>
      </c>
      <c r="B62" s="952"/>
      <c r="C62" s="953"/>
      <c r="D62" s="953"/>
      <c r="E62" s="954"/>
      <c r="G62" s="17"/>
      <c r="I62" s="65"/>
      <c r="J62" s="112"/>
      <c r="M62" s="80"/>
    </row>
    <row r="63" spans="1:22" ht="16.5" customHeight="1" x14ac:dyDescent="0.2">
      <c r="A63" s="984" t="s">
        <v>277</v>
      </c>
      <c r="B63" s="985"/>
      <c r="C63" s="985"/>
      <c r="D63" s="985"/>
      <c r="E63" s="986"/>
      <c r="G63" s="20"/>
      <c r="H63" s="68"/>
      <c r="I63" s="65"/>
      <c r="J63" s="113"/>
      <c r="M63" s="80"/>
    </row>
    <row r="64" spans="1:22" s="95" customFormat="1" ht="16.5" customHeight="1" x14ac:dyDescent="0.2">
      <c r="A64" s="91"/>
      <c r="B64" s="152"/>
      <c r="C64" s="130"/>
      <c r="D64" s="130"/>
      <c r="E64" s="130"/>
      <c r="F64" s="110"/>
      <c r="G64" s="110"/>
      <c r="H64" s="164"/>
      <c r="I64" s="165"/>
      <c r="J64" s="113"/>
      <c r="M64" s="168"/>
      <c r="N64" s="166"/>
    </row>
    <row r="65" spans="1:14" s="95" customFormat="1" ht="16.5" customHeight="1" x14ac:dyDescent="0.2">
      <c r="A65" s="145"/>
      <c r="B65" s="98"/>
      <c r="C65" s="110"/>
      <c r="D65" s="110"/>
      <c r="E65" s="110"/>
      <c r="F65" s="110"/>
      <c r="G65" s="110"/>
      <c r="H65" s="167"/>
      <c r="I65" s="165"/>
      <c r="J65" s="112"/>
      <c r="N65" s="166"/>
    </row>
    <row r="66" spans="1:14" s="95" customFormat="1" ht="16.5" customHeight="1" x14ac:dyDescent="0.2">
      <c r="A66" s="63" t="s">
        <v>686</v>
      </c>
      <c r="B66" s="63"/>
      <c r="C66" s="63"/>
      <c r="D66" s="63"/>
      <c r="E66" s="63"/>
      <c r="F66" s="63"/>
      <c r="G66" s="63"/>
      <c r="H66" s="167"/>
      <c r="I66" s="165"/>
      <c r="J66" s="112"/>
      <c r="N66" s="166"/>
    </row>
    <row r="67" spans="1:14" s="91" customFormat="1" ht="12.75" x14ac:dyDescent="0.2">
      <c r="A67" s="28" t="s">
        <v>10</v>
      </c>
      <c r="B67" s="28" t="s">
        <v>0</v>
      </c>
      <c r="C67" s="28" t="s">
        <v>934</v>
      </c>
      <c r="D67" s="28" t="s">
        <v>745</v>
      </c>
      <c r="E67" s="28" t="s">
        <v>935</v>
      </c>
      <c r="F67" s="28" t="s">
        <v>936</v>
      </c>
      <c r="G67" s="28" t="s">
        <v>937</v>
      </c>
      <c r="H67" s="130"/>
      <c r="I67" s="130"/>
      <c r="J67" s="130"/>
      <c r="N67" s="670"/>
    </row>
    <row r="68" spans="1:14" s="91" customFormat="1" ht="16.5" customHeight="1" x14ac:dyDescent="0.2">
      <c r="A68" s="965" t="s">
        <v>36</v>
      </c>
      <c r="B68" s="668" t="s">
        <v>2</v>
      </c>
      <c r="C68" s="544">
        <v>3.62</v>
      </c>
      <c r="D68" s="544">
        <v>2.06</v>
      </c>
      <c r="E68" s="544">
        <v>0.37</v>
      </c>
      <c r="F68" s="544">
        <v>3.96</v>
      </c>
      <c r="G68" s="544">
        <v>11.12</v>
      </c>
      <c r="H68" s="130"/>
      <c r="I68" s="130"/>
      <c r="J68" s="130"/>
      <c r="N68" s="670"/>
    </row>
    <row r="69" spans="1:14" s="91" customFormat="1" ht="16.5" customHeight="1" x14ac:dyDescent="0.2">
      <c r="A69" s="965"/>
      <c r="B69" s="668" t="s">
        <v>1</v>
      </c>
      <c r="C69" s="544">
        <v>1.04</v>
      </c>
      <c r="D69" s="544">
        <v>1.4</v>
      </c>
      <c r="E69" s="544">
        <v>0.4</v>
      </c>
      <c r="F69" s="544">
        <v>1.28</v>
      </c>
      <c r="G69" s="544">
        <v>2.5299999999999998</v>
      </c>
      <c r="H69" s="130"/>
      <c r="I69" s="130"/>
      <c r="J69" s="130"/>
    </row>
    <row r="70" spans="1:14" s="91" customFormat="1" ht="16.5" customHeight="1" x14ac:dyDescent="0.2">
      <c r="A70" s="965"/>
      <c r="B70" s="668" t="s">
        <v>17</v>
      </c>
      <c r="C70" s="544">
        <v>0.47</v>
      </c>
      <c r="D70" s="544">
        <v>0.43</v>
      </c>
      <c r="E70" s="544">
        <v>0.26</v>
      </c>
      <c r="F70" s="544">
        <v>0.54</v>
      </c>
      <c r="G70" s="544">
        <v>4.16</v>
      </c>
      <c r="H70" s="130"/>
      <c r="I70" s="130"/>
      <c r="J70" s="130"/>
    </row>
    <row r="71" spans="1:14" s="91" customFormat="1" ht="16.5" customHeight="1" x14ac:dyDescent="0.2">
      <c r="A71" s="965"/>
      <c r="B71" s="668" t="s">
        <v>4</v>
      </c>
      <c r="C71" s="544">
        <v>1.54</v>
      </c>
      <c r="D71" s="544">
        <v>1.54</v>
      </c>
      <c r="E71" s="544">
        <v>0.25</v>
      </c>
      <c r="F71" s="544">
        <v>1.54</v>
      </c>
      <c r="G71" s="544" t="s">
        <v>6</v>
      </c>
      <c r="H71" s="130"/>
      <c r="I71" s="130"/>
      <c r="J71" s="130"/>
    </row>
    <row r="72" spans="1:14" s="91" customFormat="1" ht="16.5" customHeight="1" x14ac:dyDescent="0.2">
      <c r="A72" s="965"/>
      <c r="B72" s="668" t="s">
        <v>271</v>
      </c>
      <c r="C72" s="544">
        <v>0.48</v>
      </c>
      <c r="D72" s="544">
        <v>0.48</v>
      </c>
      <c r="E72" s="544">
        <v>0.19</v>
      </c>
      <c r="F72" s="544">
        <v>0.48</v>
      </c>
      <c r="G72" s="544" t="s">
        <v>6</v>
      </c>
      <c r="H72" s="130"/>
      <c r="I72" s="130"/>
      <c r="J72" s="130"/>
    </row>
    <row r="73" spans="1:14" s="91" customFormat="1" ht="16.5" customHeight="1" x14ac:dyDescent="0.2">
      <c r="A73" s="966" t="s">
        <v>938</v>
      </c>
      <c r="B73" s="966"/>
      <c r="C73" s="669">
        <v>1.73</v>
      </c>
      <c r="D73" s="669">
        <v>1.49</v>
      </c>
      <c r="E73" s="669">
        <v>0.35</v>
      </c>
      <c r="F73" s="669">
        <v>1.94</v>
      </c>
      <c r="G73" s="669">
        <v>6.52</v>
      </c>
      <c r="H73" s="130"/>
      <c r="I73" s="130"/>
      <c r="J73" s="130"/>
    </row>
    <row r="74" spans="1:14" s="91" customFormat="1" ht="16.5" customHeight="1" x14ac:dyDescent="0.2">
      <c r="A74" s="969" t="s">
        <v>22</v>
      </c>
      <c r="B74" s="94" t="s">
        <v>23</v>
      </c>
      <c r="C74" s="544">
        <v>1.97</v>
      </c>
      <c r="D74" s="544">
        <v>1.07</v>
      </c>
      <c r="E74" s="544">
        <v>1.07</v>
      </c>
      <c r="F74" s="544">
        <v>1.97</v>
      </c>
      <c r="G74" s="444" t="s">
        <v>6</v>
      </c>
      <c r="H74" s="130"/>
      <c r="I74" s="130"/>
      <c r="J74" s="130"/>
    </row>
    <row r="75" spans="1:14" s="91" customFormat="1" ht="16.5" customHeight="1" x14ac:dyDescent="0.2">
      <c r="A75" s="969"/>
      <c r="B75" s="94" t="s">
        <v>26</v>
      </c>
      <c r="C75" s="544">
        <v>1.1200000000000001</v>
      </c>
      <c r="D75" s="544">
        <v>1.24</v>
      </c>
      <c r="E75" s="544">
        <v>0.94</v>
      </c>
      <c r="F75" s="544">
        <v>1.3</v>
      </c>
      <c r="G75" s="544">
        <v>2.41</v>
      </c>
      <c r="H75" s="130"/>
      <c r="I75" s="130"/>
      <c r="J75" s="130"/>
    </row>
    <row r="76" spans="1:14" s="91" customFormat="1" ht="16.5" customHeight="1" x14ac:dyDescent="0.2">
      <c r="A76" s="969"/>
      <c r="B76" s="94" t="s">
        <v>25</v>
      </c>
      <c r="C76" s="544">
        <v>1.39</v>
      </c>
      <c r="D76" s="544">
        <v>1.49</v>
      </c>
      <c r="E76" s="544">
        <v>1.02</v>
      </c>
      <c r="F76" s="544">
        <v>1.61</v>
      </c>
      <c r="G76" s="544">
        <v>2.99</v>
      </c>
      <c r="H76" s="130"/>
      <c r="I76" s="130"/>
      <c r="J76" s="130"/>
    </row>
    <row r="77" spans="1:14" ht="16.5" customHeight="1" x14ac:dyDescent="0.2">
      <c r="A77" s="967" t="s">
        <v>939</v>
      </c>
      <c r="B77" s="967"/>
      <c r="C77" s="669">
        <v>1.52</v>
      </c>
      <c r="D77" s="669">
        <v>1.32</v>
      </c>
      <c r="E77" s="669">
        <v>1.03</v>
      </c>
      <c r="F77" s="669">
        <v>1.69</v>
      </c>
      <c r="G77" s="669">
        <v>4.55</v>
      </c>
    </row>
    <row r="78" spans="1:14" s="95" customFormat="1" ht="16.5" customHeight="1" x14ac:dyDescent="0.2">
      <c r="A78" s="968" t="s">
        <v>940</v>
      </c>
      <c r="B78" s="968"/>
      <c r="C78" s="524">
        <v>1.64</v>
      </c>
      <c r="D78" s="524">
        <v>1.41</v>
      </c>
      <c r="E78" s="524">
        <v>0.5</v>
      </c>
      <c r="F78" s="524">
        <v>1.83</v>
      </c>
      <c r="G78" s="524">
        <v>6.23</v>
      </c>
      <c r="H78" s="110"/>
      <c r="I78" s="110"/>
      <c r="J78" s="110"/>
    </row>
    <row r="79" spans="1:14" s="95" customFormat="1" ht="16.5" customHeight="1" x14ac:dyDescent="0.2">
      <c r="A79" s="666"/>
      <c r="B79" s="666"/>
      <c r="C79" s="667"/>
      <c r="D79" s="667"/>
      <c r="E79" s="667"/>
      <c r="F79" s="667"/>
      <c r="G79" s="667"/>
      <c r="H79" s="110"/>
      <c r="I79" s="110"/>
      <c r="J79" s="110"/>
    </row>
    <row r="80" spans="1:14" s="95" customFormat="1" ht="16.5" customHeight="1" x14ac:dyDescent="0.2">
      <c r="A80" s="145"/>
      <c r="B80" s="144"/>
      <c r="C80" s="144"/>
      <c r="D80" s="144"/>
      <c r="E80" s="144"/>
      <c r="F80" s="144"/>
      <c r="G80" s="144"/>
      <c r="H80" s="110"/>
      <c r="I80" s="110"/>
      <c r="J80" s="110"/>
    </row>
    <row r="81" spans="1:10" ht="16.5" customHeight="1" x14ac:dyDescent="0.2">
      <c r="A81" s="58"/>
    </row>
    <row r="82" spans="1:10" ht="16.5" customHeight="1" x14ac:dyDescent="0.2">
      <c r="I82" s="27"/>
    </row>
    <row r="83" spans="1:10" s="95" customFormat="1" ht="16.5" customHeight="1" x14ac:dyDescent="0.2">
      <c r="B83" s="98"/>
      <c r="C83" s="110"/>
      <c r="D83" s="110"/>
      <c r="E83" s="110"/>
      <c r="F83" s="110"/>
      <c r="G83" s="110"/>
      <c r="H83" s="110"/>
      <c r="J83" s="110"/>
    </row>
  </sheetData>
  <customSheetViews>
    <customSheetView guid="{8E212A9A-7614-47AE-9E08-B60E07D37147}" scale="70">
      <selection activeCell="A4" sqref="A4"/>
      <pageMargins left="0.7" right="0.7" top="0.75" bottom="0.75" header="0.3" footer="0.3"/>
    </customSheetView>
  </customSheetViews>
  <mergeCells count="38">
    <mergeCell ref="A77:B77"/>
    <mergeCell ref="A78:B78"/>
    <mergeCell ref="B59:E59"/>
    <mergeCell ref="A6:A7"/>
    <mergeCell ref="B6:B7"/>
    <mergeCell ref="C6:E6"/>
    <mergeCell ref="A8:A11"/>
    <mergeCell ref="A49:B49"/>
    <mergeCell ref="A50:B50"/>
    <mergeCell ref="B60:E62"/>
    <mergeCell ref="A74:A76"/>
    <mergeCell ref="A63:E63"/>
    <mergeCell ref="A68:A72"/>
    <mergeCell ref="A73:B73"/>
    <mergeCell ref="F6:H6"/>
    <mergeCell ref="A12:A15"/>
    <mergeCell ref="A36:A39"/>
    <mergeCell ref="B58:E58"/>
    <mergeCell ref="A21:A24"/>
    <mergeCell ref="C21:H21"/>
    <mergeCell ref="A30:A31"/>
    <mergeCell ref="B30:B31"/>
    <mergeCell ref="C30:E30"/>
    <mergeCell ref="A32:A35"/>
    <mergeCell ref="A45:A48"/>
    <mergeCell ref="C38:H38"/>
    <mergeCell ref="C14:H14"/>
    <mergeCell ref="F30:H30"/>
    <mergeCell ref="B57:E57"/>
    <mergeCell ref="A16:A20"/>
    <mergeCell ref="F17:F19"/>
    <mergeCell ref="A40:A44"/>
    <mergeCell ref="F42:F43"/>
    <mergeCell ref="C41:H41"/>
    <mergeCell ref="H17:H19"/>
    <mergeCell ref="H42:H43"/>
    <mergeCell ref="A26:B26"/>
    <mergeCell ref="A25:B25"/>
  </mergeCells>
  <pageMargins left="0.7" right="0.7" top="0.75" bottom="0.75" header="0.3" footer="0.3"/>
  <pageSetup orientation="portrait" r:id="rId1"/>
  <headerFooter>
    <oddFooter>&amp;R&amp;1#&amp;"Calibri"&amp;10&amp;KA80000Internal Use Only</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CFBB04-1D56-421F-8892-3E863FE037D6}">
  <sheetPr>
    <tabColor theme="8"/>
  </sheetPr>
  <dimension ref="A1:BG154"/>
  <sheetViews>
    <sheetView workbookViewId="0">
      <pane xSplit="2" topLeftCell="C1" activePane="topRight" state="frozen"/>
      <selection activeCell="A4" sqref="A4"/>
      <selection pane="topRight" activeCell="E142" sqref="E142"/>
    </sheetView>
  </sheetViews>
  <sheetFormatPr defaultColWidth="9.125" defaultRowHeight="16.5" customHeight="1" x14ac:dyDescent="0.2"/>
  <cols>
    <col min="1" max="1" width="32" style="682" customWidth="1"/>
    <col min="2" max="2" width="33.25" style="684" customWidth="1"/>
    <col min="3" max="3" width="15.75" style="51" customWidth="1"/>
    <col min="4" max="4" width="15.875" style="51" customWidth="1"/>
    <col min="5" max="6" width="14.75" style="51" customWidth="1"/>
    <col min="7" max="7" width="11" style="51" customWidth="1"/>
    <col min="8" max="8" width="10.625" style="51" customWidth="1"/>
    <col min="9" max="9" width="9.125" style="51" customWidth="1"/>
    <col min="10" max="11" width="9.125" style="682" customWidth="1"/>
    <col min="12" max="16384" width="9.125" style="682"/>
  </cols>
  <sheetData>
    <row r="1" spans="1:59" s="66" customFormat="1" ht="16.5" customHeight="1" x14ac:dyDescent="0.2">
      <c r="A1" s="64" t="s">
        <v>777</v>
      </c>
      <c r="B1" s="64"/>
      <c r="C1" s="64"/>
      <c r="D1" s="64"/>
      <c r="E1" s="64"/>
      <c r="F1" s="64"/>
      <c r="G1" s="64"/>
      <c r="H1" s="64"/>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c r="AJ1" s="65"/>
      <c r="AK1" s="65"/>
      <c r="AL1" s="65"/>
      <c r="AM1" s="65"/>
      <c r="AN1" s="65"/>
      <c r="AO1" s="65"/>
      <c r="AP1" s="65"/>
      <c r="AQ1" s="65"/>
      <c r="AR1" s="65"/>
      <c r="AS1" s="65"/>
      <c r="AT1" s="65"/>
      <c r="AU1" s="65"/>
      <c r="AV1" s="65"/>
      <c r="AW1" s="65"/>
      <c r="AX1" s="65"/>
      <c r="AY1" s="65"/>
      <c r="AZ1" s="65"/>
      <c r="BA1" s="65"/>
      <c r="BB1" s="65"/>
      <c r="BC1" s="65"/>
      <c r="BD1" s="65"/>
      <c r="BE1" s="65"/>
      <c r="BF1" s="65"/>
      <c r="BG1" s="65"/>
    </row>
    <row r="2" spans="1:59" s="66" customFormat="1" ht="16.5" customHeight="1" x14ac:dyDescent="0.2">
      <c r="A2" s="67"/>
      <c r="B2" s="67"/>
      <c r="C2" s="67"/>
      <c r="D2" s="67"/>
      <c r="E2" s="67"/>
      <c r="F2" s="67"/>
      <c r="G2" s="67"/>
      <c r="H2" s="67"/>
      <c r="I2" s="731"/>
      <c r="J2" s="731"/>
      <c r="K2" s="731"/>
      <c r="L2" s="731"/>
      <c r="M2" s="731"/>
      <c r="N2" s="731"/>
      <c r="O2" s="65"/>
      <c r="P2" s="65"/>
      <c r="Q2" s="65"/>
      <c r="R2" s="65"/>
      <c r="S2" s="65"/>
      <c r="T2" s="65"/>
      <c r="U2" s="65"/>
      <c r="V2" s="65"/>
      <c r="W2" s="65"/>
      <c r="X2" s="65"/>
      <c r="Y2" s="65"/>
      <c r="Z2" s="65"/>
      <c r="AA2" s="65"/>
      <c r="AB2" s="65"/>
      <c r="AC2" s="65"/>
      <c r="AD2" s="65"/>
      <c r="AE2" s="65"/>
      <c r="AF2" s="65"/>
      <c r="AG2" s="65"/>
      <c r="AH2" s="65"/>
      <c r="AI2" s="65"/>
      <c r="AJ2" s="65"/>
      <c r="AK2" s="65"/>
      <c r="AL2" s="65"/>
      <c r="AM2" s="65"/>
      <c r="AN2" s="65"/>
      <c r="AO2" s="65"/>
      <c r="AP2" s="65"/>
      <c r="AQ2" s="65"/>
      <c r="AR2" s="65"/>
      <c r="AS2" s="65"/>
      <c r="AT2" s="65"/>
      <c r="AU2" s="65"/>
      <c r="AV2" s="65"/>
      <c r="AW2" s="65"/>
      <c r="AX2" s="65"/>
      <c r="AY2" s="65"/>
      <c r="AZ2" s="65"/>
      <c r="BA2" s="65"/>
      <c r="BB2" s="65"/>
      <c r="BC2" s="65"/>
      <c r="BD2" s="65"/>
      <c r="BE2" s="65"/>
      <c r="BF2" s="65"/>
      <c r="BG2" s="65"/>
    </row>
    <row r="3" spans="1:59" s="66" customFormat="1" ht="16.5" customHeight="1" x14ac:dyDescent="0.2">
      <c r="A3" s="45" t="s">
        <v>950</v>
      </c>
      <c r="B3" s="45"/>
      <c r="C3" s="45"/>
      <c r="D3" s="45"/>
      <c r="E3" s="45"/>
      <c r="F3" s="45"/>
      <c r="G3" s="45"/>
      <c r="H3" s="45"/>
      <c r="I3" s="730"/>
      <c r="J3" s="730"/>
      <c r="K3" s="730"/>
      <c r="L3" s="730"/>
      <c r="M3" s="730"/>
      <c r="N3" s="730"/>
      <c r="O3" s="65"/>
      <c r="P3" s="65"/>
      <c r="Q3" s="65"/>
      <c r="R3" s="65"/>
      <c r="S3" s="65"/>
      <c r="T3" s="65"/>
      <c r="U3" s="65"/>
      <c r="V3" s="65"/>
      <c r="W3" s="65"/>
      <c r="X3" s="65"/>
      <c r="Y3" s="65"/>
      <c r="Z3" s="65"/>
      <c r="AA3" s="65"/>
      <c r="AB3" s="65"/>
      <c r="AC3" s="65"/>
      <c r="AD3" s="65"/>
      <c r="AE3" s="65"/>
      <c r="AF3" s="65"/>
      <c r="AG3" s="65"/>
      <c r="AH3" s="65"/>
      <c r="AI3" s="65"/>
      <c r="AJ3" s="65"/>
      <c r="AK3" s="65"/>
      <c r="AL3" s="65"/>
      <c r="AM3" s="65"/>
      <c r="AN3" s="65"/>
      <c r="AO3" s="65"/>
      <c r="AP3" s="65"/>
      <c r="AQ3" s="65"/>
      <c r="AR3" s="65"/>
      <c r="AS3" s="65"/>
      <c r="AT3" s="65"/>
      <c r="AU3" s="65"/>
      <c r="AV3" s="65"/>
      <c r="AW3" s="65"/>
      <c r="AX3" s="65"/>
      <c r="AY3" s="65"/>
      <c r="AZ3" s="65"/>
      <c r="BA3" s="65"/>
      <c r="BB3" s="65"/>
      <c r="BC3" s="65"/>
      <c r="BD3" s="65"/>
      <c r="BE3" s="65"/>
      <c r="BF3" s="65"/>
      <c r="BG3" s="65"/>
    </row>
    <row r="4" spans="1:59" ht="16.5" customHeight="1" x14ac:dyDescent="0.2">
      <c r="A4" s="45" t="s">
        <v>9</v>
      </c>
      <c r="B4" s="45"/>
      <c r="C4" s="45"/>
      <c r="D4" s="45"/>
      <c r="E4" s="45"/>
      <c r="F4" s="45"/>
      <c r="G4" s="45"/>
      <c r="H4" s="45"/>
      <c r="I4" s="730"/>
      <c r="J4" s="730"/>
      <c r="K4" s="730"/>
      <c r="L4" s="730"/>
      <c r="M4" s="730"/>
      <c r="N4" s="730"/>
    </row>
    <row r="5" spans="1:59" ht="16.5" customHeight="1" x14ac:dyDescent="0.2">
      <c r="B5" s="682"/>
      <c r="C5" s="682"/>
      <c r="D5" s="682"/>
      <c r="E5" s="682"/>
      <c r="F5" s="682"/>
      <c r="G5" s="682"/>
      <c r="H5" s="682"/>
      <c r="I5" s="682"/>
    </row>
    <row r="6" spans="1:59" ht="16.5" customHeight="1" x14ac:dyDescent="0.2">
      <c r="A6" s="45" t="s">
        <v>9</v>
      </c>
      <c r="B6" s="45"/>
      <c r="C6" s="45"/>
      <c r="D6" s="45"/>
      <c r="E6" s="45"/>
      <c r="F6" s="45"/>
      <c r="G6" s="45"/>
      <c r="H6" s="45"/>
      <c r="I6" s="730"/>
      <c r="J6" s="730"/>
      <c r="K6" s="730"/>
      <c r="L6" s="730"/>
      <c r="M6" s="730"/>
      <c r="N6" s="730"/>
    </row>
    <row r="7" spans="1:59" ht="16.5" customHeight="1" x14ac:dyDescent="0.2">
      <c r="A7" s="681" t="s">
        <v>688</v>
      </c>
      <c r="B7" s="57"/>
      <c r="C7" s="57"/>
      <c r="D7" s="57"/>
      <c r="E7" s="57"/>
      <c r="F7" s="57"/>
      <c r="G7" s="57"/>
      <c r="H7" s="57"/>
      <c r="I7" s="681"/>
      <c r="R7" s="681"/>
    </row>
    <row r="8" spans="1:59" s="684" customFormat="1" ht="16.5" customHeight="1" x14ac:dyDescent="0.2">
      <c r="A8" s="679" t="s">
        <v>10</v>
      </c>
      <c r="B8" s="679" t="s">
        <v>0</v>
      </c>
      <c r="C8" s="936" t="s">
        <v>11</v>
      </c>
      <c r="D8" s="937"/>
      <c r="E8" s="937"/>
      <c r="F8" s="937"/>
      <c r="G8" s="937"/>
      <c r="H8" s="938"/>
      <c r="I8" s="936" t="s">
        <v>12</v>
      </c>
      <c r="J8" s="937"/>
      <c r="K8" s="937"/>
      <c r="L8" s="937"/>
      <c r="M8" s="937"/>
      <c r="N8" s="938"/>
    </row>
    <row r="9" spans="1:59" ht="63.75" x14ac:dyDescent="0.2">
      <c r="A9" s="155"/>
      <c r="B9" s="155"/>
      <c r="C9" s="680" t="s">
        <v>951</v>
      </c>
      <c r="D9" s="680" t="s">
        <v>952</v>
      </c>
      <c r="E9" s="680" t="s">
        <v>954</v>
      </c>
      <c r="F9" s="680" t="s">
        <v>953</v>
      </c>
      <c r="G9" s="680" t="s">
        <v>955</v>
      </c>
      <c r="H9" s="680" t="s">
        <v>956</v>
      </c>
      <c r="I9" s="708" t="s">
        <v>957</v>
      </c>
      <c r="J9" s="680" t="s">
        <v>705</v>
      </c>
      <c r="K9" s="708" t="s">
        <v>954</v>
      </c>
      <c r="L9" s="680" t="s">
        <v>953</v>
      </c>
      <c r="M9" s="708" t="s">
        <v>958</v>
      </c>
      <c r="N9" s="680" t="s">
        <v>706</v>
      </c>
      <c r="O9" s="69"/>
      <c r="R9" s="57"/>
      <c r="S9" s="52"/>
    </row>
    <row r="10" spans="1:59" ht="16.5" customHeight="1" x14ac:dyDescent="0.2">
      <c r="A10" s="939" t="s">
        <v>16</v>
      </c>
      <c r="B10" s="10" t="s">
        <v>1</v>
      </c>
      <c r="C10" s="685">
        <v>9559135</v>
      </c>
      <c r="D10" s="117">
        <f>'Program Level Tables'!B8</f>
        <v>10591013</v>
      </c>
      <c r="E10" s="694">
        <v>9133038</v>
      </c>
      <c r="F10" s="117">
        <f>'Program Level Tables'!B9</f>
        <v>9699732</v>
      </c>
      <c r="G10" s="883">
        <v>0.95542515091585167</v>
      </c>
      <c r="H10" s="883">
        <f t="shared" ref="H10:H15" si="0">F10/D10</f>
        <v>0.91584553809914127</v>
      </c>
      <c r="I10" s="709">
        <v>10582900</v>
      </c>
      <c r="J10" s="117">
        <f>'Program Level Tables'!B7</f>
        <v>12582480</v>
      </c>
      <c r="K10" s="719">
        <v>6786008</v>
      </c>
      <c r="L10" s="117">
        <f>'Program Level Tables'!B10</f>
        <v>7412935</v>
      </c>
      <c r="M10" s="726">
        <f>K10/I10</f>
        <v>0.64122386113447161</v>
      </c>
      <c r="N10" s="11">
        <f>L10/J10</f>
        <v>0.58914736999383266</v>
      </c>
      <c r="O10" s="482"/>
      <c r="R10" s="57"/>
      <c r="S10" s="52"/>
    </row>
    <row r="11" spans="1:59" ht="16.5" customHeight="1" x14ac:dyDescent="0.2">
      <c r="A11" s="940"/>
      <c r="B11" s="10" t="s">
        <v>2</v>
      </c>
      <c r="C11" s="685">
        <v>43444909</v>
      </c>
      <c r="D11" s="117">
        <f>'Program Level Tables'!G8</f>
        <v>55384812</v>
      </c>
      <c r="E11" s="694">
        <v>52012140</v>
      </c>
      <c r="F11" s="117">
        <f>'Program Level Tables'!G9</f>
        <v>52855535</v>
      </c>
      <c r="G11" s="883">
        <v>1.1971975818846807</v>
      </c>
      <c r="H11" s="883">
        <f t="shared" si="0"/>
        <v>0.95433266073016554</v>
      </c>
      <c r="I11" s="709">
        <v>25191811</v>
      </c>
      <c r="J11" s="117">
        <f>'Program Level Tables'!G7</f>
        <v>20139568</v>
      </c>
      <c r="K11" s="719">
        <v>30573235</v>
      </c>
      <c r="L11" s="117">
        <f>'Program Level Tables'!G10</f>
        <v>33054253</v>
      </c>
      <c r="M11" s="726">
        <f t="shared" ref="M11:M26" si="1">K11/I11</f>
        <v>1.2136179887980265</v>
      </c>
      <c r="N11" s="11">
        <f>L11/J11</f>
        <v>1.6412592861972015</v>
      </c>
      <c r="O11" s="482"/>
      <c r="R11" s="57"/>
      <c r="S11" s="52"/>
    </row>
    <row r="12" spans="1:59" ht="16.5" customHeight="1" x14ac:dyDescent="0.2">
      <c r="A12" s="940"/>
      <c r="B12" s="10" t="s">
        <v>17</v>
      </c>
      <c r="C12" s="686">
        <v>1595087.4043000126</v>
      </c>
      <c r="D12" s="119">
        <f>'Program Level Tables'!L8</f>
        <v>2449466</v>
      </c>
      <c r="E12" s="695">
        <v>1599653.1737033208</v>
      </c>
      <c r="F12" s="119">
        <f>'Program Level Tables'!L9</f>
        <v>2278225</v>
      </c>
      <c r="G12" s="884">
        <v>1.002862394493869</v>
      </c>
      <c r="H12" s="884">
        <f t="shared" si="0"/>
        <v>0.93009047686312041</v>
      </c>
      <c r="I12" s="710">
        <v>2756956</v>
      </c>
      <c r="J12" s="119">
        <f>'Program Level Tables'!L7</f>
        <v>2342925</v>
      </c>
      <c r="K12" s="720">
        <v>1599653.1737033208</v>
      </c>
      <c r="L12" s="119">
        <f>'Program Level Tables'!L10</f>
        <v>2278225</v>
      </c>
      <c r="M12" s="726">
        <f t="shared" si="1"/>
        <v>0.58022441188880813</v>
      </c>
      <c r="N12" s="13">
        <f>L12/J12</f>
        <v>0.97238494616771776</v>
      </c>
      <c r="O12" s="482"/>
      <c r="R12" s="57"/>
      <c r="S12" s="52"/>
    </row>
    <row r="13" spans="1:59" ht="16.5" customHeight="1" x14ac:dyDescent="0.2">
      <c r="A13" s="941"/>
      <c r="B13" s="14" t="s">
        <v>18</v>
      </c>
      <c r="C13" s="687">
        <v>54599131.404300012</v>
      </c>
      <c r="D13" s="121">
        <f>SUM(D10:D12)</f>
        <v>68425291</v>
      </c>
      <c r="E13" s="696">
        <v>62744831.17370332</v>
      </c>
      <c r="F13" s="121">
        <f>SUM(F10:F12)</f>
        <v>64833492</v>
      </c>
      <c r="G13" s="886">
        <v>1.1491910138475534</v>
      </c>
      <c r="H13" s="886">
        <f t="shared" si="0"/>
        <v>0.94750772780783643</v>
      </c>
      <c r="I13" s="711">
        <v>38531667</v>
      </c>
      <c r="J13" s="121">
        <f>SUM(J10:J12)</f>
        <v>35064973</v>
      </c>
      <c r="K13" s="721">
        <v>38958896.17370332</v>
      </c>
      <c r="L13" s="121">
        <f>SUM(L10:L12)</f>
        <v>42745413</v>
      </c>
      <c r="M13" s="728">
        <f t="shared" si="1"/>
        <v>1.01108774177103</v>
      </c>
      <c r="N13" s="15">
        <f>L13/J13</f>
        <v>1.2190345334074548</v>
      </c>
      <c r="O13" s="482"/>
      <c r="R13" s="57"/>
      <c r="S13" s="52"/>
    </row>
    <row r="14" spans="1:59" ht="16.5" customHeight="1" x14ac:dyDescent="0.2">
      <c r="A14" s="939" t="s">
        <v>19</v>
      </c>
      <c r="B14" s="10" t="s">
        <v>4</v>
      </c>
      <c r="C14" s="688">
        <v>34352064</v>
      </c>
      <c r="D14" s="117">
        <f>SUM('Program Level Tables'!R8:S8)</f>
        <v>40958652</v>
      </c>
      <c r="E14" s="697">
        <v>39330143</v>
      </c>
      <c r="F14" s="117">
        <f>SUM('Program Level Tables'!R9:S9)</f>
        <v>37828015</v>
      </c>
      <c r="G14" s="884">
        <v>1.1449135341620229</v>
      </c>
      <c r="H14" s="884">
        <f t="shared" si="0"/>
        <v>0.92356591715957836</v>
      </c>
      <c r="I14" s="712">
        <v>29934000</v>
      </c>
      <c r="J14" s="119">
        <f>SUM('Program Level Tables'!R7:S7)</f>
        <v>29934375</v>
      </c>
      <c r="K14" s="722">
        <v>39330143</v>
      </c>
      <c r="L14" s="117">
        <f>SUM('Program Level Tables'!R10:S10)</f>
        <v>37828015</v>
      </c>
      <c r="M14" s="726">
        <f t="shared" si="1"/>
        <v>1.3138953364067616</v>
      </c>
      <c r="N14" s="11">
        <f>L14/J14</f>
        <v>1.263698173086961</v>
      </c>
      <c r="O14" s="482"/>
      <c r="R14" s="57"/>
      <c r="S14" s="52"/>
    </row>
    <row r="15" spans="1:59" ht="16.5" customHeight="1" x14ac:dyDescent="0.2">
      <c r="A15" s="940"/>
      <c r="B15" s="10" t="s">
        <v>271</v>
      </c>
      <c r="C15" s="688">
        <v>374416</v>
      </c>
      <c r="D15" s="117">
        <f>'Program Level Tables'!T8</f>
        <v>496111</v>
      </c>
      <c r="E15" s="697">
        <v>942567</v>
      </c>
      <c r="F15" s="117">
        <f>'Program Level Tables'!T9</f>
        <v>1481796</v>
      </c>
      <c r="G15" s="884">
        <v>2.5174324815178837</v>
      </c>
      <c r="H15" s="884">
        <f t="shared" si="0"/>
        <v>2.9868235132863412</v>
      </c>
      <c r="I15" s="712">
        <v>2928146</v>
      </c>
      <c r="J15" s="119">
        <f>'Program Level Tables'!T7</f>
        <v>2928146</v>
      </c>
      <c r="K15" s="722">
        <v>942567</v>
      </c>
      <c r="L15" s="117">
        <f>'Program Level Tables'!T10</f>
        <v>1481796</v>
      </c>
      <c r="M15" s="726">
        <f t="shared" si="1"/>
        <v>0.32189890804625182</v>
      </c>
      <c r="N15" s="11">
        <f>L15/J15</f>
        <v>0.50605263535356504</v>
      </c>
      <c r="P15" s="57"/>
      <c r="R15" s="57"/>
    </row>
    <row r="16" spans="1:59" ht="16.5" customHeight="1" x14ac:dyDescent="0.2">
      <c r="A16" s="940"/>
      <c r="B16" s="10" t="s">
        <v>20</v>
      </c>
      <c r="C16" s="962" t="s">
        <v>784</v>
      </c>
      <c r="D16" s="963"/>
      <c r="E16" s="963"/>
      <c r="F16" s="963"/>
      <c r="G16" s="963"/>
      <c r="H16" s="963"/>
      <c r="I16" s="963"/>
      <c r="J16" s="963"/>
      <c r="K16" s="963"/>
      <c r="L16" s="963"/>
      <c r="M16" s="963"/>
      <c r="N16" s="964"/>
    </row>
    <row r="17" spans="1:19" ht="16.5" customHeight="1" x14ac:dyDescent="0.2">
      <c r="A17" s="941"/>
      <c r="B17" s="14" t="s">
        <v>21</v>
      </c>
      <c r="C17" s="689">
        <v>34726480</v>
      </c>
      <c r="D17" s="121">
        <f>SUM(D14:D15)</f>
        <v>41454763</v>
      </c>
      <c r="E17" s="698">
        <v>40272710</v>
      </c>
      <c r="F17" s="121">
        <f>SUM(F14:F15)</f>
        <v>39309811</v>
      </c>
      <c r="G17" s="886">
        <v>1.1597118394953938</v>
      </c>
      <c r="H17" s="886">
        <f t="shared" ref="H17:H22" si="2">F17/D17</f>
        <v>0.94825800837409202</v>
      </c>
      <c r="I17" s="713">
        <v>32862146</v>
      </c>
      <c r="J17" s="121">
        <f>SUM(J14:J15)</f>
        <v>32862521</v>
      </c>
      <c r="K17" s="723">
        <v>40272710</v>
      </c>
      <c r="L17" s="121">
        <f>SUM(L14:L15)</f>
        <v>39309811</v>
      </c>
      <c r="M17" s="728">
        <f t="shared" si="1"/>
        <v>1.2255045668654749</v>
      </c>
      <c r="N17" s="15">
        <f>L17/J17</f>
        <v>1.1961897567140392</v>
      </c>
    </row>
    <row r="18" spans="1:19" ht="16.5" customHeight="1" x14ac:dyDescent="0.2">
      <c r="A18" s="939" t="s">
        <v>775</v>
      </c>
      <c r="B18" s="683" t="s">
        <v>739</v>
      </c>
      <c r="C18" s="683" t="s">
        <v>448</v>
      </c>
      <c r="D18" s="117">
        <f>'Program Level Tables'!AL8</f>
        <v>17199</v>
      </c>
      <c r="E18" s="699" t="s">
        <v>448</v>
      </c>
      <c r="F18" s="117">
        <f>'Program Level Tables'!AL9</f>
        <v>17199</v>
      </c>
      <c r="G18" s="705" t="s">
        <v>448</v>
      </c>
      <c r="H18" s="884">
        <f t="shared" si="2"/>
        <v>1</v>
      </c>
      <c r="I18" s="714" t="s">
        <v>448</v>
      </c>
      <c r="J18" s="119">
        <v>311709</v>
      </c>
      <c r="K18" s="725" t="s">
        <v>448</v>
      </c>
      <c r="L18" s="117">
        <f>'Program Level Tables'!AL10</f>
        <v>17199</v>
      </c>
      <c r="M18" s="725" t="s">
        <v>448</v>
      </c>
      <c r="N18" s="11">
        <f>L18/J18</f>
        <v>5.5176462662290787E-2</v>
      </c>
    </row>
    <row r="19" spans="1:19" ht="16.5" customHeight="1" x14ac:dyDescent="0.2">
      <c r="A19" s="940"/>
      <c r="B19" s="683" t="s">
        <v>772</v>
      </c>
      <c r="C19" s="683" t="s">
        <v>448</v>
      </c>
      <c r="D19" s="117">
        <f>'Program Level Tables'!AQ8</f>
        <v>186388</v>
      </c>
      <c r="E19" s="699" t="s">
        <v>448</v>
      </c>
      <c r="F19" s="117">
        <f>'Program Level Tables'!AQ9</f>
        <v>178419</v>
      </c>
      <c r="G19" s="705" t="s">
        <v>448</v>
      </c>
      <c r="H19" s="884">
        <f t="shared" si="2"/>
        <v>0.95724510161598386</v>
      </c>
      <c r="I19" s="714" t="s">
        <v>448</v>
      </c>
      <c r="J19" s="942">
        <v>3616465</v>
      </c>
      <c r="K19" s="725" t="s">
        <v>448</v>
      </c>
      <c r="L19" s="117">
        <f>'Program Level Tables'!AQ10</f>
        <v>178419</v>
      </c>
      <c r="M19" s="725" t="s">
        <v>448</v>
      </c>
      <c r="N19" s="934">
        <f>SUM(L19:L21)/J19</f>
        <v>0.20298473232839248</v>
      </c>
    </row>
    <row r="20" spans="1:19" ht="16.5" customHeight="1" x14ac:dyDescent="0.2">
      <c r="A20" s="940"/>
      <c r="B20" s="683" t="s">
        <v>773</v>
      </c>
      <c r="C20" s="683" t="s">
        <v>448</v>
      </c>
      <c r="D20" s="117">
        <f>'Program Level Tables'!BA8</f>
        <v>5398.5</v>
      </c>
      <c r="E20" s="699" t="s">
        <v>448</v>
      </c>
      <c r="F20" s="117">
        <f>'Program Level Tables'!BA9</f>
        <v>5268.18</v>
      </c>
      <c r="G20" s="705" t="s">
        <v>448</v>
      </c>
      <c r="H20" s="884">
        <f t="shared" si="2"/>
        <v>0.97585996110030571</v>
      </c>
      <c r="I20" s="714" t="s">
        <v>448</v>
      </c>
      <c r="J20" s="943"/>
      <c r="K20" s="725" t="s">
        <v>448</v>
      </c>
      <c r="L20" s="117">
        <f>'Program Level Tables'!BA10</f>
        <v>5268.18</v>
      </c>
      <c r="M20" s="725" t="s">
        <v>448</v>
      </c>
      <c r="N20" s="945"/>
    </row>
    <row r="21" spans="1:19" ht="16.5" customHeight="1" x14ac:dyDescent="0.2">
      <c r="A21" s="940"/>
      <c r="B21" s="683" t="s">
        <v>774</v>
      </c>
      <c r="C21" s="683" t="s">
        <v>448</v>
      </c>
      <c r="D21" s="117">
        <f>'Program Level Tables'!AV8</f>
        <v>550400</v>
      </c>
      <c r="E21" s="699" t="s">
        <v>448</v>
      </c>
      <c r="F21" s="117">
        <f>'Program Level Tables'!AV9</f>
        <v>550400</v>
      </c>
      <c r="G21" s="705" t="s">
        <v>448</v>
      </c>
      <c r="H21" s="884">
        <f t="shared" si="2"/>
        <v>1</v>
      </c>
      <c r="I21" s="714" t="s">
        <v>448</v>
      </c>
      <c r="J21" s="944"/>
      <c r="K21" s="725" t="s">
        <v>448</v>
      </c>
      <c r="L21" s="117">
        <f>'Program Level Tables'!AV10</f>
        <v>550400</v>
      </c>
      <c r="M21" s="725" t="s">
        <v>448</v>
      </c>
      <c r="N21" s="935"/>
      <c r="O21" s="482"/>
    </row>
    <row r="22" spans="1:19" ht="16.5" customHeight="1" x14ac:dyDescent="0.2">
      <c r="A22" s="941"/>
      <c r="B22" s="14" t="s">
        <v>776</v>
      </c>
      <c r="C22" s="14" t="s">
        <v>448</v>
      </c>
      <c r="D22" s="121">
        <f>SUM(D18:D21)</f>
        <v>759385.5</v>
      </c>
      <c r="E22" s="700" t="s">
        <v>448</v>
      </c>
      <c r="F22" s="121">
        <f>SUM(F18:F21)</f>
        <v>751286.17999999993</v>
      </c>
      <c r="G22" s="706" t="s">
        <v>448</v>
      </c>
      <c r="H22" s="886">
        <f t="shared" si="2"/>
        <v>0.98933437628187515</v>
      </c>
      <c r="I22" s="715" t="s">
        <v>448</v>
      </c>
      <c r="J22" s="121">
        <f>SUM(J18:J21)</f>
        <v>3928174</v>
      </c>
      <c r="K22" s="727" t="s">
        <v>448</v>
      </c>
      <c r="L22" s="121">
        <f>SUM(L18:L21)</f>
        <v>751286.17999999993</v>
      </c>
      <c r="M22" s="727" t="s">
        <v>448</v>
      </c>
      <c r="N22" s="15">
        <f>L22/J22</f>
        <v>0.19125583031708879</v>
      </c>
      <c r="O22" s="482"/>
    </row>
    <row r="23" spans="1:19" ht="16.5" customHeight="1" x14ac:dyDescent="0.2">
      <c r="A23" s="939" t="s">
        <v>22</v>
      </c>
      <c r="B23" s="10" t="s">
        <v>23</v>
      </c>
      <c r="C23" s="962" t="s">
        <v>24</v>
      </c>
      <c r="D23" s="963"/>
      <c r="E23" s="963"/>
      <c r="F23" s="963"/>
      <c r="G23" s="963"/>
      <c r="H23" s="963"/>
      <c r="I23" s="963"/>
      <c r="J23" s="963"/>
      <c r="K23" s="963"/>
      <c r="L23" s="963"/>
      <c r="M23" s="963"/>
      <c r="N23" s="964"/>
      <c r="O23" s="482"/>
    </row>
    <row r="24" spans="1:19" ht="16.5" customHeight="1" x14ac:dyDescent="0.2">
      <c r="A24" s="940"/>
      <c r="B24" s="10" t="s">
        <v>25</v>
      </c>
      <c r="C24" s="690">
        <v>964709</v>
      </c>
      <c r="D24" s="117">
        <f>'Program Level Tables'!AB8</f>
        <v>1875637</v>
      </c>
      <c r="E24" s="701">
        <v>964709</v>
      </c>
      <c r="F24" s="123">
        <f>'Program Level Tables'!AB9</f>
        <v>1763715</v>
      </c>
      <c r="G24" s="883">
        <v>1</v>
      </c>
      <c r="H24" s="883">
        <f>F24/D24</f>
        <v>0.94032853905099978</v>
      </c>
      <c r="I24" s="716">
        <v>2392048</v>
      </c>
      <c r="J24" s="117">
        <f>'Program Level Tables'!AB7</f>
        <v>2731904</v>
      </c>
      <c r="K24" s="732">
        <v>964709</v>
      </c>
      <c r="L24" s="117">
        <f>'Program Level Tables'!AB10</f>
        <v>1763715</v>
      </c>
      <c r="M24" s="726">
        <f t="shared" si="1"/>
        <v>0.40329834518370866</v>
      </c>
      <c r="N24" s="11">
        <f>L24/J24</f>
        <v>0.645599186501429</v>
      </c>
      <c r="O24" s="482"/>
      <c r="R24" s="57"/>
    </row>
    <row r="25" spans="1:19" ht="16.5" customHeight="1" x14ac:dyDescent="0.2">
      <c r="A25" s="940"/>
      <c r="B25" s="10" t="s">
        <v>26</v>
      </c>
      <c r="C25" s="692">
        <v>19503</v>
      </c>
      <c r="D25" s="124">
        <f>'Program Level Tables'!AG8</f>
        <v>42355</v>
      </c>
      <c r="E25" s="702">
        <v>82225</v>
      </c>
      <c r="F25" s="125">
        <f>'Program Level Tables'!AG9</f>
        <v>83517</v>
      </c>
      <c r="G25" s="810">
        <v>4.216018048505358</v>
      </c>
      <c r="H25" s="810">
        <f>F25/D25</f>
        <v>1.9718333136583639</v>
      </c>
      <c r="I25" s="716">
        <v>57000</v>
      </c>
      <c r="J25" s="117">
        <f>'Program Level Tables'!AG7</f>
        <v>115048</v>
      </c>
      <c r="K25" s="732">
        <v>82225</v>
      </c>
      <c r="L25" s="117">
        <f>'Program Level Tables'!AG10</f>
        <v>83517</v>
      </c>
      <c r="M25" s="726">
        <f t="shared" si="1"/>
        <v>1.4425438596491229</v>
      </c>
      <c r="N25" s="11">
        <f>L25/J25</f>
        <v>0.72593178499408939</v>
      </c>
      <c r="O25" s="482"/>
      <c r="R25" s="57"/>
    </row>
    <row r="26" spans="1:19" ht="16.5" customHeight="1" x14ac:dyDescent="0.2">
      <c r="A26" s="941"/>
      <c r="B26" s="14" t="s">
        <v>27</v>
      </c>
      <c r="C26" s="691">
        <v>984212</v>
      </c>
      <c r="D26" s="121">
        <f>SUM(D24:D25)</f>
        <v>1917992</v>
      </c>
      <c r="E26" s="703">
        <v>1046934</v>
      </c>
      <c r="F26" s="127">
        <f>SUM(F24:F25)</f>
        <v>1847232</v>
      </c>
      <c r="G26" s="886">
        <v>1.063728139872304</v>
      </c>
      <c r="H26" s="886">
        <f>F26/D26</f>
        <v>0.96310724966527494</v>
      </c>
      <c r="I26" s="717">
        <v>2449048</v>
      </c>
      <c r="J26" s="121">
        <f>SUM(J24:J25)</f>
        <v>2846952</v>
      </c>
      <c r="K26" s="733">
        <v>1046934</v>
      </c>
      <c r="L26" s="121">
        <f>SUM(L24:L25)</f>
        <v>1847232</v>
      </c>
      <c r="M26" s="728">
        <f t="shared" si="1"/>
        <v>0.42748610888802507</v>
      </c>
      <c r="N26" s="15">
        <f>L26/J26</f>
        <v>0.6488455021370223</v>
      </c>
      <c r="O26" s="482"/>
      <c r="R26" s="57"/>
      <c r="S26" s="52"/>
    </row>
    <row r="27" spans="1:19" ht="16.5" customHeight="1" x14ac:dyDescent="0.2">
      <c r="A27" s="955" t="s">
        <v>916</v>
      </c>
      <c r="B27" s="956"/>
      <c r="C27" s="693">
        <f>C13+C17+C26</f>
        <v>90309823.404300004</v>
      </c>
      <c r="D27" s="128">
        <f>SUM(D26,D17,D13)</f>
        <v>111798046</v>
      </c>
      <c r="E27" s="704">
        <f>E26+E17+E13</f>
        <v>104064475.17370331</v>
      </c>
      <c r="F27" s="128">
        <f>SUM(F26,F17,F13)</f>
        <v>105990535</v>
      </c>
      <c r="G27" s="887">
        <f>E27/C27</f>
        <v>1.1523051563042741</v>
      </c>
      <c r="H27" s="887">
        <f>F27/D27</f>
        <v>0.94805355542618341</v>
      </c>
      <c r="I27" s="718">
        <f>I13+I17+I26</f>
        <v>73842861</v>
      </c>
      <c r="J27" s="128">
        <f>SUM(J26,J17,J13)</f>
        <v>70774446</v>
      </c>
      <c r="K27" s="734">
        <f>K26+K17+K13</f>
        <v>80278540.173703313</v>
      </c>
      <c r="L27" s="128">
        <f>SUM(L26,L17,L13)</f>
        <v>83902456</v>
      </c>
      <c r="M27" s="729">
        <f>K27/I27</f>
        <v>1.0871537083822269</v>
      </c>
      <c r="N27" s="540">
        <f>L27/J27</f>
        <v>1.1854908196667482</v>
      </c>
      <c r="O27" s="482"/>
      <c r="R27" s="57"/>
      <c r="S27" s="52"/>
    </row>
    <row r="28" spans="1:19" ht="16.5" customHeight="1" x14ac:dyDescent="0.2">
      <c r="A28" s="955" t="s">
        <v>781</v>
      </c>
      <c r="B28" s="956"/>
      <c r="C28" s="693">
        <f>C13+C17+C26</f>
        <v>90309823.404300004</v>
      </c>
      <c r="D28" s="128">
        <f>SUM(D26,D17,D13,D22)</f>
        <v>112557431.5</v>
      </c>
      <c r="E28" s="128">
        <f>E26+E17+E13</f>
        <v>104064475.17370331</v>
      </c>
      <c r="F28" s="128">
        <f>SUM(F26,F17,F13,F22)</f>
        <v>106741821.18000001</v>
      </c>
      <c r="G28" s="887">
        <f>E28/C28</f>
        <v>1.1523051563042741</v>
      </c>
      <c r="H28" s="887">
        <f>F28/D28</f>
        <v>0.94833206264128378</v>
      </c>
      <c r="I28" s="718">
        <f>I13+I17+I26</f>
        <v>73842861</v>
      </c>
      <c r="J28" s="128">
        <f>SUM(J26,J17,J13,J22)</f>
        <v>74702620</v>
      </c>
      <c r="K28" s="707">
        <f>K26+K17+K13</f>
        <v>80278540.173703313</v>
      </c>
      <c r="L28" s="128">
        <f>SUM(L26,L17,L13,L22)</f>
        <v>84653742.180000007</v>
      </c>
      <c r="M28" s="729">
        <f>K28/I28</f>
        <v>1.0871537083822269</v>
      </c>
      <c r="N28" s="540">
        <f>L28/J28</f>
        <v>1.1332098148632539</v>
      </c>
      <c r="O28" s="70"/>
      <c r="R28" s="57"/>
    </row>
    <row r="29" spans="1:19" ht="16.5" customHeight="1" x14ac:dyDescent="0.2">
      <c r="B29" s="682"/>
      <c r="C29" s="682"/>
      <c r="D29" s="682"/>
      <c r="E29" s="682"/>
      <c r="F29" s="682"/>
      <c r="G29" s="682"/>
      <c r="H29" s="682"/>
      <c r="I29" s="65"/>
      <c r="L29" s="57"/>
    </row>
    <row r="30" spans="1:19" ht="16.5" customHeight="1" x14ac:dyDescent="0.2">
      <c r="A30" s="48"/>
      <c r="B30" s="682"/>
      <c r="C30" s="682"/>
      <c r="D30" s="682"/>
      <c r="E30" s="682"/>
      <c r="F30" s="77"/>
      <c r="G30" s="682"/>
      <c r="H30" s="682"/>
      <c r="I30" s="65"/>
      <c r="L30" s="57"/>
    </row>
    <row r="31" spans="1:19" ht="16.5" customHeight="1" x14ac:dyDescent="0.2">
      <c r="A31" s="681" t="s">
        <v>689</v>
      </c>
      <c r="B31" s="57"/>
      <c r="C31" s="57"/>
      <c r="D31" s="57"/>
      <c r="E31" s="57"/>
      <c r="F31" s="57"/>
      <c r="G31" s="57"/>
      <c r="H31" s="57"/>
      <c r="I31" s="65"/>
      <c r="L31" s="57"/>
    </row>
    <row r="32" spans="1:19" s="46" customFormat="1" ht="16.5" customHeight="1" x14ac:dyDescent="0.2">
      <c r="A32" s="158" t="s">
        <v>10</v>
      </c>
      <c r="B32" s="158" t="s">
        <v>0</v>
      </c>
      <c r="C32" s="991" t="s">
        <v>11</v>
      </c>
      <c r="D32" s="992"/>
      <c r="E32" s="992"/>
      <c r="F32" s="992"/>
      <c r="G32" s="992"/>
      <c r="H32" s="993"/>
      <c r="I32" s="991" t="s">
        <v>12</v>
      </c>
      <c r="J32" s="992"/>
      <c r="K32" s="992"/>
      <c r="L32" s="992"/>
      <c r="M32" s="992"/>
      <c r="N32" s="993"/>
    </row>
    <row r="33" spans="1:15" ht="63.75" x14ac:dyDescent="0.2">
      <c r="A33" s="8"/>
      <c r="B33" s="8"/>
      <c r="C33" s="724" t="s">
        <v>960</v>
      </c>
      <c r="D33" s="679" t="s">
        <v>959</v>
      </c>
      <c r="E33" s="724" t="s">
        <v>962</v>
      </c>
      <c r="F33" s="679" t="s">
        <v>961</v>
      </c>
      <c r="G33" s="724" t="s">
        <v>955</v>
      </c>
      <c r="H33" s="679" t="s">
        <v>956</v>
      </c>
      <c r="I33" s="724" t="s">
        <v>963</v>
      </c>
      <c r="J33" s="679" t="s">
        <v>707</v>
      </c>
      <c r="K33" s="724" t="s">
        <v>964</v>
      </c>
      <c r="L33" s="679" t="s">
        <v>965</v>
      </c>
      <c r="M33" s="724" t="s">
        <v>958</v>
      </c>
      <c r="N33" s="679" t="s">
        <v>706</v>
      </c>
      <c r="O33" s="65"/>
    </row>
    <row r="34" spans="1:15" ht="16.5" customHeight="1" x14ac:dyDescent="0.2">
      <c r="A34" s="939" t="s">
        <v>16</v>
      </c>
      <c r="B34" s="10" t="s">
        <v>1</v>
      </c>
      <c r="C34" s="737">
        <v>5639.02</v>
      </c>
      <c r="D34" s="139">
        <f>'Program Level Tables'!B13</f>
        <v>7022.35</v>
      </c>
      <c r="E34" s="744">
        <v>5959.62</v>
      </c>
      <c r="F34" s="139">
        <f>'Program Level Tables'!B14</f>
        <v>6833.51</v>
      </c>
      <c r="G34" s="883">
        <f t="shared" ref="G34:H39" si="3">E34/C34</f>
        <v>1.056853850491752</v>
      </c>
      <c r="H34" s="883">
        <f t="shared" si="3"/>
        <v>0.97310871716733005</v>
      </c>
      <c r="I34" s="750">
        <v>4740</v>
      </c>
      <c r="J34" s="139">
        <f>'Program Level Tables'!B12</f>
        <v>5617.19</v>
      </c>
      <c r="K34" s="757">
        <v>4407.13</v>
      </c>
      <c r="L34" s="139">
        <f>'Program Level Tables'!B15</f>
        <v>4915.1899999999996</v>
      </c>
      <c r="M34" s="883">
        <f t="shared" ref="M34:N39" si="4">K34/I34</f>
        <v>0.92977426160337551</v>
      </c>
      <c r="N34" s="883">
        <f t="shared" si="4"/>
        <v>0.87502648121213633</v>
      </c>
      <c r="O34" s="482"/>
    </row>
    <row r="35" spans="1:15" ht="16.5" customHeight="1" x14ac:dyDescent="0.2">
      <c r="A35" s="940"/>
      <c r="B35" s="10" t="s">
        <v>2</v>
      </c>
      <c r="C35" s="737">
        <v>5443.58</v>
      </c>
      <c r="D35" s="139">
        <f>'Program Level Tables'!G13</f>
        <v>7132.64</v>
      </c>
      <c r="E35" s="744">
        <v>7097.66</v>
      </c>
      <c r="F35" s="139">
        <f>'Program Level Tables'!G14</f>
        <v>6736.33</v>
      </c>
      <c r="G35" s="883">
        <f t="shared" si="3"/>
        <v>1.3038588575900418</v>
      </c>
      <c r="H35" s="883">
        <f t="shared" si="3"/>
        <v>0.94443712286053971</v>
      </c>
      <c r="I35" s="750">
        <v>1844</v>
      </c>
      <c r="J35" s="139">
        <f>'Program Level Tables'!G12</f>
        <v>1480.66</v>
      </c>
      <c r="K35" s="757">
        <v>4188.9799999999996</v>
      </c>
      <c r="L35" s="139">
        <f>'Program Level Tables'!G15</f>
        <v>4210.1400000000003</v>
      </c>
      <c r="M35" s="883">
        <f t="shared" si="4"/>
        <v>2.2716811279826463</v>
      </c>
      <c r="N35" s="883">
        <f t="shared" si="4"/>
        <v>2.8434211770426701</v>
      </c>
      <c r="O35" s="482"/>
    </row>
    <row r="36" spans="1:15" ht="16.5" customHeight="1" x14ac:dyDescent="0.2">
      <c r="A36" s="940"/>
      <c r="B36" s="10" t="s">
        <v>17</v>
      </c>
      <c r="C36" s="737">
        <v>187.31879759999842</v>
      </c>
      <c r="D36" s="139">
        <f>'Program Level Tables'!L13</f>
        <v>374.62</v>
      </c>
      <c r="E36" s="744">
        <v>198.69763879494423</v>
      </c>
      <c r="F36" s="139">
        <f>'Program Level Tables'!L14</f>
        <v>307.14</v>
      </c>
      <c r="G36" s="883">
        <f t="shared" si="3"/>
        <v>1.060745858615024</v>
      </c>
      <c r="H36" s="883">
        <f t="shared" si="3"/>
        <v>0.81987080241311194</v>
      </c>
      <c r="I36" s="750">
        <v>491</v>
      </c>
      <c r="J36" s="139">
        <f>'Program Level Tables'!L12</f>
        <v>450.37</v>
      </c>
      <c r="K36" s="757">
        <v>198.69763879494423</v>
      </c>
      <c r="L36" s="139">
        <f>'Program Level Tables'!L15</f>
        <v>307.14</v>
      </c>
      <c r="M36" s="883">
        <f t="shared" si="4"/>
        <v>0.4046795087473406</v>
      </c>
      <c r="N36" s="883">
        <f t="shared" si="4"/>
        <v>0.68197260030641471</v>
      </c>
      <c r="O36" s="482"/>
    </row>
    <row r="37" spans="1:15" ht="16.5" customHeight="1" x14ac:dyDescent="0.2">
      <c r="A37" s="941"/>
      <c r="B37" s="14" t="s">
        <v>18</v>
      </c>
      <c r="C37" s="738">
        <v>11269.918797599999</v>
      </c>
      <c r="D37" s="140">
        <f>SUM(D34:D36)</f>
        <v>14529.610000000002</v>
      </c>
      <c r="E37" s="745">
        <v>13255.977638794942</v>
      </c>
      <c r="F37" s="140">
        <f>SUM(F34:F36)</f>
        <v>13876.98</v>
      </c>
      <c r="G37" s="886">
        <f t="shared" si="3"/>
        <v>1.1762265440295707</v>
      </c>
      <c r="H37" s="886">
        <f t="shared" si="3"/>
        <v>0.95508275858746361</v>
      </c>
      <c r="I37" s="751">
        <v>7075</v>
      </c>
      <c r="J37" s="140">
        <f>SUM(J34:J36)</f>
        <v>7548.2199999999993</v>
      </c>
      <c r="K37" s="758">
        <v>8794.8076387949441</v>
      </c>
      <c r="L37" s="140">
        <f>SUM(L34:L36)</f>
        <v>9432.4699999999993</v>
      </c>
      <c r="M37" s="886">
        <f t="shared" si="4"/>
        <v>1.2430823517731369</v>
      </c>
      <c r="N37" s="886">
        <f t="shared" si="4"/>
        <v>1.2496283892096416</v>
      </c>
      <c r="O37" s="482"/>
    </row>
    <row r="38" spans="1:15" ht="16.5" customHeight="1" x14ac:dyDescent="0.2">
      <c r="A38" s="939" t="s">
        <v>19</v>
      </c>
      <c r="B38" s="10" t="s">
        <v>4</v>
      </c>
      <c r="C38" s="739">
        <v>7718</v>
      </c>
      <c r="D38" s="139">
        <f>SUM('Program Level Tables'!R13:S13)</f>
        <v>8225.0499999999993</v>
      </c>
      <c r="E38" s="744">
        <v>6702</v>
      </c>
      <c r="F38" s="139">
        <f>SUM('Program Level Tables'!R14:S14)</f>
        <v>6355.51</v>
      </c>
      <c r="G38" s="883">
        <f t="shared" si="3"/>
        <v>0.86835967867323138</v>
      </c>
      <c r="H38" s="883">
        <f t="shared" si="3"/>
        <v>0.77270168570403841</v>
      </c>
      <c r="I38" s="750">
        <v>3750</v>
      </c>
      <c r="J38" s="139">
        <f>SUM('Program Level Tables'!R12:S12)</f>
        <v>3750</v>
      </c>
      <c r="K38" s="757">
        <v>6702</v>
      </c>
      <c r="L38" s="139">
        <f>SUM('Program Level Tables'!R15:S15)</f>
        <v>6355.51</v>
      </c>
      <c r="M38" s="883">
        <f t="shared" si="4"/>
        <v>1.7871999999999999</v>
      </c>
      <c r="N38" s="883">
        <f t="shared" si="4"/>
        <v>1.6948026666666667</v>
      </c>
      <c r="O38" s="482"/>
    </row>
    <row r="39" spans="1:15" ht="16.5" customHeight="1" x14ac:dyDescent="0.2">
      <c r="A39" s="940"/>
      <c r="B39" s="10" t="s">
        <v>271</v>
      </c>
      <c r="C39" s="739">
        <v>39.58</v>
      </c>
      <c r="D39" s="139">
        <f>'Program Level Tables'!T13</f>
        <v>172.13</v>
      </c>
      <c r="E39" s="744">
        <v>232</v>
      </c>
      <c r="F39" s="139">
        <f>'Program Level Tables'!T14</f>
        <v>248.96</v>
      </c>
      <c r="G39" s="883">
        <f t="shared" si="3"/>
        <v>5.8615462354724608</v>
      </c>
      <c r="H39" s="884">
        <f t="shared" si="3"/>
        <v>1.4463486899436473</v>
      </c>
      <c r="I39" s="752">
        <v>366</v>
      </c>
      <c r="J39" s="162">
        <f>'Program Level Tables'!T12</f>
        <v>366.02</v>
      </c>
      <c r="K39" s="757">
        <v>232</v>
      </c>
      <c r="L39" s="139">
        <f>'Program Level Tables'!T15</f>
        <v>248.96</v>
      </c>
      <c r="M39" s="883">
        <f t="shared" si="4"/>
        <v>0.63387978142076506</v>
      </c>
      <c r="N39" s="883">
        <f t="shared" si="4"/>
        <v>0.68018141085186612</v>
      </c>
      <c r="O39" s="482"/>
    </row>
    <row r="40" spans="1:15" ht="16.5" customHeight="1" x14ac:dyDescent="0.2">
      <c r="A40" s="940"/>
      <c r="B40" s="10" t="s">
        <v>20</v>
      </c>
      <c r="C40" s="962" t="s">
        <v>784</v>
      </c>
      <c r="D40" s="963"/>
      <c r="E40" s="963"/>
      <c r="F40" s="963"/>
      <c r="G40" s="963"/>
      <c r="H40" s="963"/>
      <c r="I40" s="963"/>
      <c r="J40" s="963"/>
      <c r="K40" s="963"/>
      <c r="L40" s="963"/>
      <c r="M40" s="963"/>
      <c r="N40" s="964"/>
      <c r="O40" s="482"/>
    </row>
    <row r="41" spans="1:15" ht="16.5" customHeight="1" x14ac:dyDescent="0.2">
      <c r="A41" s="941"/>
      <c r="B41" s="14" t="s">
        <v>21</v>
      </c>
      <c r="C41" s="740">
        <v>7757.58</v>
      </c>
      <c r="D41" s="140">
        <f>SUM(D38:D40)</f>
        <v>8397.1799999999985</v>
      </c>
      <c r="E41" s="746">
        <v>6934</v>
      </c>
      <c r="F41" s="140">
        <f>SUM(F38:F40)</f>
        <v>6604.47</v>
      </c>
      <c r="G41" s="886">
        <f>E41/C41</f>
        <v>0.89383544868373899</v>
      </c>
      <c r="H41" s="886">
        <f>F41/D41</f>
        <v>0.78651047137253238</v>
      </c>
      <c r="I41" s="753">
        <v>4116</v>
      </c>
      <c r="J41" s="140">
        <f>SUM(J38:J40)</f>
        <v>4116.0200000000004</v>
      </c>
      <c r="K41" s="759">
        <v>6934</v>
      </c>
      <c r="L41" s="140">
        <f>SUM(L38:L40)</f>
        <v>6604.47</v>
      </c>
      <c r="M41" s="886">
        <f>K41/I41</f>
        <v>1.684645286686103</v>
      </c>
      <c r="N41" s="886">
        <f>L41/J41</f>
        <v>1.6045767513277389</v>
      </c>
      <c r="O41" s="482"/>
    </row>
    <row r="42" spans="1:15" ht="16.5" customHeight="1" x14ac:dyDescent="0.2">
      <c r="A42" s="939" t="s">
        <v>775</v>
      </c>
      <c r="B42" s="683" t="s">
        <v>739</v>
      </c>
      <c r="C42" s="683" t="s">
        <v>448</v>
      </c>
      <c r="D42" s="139">
        <f>'Program Level Tables'!AL13</f>
        <v>3.86</v>
      </c>
      <c r="E42" s="683" t="s">
        <v>448</v>
      </c>
      <c r="F42" s="139">
        <f>'Program Level Tables'!AL14</f>
        <v>3.86</v>
      </c>
      <c r="G42" s="683" t="s">
        <v>448</v>
      </c>
      <c r="H42" s="884">
        <f>F42/D42</f>
        <v>1</v>
      </c>
      <c r="I42" s="683" t="s">
        <v>448</v>
      </c>
      <c r="J42" s="162">
        <v>35</v>
      </c>
      <c r="K42" s="683" t="s">
        <v>448</v>
      </c>
      <c r="L42" s="139">
        <f>'Program Level Tables'!AL15</f>
        <v>3.86</v>
      </c>
      <c r="M42" s="683" t="s">
        <v>448</v>
      </c>
      <c r="N42" s="883">
        <f>L42/J42</f>
        <v>0.11028571428571428</v>
      </c>
      <c r="O42" s="482"/>
    </row>
    <row r="43" spans="1:15" ht="16.5" customHeight="1" x14ac:dyDescent="0.2">
      <c r="A43" s="940"/>
      <c r="B43" s="683" t="s">
        <v>772</v>
      </c>
      <c r="C43" s="962" t="s">
        <v>779</v>
      </c>
      <c r="D43" s="963"/>
      <c r="E43" s="963"/>
      <c r="F43" s="963"/>
      <c r="G43" s="963"/>
      <c r="H43" s="963"/>
      <c r="I43" s="963"/>
      <c r="J43" s="963"/>
      <c r="K43" s="963"/>
      <c r="L43" s="963"/>
      <c r="M43" s="963"/>
      <c r="N43" s="964"/>
      <c r="O43" s="482"/>
    </row>
    <row r="44" spans="1:15" ht="16.5" customHeight="1" x14ac:dyDescent="0.2">
      <c r="A44" s="940"/>
      <c r="B44" s="683" t="s">
        <v>773</v>
      </c>
      <c r="C44" s="683" t="s">
        <v>448</v>
      </c>
      <c r="D44" s="139">
        <f>'Program Level Tables'!BA13</f>
        <v>6.2</v>
      </c>
      <c r="E44" s="683" t="s">
        <v>448</v>
      </c>
      <c r="F44" s="139">
        <f>'Program Level Tables'!BA14</f>
        <v>5.75</v>
      </c>
      <c r="G44" s="683" t="s">
        <v>448</v>
      </c>
      <c r="H44" s="884">
        <f t="shared" ref="H44:H52" si="5">F44/D44</f>
        <v>0.92741935483870963</v>
      </c>
      <c r="I44" s="683" t="s">
        <v>448</v>
      </c>
      <c r="J44" s="960">
        <v>554.5</v>
      </c>
      <c r="K44" s="683" t="s">
        <v>448</v>
      </c>
      <c r="L44" s="139">
        <f>'Program Level Tables'!BA15</f>
        <v>5.75</v>
      </c>
      <c r="M44" s="683" t="s">
        <v>448</v>
      </c>
      <c r="N44" s="934" cm="2">
        <f t="array" ref="N44">SUM(L44:L45/J44)</f>
        <v>0.20903516681695219</v>
      </c>
      <c r="O44" s="492"/>
    </row>
    <row r="45" spans="1:15" ht="16.5" customHeight="1" x14ac:dyDescent="0.2">
      <c r="A45" s="940"/>
      <c r="B45" s="683" t="s">
        <v>774</v>
      </c>
      <c r="C45" s="683" t="s">
        <v>448</v>
      </c>
      <c r="D45" s="139">
        <f>'Program Level Tables'!AV13</f>
        <v>110.16</v>
      </c>
      <c r="E45" s="683" t="s">
        <v>448</v>
      </c>
      <c r="F45" s="139">
        <f>'Program Level Tables'!AV14</f>
        <v>110.16</v>
      </c>
      <c r="G45" s="683" t="s">
        <v>448</v>
      </c>
      <c r="H45" s="884">
        <f t="shared" si="5"/>
        <v>1</v>
      </c>
      <c r="I45" s="683" t="s">
        <v>448</v>
      </c>
      <c r="J45" s="961"/>
      <c r="K45" s="683" t="s">
        <v>448</v>
      </c>
      <c r="L45" s="139">
        <f>'Program Level Tables'!AV15</f>
        <v>110.16</v>
      </c>
      <c r="M45" s="683" t="s">
        <v>448</v>
      </c>
      <c r="N45" s="935"/>
      <c r="O45" s="492"/>
    </row>
    <row r="46" spans="1:15" ht="16.5" customHeight="1" x14ac:dyDescent="0.2">
      <c r="A46" s="941"/>
      <c r="B46" s="14" t="s">
        <v>776</v>
      </c>
      <c r="C46" s="736" t="s">
        <v>448</v>
      </c>
      <c r="D46" s="140">
        <f>SUM(D42:D45)</f>
        <v>120.22</v>
      </c>
      <c r="E46" s="736" t="s">
        <v>448</v>
      </c>
      <c r="F46" s="140">
        <f>SUM(F42:F45)</f>
        <v>119.77</v>
      </c>
      <c r="G46" s="885" t="s">
        <v>448</v>
      </c>
      <c r="H46" s="886">
        <f t="shared" si="5"/>
        <v>0.99625686241889866</v>
      </c>
      <c r="I46" s="736" t="s">
        <v>448</v>
      </c>
      <c r="J46" s="140">
        <f>SUM(J42:J45)</f>
        <v>589.5</v>
      </c>
      <c r="K46" s="736" t="s">
        <v>448</v>
      </c>
      <c r="L46" s="140">
        <f>SUM(L42:L45)</f>
        <v>119.77</v>
      </c>
      <c r="M46" s="885" t="s">
        <v>448</v>
      </c>
      <c r="N46" s="886">
        <f t="shared" ref="N46:N52" si="6">L46/J46</f>
        <v>0.20317217981340119</v>
      </c>
      <c r="O46" s="482"/>
    </row>
    <row r="47" spans="1:15" ht="16.5" customHeight="1" x14ac:dyDescent="0.2">
      <c r="A47" s="939" t="s">
        <v>22</v>
      </c>
      <c r="B47" s="10" t="s">
        <v>23</v>
      </c>
      <c r="C47" s="741">
        <v>60350</v>
      </c>
      <c r="D47" s="139">
        <f>'Program Level Tables'!W13</f>
        <v>73600.600000000006</v>
      </c>
      <c r="E47" s="747">
        <v>59567</v>
      </c>
      <c r="F47" s="139">
        <f>'Program Level Tables'!W14</f>
        <v>73618.759999999995</v>
      </c>
      <c r="G47" s="883">
        <f t="shared" ref="G47:G52" si="7">E47/C47</f>
        <v>0.98702568351284181</v>
      </c>
      <c r="H47" s="883">
        <f t="shared" si="5"/>
        <v>1.0002467371189907</v>
      </c>
      <c r="I47" s="754">
        <v>64490.000000000007</v>
      </c>
      <c r="J47" s="139">
        <f>'Program Level Tables'!W12</f>
        <v>67092</v>
      </c>
      <c r="K47" s="764">
        <v>59567</v>
      </c>
      <c r="L47" s="139">
        <f>'Program Level Tables'!W15</f>
        <v>73618.759999999995</v>
      </c>
      <c r="M47" s="883">
        <f t="shared" ref="M47:M52" si="8">K47/I47</f>
        <v>0.92366258334625517</v>
      </c>
      <c r="N47" s="883">
        <f t="shared" si="6"/>
        <v>1.0972807488225123</v>
      </c>
      <c r="O47" s="482"/>
    </row>
    <row r="48" spans="1:15" ht="16.5" customHeight="1" x14ac:dyDescent="0.2">
      <c r="A48" s="940"/>
      <c r="B48" s="10" t="s">
        <v>25</v>
      </c>
      <c r="C48" s="741">
        <v>9224.6</v>
      </c>
      <c r="D48" s="139">
        <f>'Program Level Tables'!AB13</f>
        <v>13141.8</v>
      </c>
      <c r="E48" s="747">
        <v>7850.51</v>
      </c>
      <c r="F48" s="139">
        <f>'Program Level Tables'!AB14</f>
        <v>12468.74</v>
      </c>
      <c r="G48" s="883">
        <f t="shared" si="7"/>
        <v>0.85104069553151351</v>
      </c>
      <c r="H48" s="883">
        <f t="shared" si="5"/>
        <v>0.94878479355948198</v>
      </c>
      <c r="I48" s="754">
        <v>17900</v>
      </c>
      <c r="J48" s="139">
        <f>'Program Level Tables'!AB12</f>
        <v>20566.32</v>
      </c>
      <c r="K48" s="764">
        <v>7850.51</v>
      </c>
      <c r="L48" s="139">
        <f>'Program Level Tables'!AB15</f>
        <v>12468.74</v>
      </c>
      <c r="M48" s="883">
        <f t="shared" si="8"/>
        <v>0.43857597765363132</v>
      </c>
      <c r="N48" s="883">
        <f t="shared" si="6"/>
        <v>0.60626986257142745</v>
      </c>
      <c r="O48" s="482"/>
    </row>
    <row r="49" spans="1:59" ht="16.5" customHeight="1" x14ac:dyDescent="0.2">
      <c r="A49" s="940"/>
      <c r="B49" s="10" t="s">
        <v>26</v>
      </c>
      <c r="C49" s="741">
        <v>159.6</v>
      </c>
      <c r="D49" s="139">
        <f>'Program Level Tables'!AG13</f>
        <v>327.60000000000002</v>
      </c>
      <c r="E49" s="747">
        <v>88.15</v>
      </c>
      <c r="F49" s="139">
        <f>'Program Level Tables'!AG14</f>
        <v>219.92</v>
      </c>
      <c r="G49" s="883">
        <f t="shared" si="7"/>
        <v>0.55231829573934843</v>
      </c>
      <c r="H49" s="883">
        <f t="shared" si="5"/>
        <v>0.67130647130647125</v>
      </c>
      <c r="I49" s="754">
        <v>420</v>
      </c>
      <c r="J49" s="139">
        <f>'Program Level Tables'!AG12</f>
        <v>840.96</v>
      </c>
      <c r="K49" s="764">
        <v>88.15</v>
      </c>
      <c r="L49" s="139">
        <f>'Program Level Tables'!AG15</f>
        <v>219.92</v>
      </c>
      <c r="M49" s="883">
        <f t="shared" si="8"/>
        <v>0.20988095238095239</v>
      </c>
      <c r="N49" s="883">
        <f t="shared" si="6"/>
        <v>0.26151065449010652</v>
      </c>
      <c r="O49" s="482"/>
    </row>
    <row r="50" spans="1:59" ht="16.5" customHeight="1" x14ac:dyDescent="0.2">
      <c r="A50" s="941"/>
      <c r="B50" s="14" t="s">
        <v>27</v>
      </c>
      <c r="C50" s="742">
        <v>69734.200000000012</v>
      </c>
      <c r="D50" s="140">
        <f>SUM(D47:D49)</f>
        <v>87070.000000000015</v>
      </c>
      <c r="E50" s="748">
        <v>67505.659999999989</v>
      </c>
      <c r="F50" s="140">
        <f>SUM(F47:F49)</f>
        <v>86307.42</v>
      </c>
      <c r="G50" s="886">
        <f t="shared" si="7"/>
        <v>0.96804236658626586</v>
      </c>
      <c r="H50" s="886">
        <f t="shared" si="5"/>
        <v>0.9912417595038473</v>
      </c>
      <c r="I50" s="755">
        <v>82810</v>
      </c>
      <c r="J50" s="140">
        <f>SUM(J47:J49)</f>
        <v>88499.280000000013</v>
      </c>
      <c r="K50" s="765">
        <v>67505.659999999989</v>
      </c>
      <c r="L50" s="140">
        <f>SUM(L47:L49)</f>
        <v>86307.42</v>
      </c>
      <c r="M50" s="886">
        <f t="shared" si="8"/>
        <v>0.81518729622026309</v>
      </c>
      <c r="N50" s="886">
        <f t="shared" si="6"/>
        <v>0.97523301884489888</v>
      </c>
      <c r="O50" s="482"/>
    </row>
    <row r="51" spans="1:59" ht="16.5" customHeight="1" x14ac:dyDescent="0.2">
      <c r="A51" s="955" t="s">
        <v>916</v>
      </c>
      <c r="B51" s="956"/>
      <c r="C51" s="743">
        <f>SUM(C50,C41,C37)</f>
        <v>88761.698797600009</v>
      </c>
      <c r="D51" s="141">
        <f>SUM(D50,D41,D37)</f>
        <v>109996.79000000001</v>
      </c>
      <c r="E51" s="749">
        <f>E50+E41+E37</f>
        <v>87695.637638794928</v>
      </c>
      <c r="F51" s="141">
        <f>SUM(F50,F41,F37)</f>
        <v>106788.87</v>
      </c>
      <c r="G51" s="887">
        <f t="shared" si="7"/>
        <v>0.98798962645773625</v>
      </c>
      <c r="H51" s="887">
        <f t="shared" si="5"/>
        <v>0.97083623985754486</v>
      </c>
      <c r="I51" s="756">
        <f>I50+I41+I37</f>
        <v>94001</v>
      </c>
      <c r="J51" s="141">
        <f>SUM(J50,J41,J37)</f>
        <v>100163.52000000002</v>
      </c>
      <c r="K51" s="766">
        <v>83234.467638794929</v>
      </c>
      <c r="L51" s="141">
        <f>SUM(L50,L41,L37)</f>
        <v>102344.36</v>
      </c>
      <c r="M51" s="887">
        <f t="shared" si="8"/>
        <v>0.88546364016122092</v>
      </c>
      <c r="N51" s="887">
        <f t="shared" si="6"/>
        <v>1.0217727971221457</v>
      </c>
      <c r="O51" s="482"/>
    </row>
    <row r="52" spans="1:59" ht="16.5" customHeight="1" x14ac:dyDescent="0.2">
      <c r="A52" s="955" t="s">
        <v>781</v>
      </c>
      <c r="B52" s="956"/>
      <c r="C52" s="743">
        <f>C50+C41+C37</f>
        <v>88761.698797600009</v>
      </c>
      <c r="D52" s="141">
        <f>SUM(D50,D41,D37,D46)</f>
        <v>110117.01000000001</v>
      </c>
      <c r="E52" s="735">
        <f>E50+E41+E37</f>
        <v>87695.637638794928</v>
      </c>
      <c r="F52" s="141">
        <f>SUM(F50,F41,F37,F46)</f>
        <v>106908.64</v>
      </c>
      <c r="G52" s="887">
        <f t="shared" si="7"/>
        <v>0.98798962645773625</v>
      </c>
      <c r="H52" s="887">
        <f t="shared" si="5"/>
        <v>0.97086399276551361</v>
      </c>
      <c r="I52" s="756">
        <f>I50+I41+I37</f>
        <v>94001</v>
      </c>
      <c r="J52" s="141">
        <f>SUM(J50,J41,J37,J46)</f>
        <v>100753.02000000002</v>
      </c>
      <c r="K52" s="735">
        <f>K50+K41+K37</f>
        <v>83234.467638794929</v>
      </c>
      <c r="L52" s="141">
        <f>SUM(L50,L41,L37,L46)</f>
        <v>102464.13</v>
      </c>
      <c r="M52" s="887">
        <f t="shared" si="8"/>
        <v>0.88546364016122092</v>
      </c>
      <c r="N52" s="887">
        <f t="shared" si="6"/>
        <v>1.0169832130093965</v>
      </c>
      <c r="O52" s="70"/>
    </row>
    <row r="53" spans="1:59" ht="16.5" customHeight="1" x14ac:dyDescent="0.2">
      <c r="B53" s="682"/>
      <c r="C53" s="682"/>
      <c r="D53" s="682"/>
      <c r="E53" s="682"/>
      <c r="F53" s="546"/>
      <c r="G53" s="682"/>
      <c r="H53" s="49"/>
      <c r="I53" s="65"/>
    </row>
    <row r="54" spans="1:59" ht="16.5" customHeight="1" x14ac:dyDescent="0.2">
      <c r="H54" s="52"/>
      <c r="I54" s="682"/>
    </row>
    <row r="55" spans="1:59" ht="16.5" customHeight="1" x14ac:dyDescent="0.2">
      <c r="H55" s="53"/>
      <c r="I55" s="682"/>
    </row>
    <row r="57" spans="1:59" s="66" customFormat="1" ht="16.5" customHeight="1" x14ac:dyDescent="0.2">
      <c r="A57" s="45" t="s">
        <v>280</v>
      </c>
      <c r="B57" s="45"/>
      <c r="C57" s="45"/>
      <c r="D57" s="45"/>
      <c r="E57" s="45"/>
      <c r="F57" s="45"/>
      <c r="G57" s="45"/>
      <c r="H57" s="805"/>
      <c r="I57" s="805"/>
      <c r="J57" s="805"/>
      <c r="K57" s="805"/>
      <c r="L57" s="805"/>
      <c r="M57" s="805"/>
      <c r="N57" s="805"/>
      <c r="O57" s="65"/>
      <c r="P57" s="65"/>
      <c r="Q57" s="65"/>
      <c r="R57" s="65"/>
      <c r="S57" s="65"/>
      <c r="T57" s="65"/>
      <c r="U57" s="65"/>
      <c r="V57" s="65"/>
      <c r="W57" s="65"/>
      <c r="X57" s="65"/>
      <c r="Y57" s="65"/>
      <c r="Z57" s="65"/>
      <c r="AA57" s="65"/>
      <c r="AB57" s="65"/>
      <c r="AC57" s="65"/>
      <c r="AD57" s="65"/>
      <c r="AE57" s="65"/>
      <c r="AF57" s="65"/>
      <c r="AG57" s="65"/>
      <c r="AH57" s="65"/>
      <c r="AI57" s="65"/>
      <c r="AJ57" s="65"/>
      <c r="AK57" s="65"/>
      <c r="AL57" s="65"/>
      <c r="AM57" s="65"/>
      <c r="AN57" s="65"/>
      <c r="AO57" s="65"/>
      <c r="AP57" s="65"/>
      <c r="AQ57" s="65"/>
      <c r="AR57" s="65"/>
      <c r="AS57" s="65"/>
      <c r="AT57" s="65"/>
      <c r="AU57" s="65"/>
      <c r="AV57" s="65"/>
      <c r="AW57" s="65"/>
      <c r="AX57" s="65"/>
      <c r="AY57" s="65"/>
      <c r="AZ57" s="65"/>
      <c r="BA57" s="65"/>
      <c r="BB57" s="65"/>
      <c r="BC57" s="65"/>
      <c r="BD57" s="65"/>
      <c r="BE57" s="65"/>
      <c r="BF57" s="65"/>
      <c r="BG57" s="65"/>
    </row>
    <row r="58" spans="1:59" ht="16.5" customHeight="1" x14ac:dyDescent="0.2">
      <c r="A58" s="990" t="s">
        <v>688</v>
      </c>
      <c r="B58" s="990"/>
      <c r="C58" s="990"/>
      <c r="D58" s="990"/>
      <c r="E58" s="990"/>
      <c r="F58" s="990"/>
      <c r="G58" s="990"/>
      <c r="H58" s="990"/>
      <c r="I58" s="682"/>
    </row>
    <row r="59" spans="1:59" ht="16.5" customHeight="1" x14ac:dyDescent="0.2">
      <c r="A59" s="983" t="s">
        <v>10</v>
      </c>
      <c r="B59" s="983" t="s">
        <v>0</v>
      </c>
      <c r="C59" s="936" t="s">
        <v>11</v>
      </c>
      <c r="D59" s="937"/>
      <c r="E59" s="937"/>
      <c r="F59" s="937"/>
      <c r="G59" s="937"/>
      <c r="H59" s="938"/>
      <c r="I59" s="936" t="s">
        <v>12</v>
      </c>
      <c r="J59" s="937"/>
      <c r="K59" s="937"/>
      <c r="L59" s="937"/>
      <c r="M59" s="937"/>
      <c r="N59" s="938"/>
    </row>
    <row r="60" spans="1:59" ht="63.75" x14ac:dyDescent="0.2">
      <c r="A60" s="976"/>
      <c r="B60" s="976"/>
      <c r="C60" s="768" t="s">
        <v>951</v>
      </c>
      <c r="D60" s="768" t="s">
        <v>952</v>
      </c>
      <c r="E60" s="768" t="s">
        <v>954</v>
      </c>
      <c r="F60" s="768" t="s">
        <v>953</v>
      </c>
      <c r="G60" s="768" t="s">
        <v>955</v>
      </c>
      <c r="H60" s="768" t="s">
        <v>956</v>
      </c>
      <c r="I60" s="768" t="s">
        <v>957</v>
      </c>
      <c r="J60" s="768" t="s">
        <v>705</v>
      </c>
      <c r="K60" s="768" t="s">
        <v>954</v>
      </c>
      <c r="L60" s="768" t="s">
        <v>953</v>
      </c>
      <c r="M60" s="768" t="s">
        <v>958</v>
      </c>
      <c r="N60" s="768" t="s">
        <v>706</v>
      </c>
      <c r="O60" s="65"/>
    </row>
    <row r="61" spans="1:59" ht="16.5" customHeight="1" x14ac:dyDescent="0.2">
      <c r="A61" s="939" t="s">
        <v>16</v>
      </c>
      <c r="B61" s="10" t="s">
        <v>1</v>
      </c>
      <c r="C61" s="770">
        <v>5937819</v>
      </c>
      <c r="D61" s="117">
        <v>6796548</v>
      </c>
      <c r="E61" s="778">
        <v>5496808</v>
      </c>
      <c r="F61" s="117">
        <v>6140260</v>
      </c>
      <c r="G61" s="883">
        <f>E61/C61</f>
        <v>0.92572845349445643</v>
      </c>
      <c r="H61" s="883">
        <v>0.90343803942825096</v>
      </c>
      <c r="I61" s="786">
        <v>7236542</v>
      </c>
      <c r="J61" s="119">
        <v>7767639.8079727516</v>
      </c>
      <c r="K61" s="795">
        <v>3963157</v>
      </c>
      <c r="L61" s="119">
        <v>4612617</v>
      </c>
      <c r="M61" s="801">
        <f>K61/I61</f>
        <v>0.54765895091882288</v>
      </c>
      <c r="N61" s="13">
        <v>0.59382477998858585</v>
      </c>
      <c r="O61" s="65"/>
    </row>
    <row r="62" spans="1:59" ht="16.5" customHeight="1" x14ac:dyDescent="0.2">
      <c r="A62" s="940"/>
      <c r="B62" s="10" t="s">
        <v>2</v>
      </c>
      <c r="C62" s="770">
        <v>23409854</v>
      </c>
      <c r="D62" s="117">
        <v>30519963</v>
      </c>
      <c r="E62" s="778">
        <v>27392557</v>
      </c>
      <c r="F62" s="117">
        <v>29168216</v>
      </c>
      <c r="G62" s="883">
        <f t="shared" ref="G62:G79" si="9">E62/C62</f>
        <v>1.1701293395507721</v>
      </c>
      <c r="H62" s="883">
        <v>0.95570941550617217</v>
      </c>
      <c r="I62" s="786">
        <v>13038632</v>
      </c>
      <c r="J62" s="117">
        <v>10416978.341280004</v>
      </c>
      <c r="K62" s="795">
        <v>16227120</v>
      </c>
      <c r="L62" s="117">
        <v>18743260</v>
      </c>
      <c r="M62" s="801">
        <f t="shared" ref="M62:M79" si="10">K62/I62</f>
        <v>1.2445416052849716</v>
      </c>
      <c r="N62" s="11">
        <v>1.7992991235975719</v>
      </c>
      <c r="O62" s="65"/>
    </row>
    <row r="63" spans="1:59" ht="16.5" customHeight="1" x14ac:dyDescent="0.2">
      <c r="A63" s="940"/>
      <c r="B63" s="10" t="s">
        <v>17</v>
      </c>
      <c r="C63" s="771">
        <v>879280.31440000795</v>
      </c>
      <c r="D63" s="119">
        <v>1429036</v>
      </c>
      <c r="E63" s="779">
        <v>885014.43896215153</v>
      </c>
      <c r="F63" s="454">
        <v>1316934</v>
      </c>
      <c r="G63" s="883">
        <f t="shared" si="9"/>
        <v>1.0065213839866942</v>
      </c>
      <c r="H63" s="884">
        <v>0.92155411060323178</v>
      </c>
      <c r="I63" s="787">
        <v>1388947</v>
      </c>
      <c r="J63" s="119">
        <v>1181931.1027999998</v>
      </c>
      <c r="K63" s="796">
        <v>885014.43896215153</v>
      </c>
      <c r="L63" s="119">
        <v>1316934</v>
      </c>
      <c r="M63" s="801">
        <f t="shared" si="10"/>
        <v>0.63718373628522296</v>
      </c>
      <c r="N63" s="13">
        <v>1.1142223069349624</v>
      </c>
      <c r="O63" s="65"/>
    </row>
    <row r="64" spans="1:59" ht="16.5" customHeight="1" x14ac:dyDescent="0.2">
      <c r="A64" s="941"/>
      <c r="B64" s="14" t="s">
        <v>18</v>
      </c>
      <c r="C64" s="772">
        <v>30226953.31440001</v>
      </c>
      <c r="D64" s="121">
        <v>38745547</v>
      </c>
      <c r="E64" s="780">
        <v>33774379.438962154</v>
      </c>
      <c r="F64" s="121">
        <v>36625410</v>
      </c>
      <c r="G64" s="886">
        <f t="shared" si="9"/>
        <v>1.1173596984011009</v>
      </c>
      <c r="H64" s="886">
        <v>0.94528049894353017</v>
      </c>
      <c r="I64" s="788">
        <v>21664121</v>
      </c>
      <c r="J64" s="121">
        <v>19366549.252052758</v>
      </c>
      <c r="K64" s="797">
        <v>21075291.43896215</v>
      </c>
      <c r="L64" s="121">
        <v>24672811</v>
      </c>
      <c r="M64" s="803">
        <f t="shared" si="10"/>
        <v>0.97282005759486623</v>
      </c>
      <c r="N64" s="15">
        <v>1.2739910801293011</v>
      </c>
      <c r="O64" s="65"/>
    </row>
    <row r="65" spans="1:15" ht="16.5" customHeight="1" x14ac:dyDescent="0.2">
      <c r="A65" s="939" t="s">
        <v>19</v>
      </c>
      <c r="B65" s="10" t="s">
        <v>4</v>
      </c>
      <c r="C65" s="770">
        <v>19340629</v>
      </c>
      <c r="D65" s="117">
        <v>23194337</v>
      </c>
      <c r="E65" s="778">
        <v>24864459</v>
      </c>
      <c r="F65" s="117">
        <v>22654916</v>
      </c>
      <c r="G65" s="883">
        <f t="shared" si="9"/>
        <v>1.2856075673650531</v>
      </c>
      <c r="H65" s="884">
        <v>0.97674341801621667</v>
      </c>
      <c r="I65" s="786">
        <v>20355000</v>
      </c>
      <c r="J65" s="117">
        <v>20355374.999999996</v>
      </c>
      <c r="K65" s="795">
        <v>24864459</v>
      </c>
      <c r="L65" s="117">
        <v>22654916</v>
      </c>
      <c r="M65" s="801">
        <f t="shared" si="10"/>
        <v>1.2215406042741341</v>
      </c>
      <c r="N65" s="13">
        <v>1.1129697193001851</v>
      </c>
      <c r="O65" s="65"/>
    </row>
    <row r="66" spans="1:15" s="95" customFormat="1" ht="16.5" customHeight="1" x14ac:dyDescent="0.2">
      <c r="A66" s="940"/>
      <c r="B66" s="10" t="s">
        <v>271</v>
      </c>
      <c r="C66" s="987" t="s">
        <v>912</v>
      </c>
      <c r="D66" s="988"/>
      <c r="E66" s="988"/>
      <c r="F66" s="988"/>
      <c r="G66" s="988"/>
      <c r="H66" s="988"/>
      <c r="I66" s="988"/>
      <c r="J66" s="988"/>
      <c r="K66" s="988"/>
      <c r="L66" s="988"/>
      <c r="M66" s="988"/>
      <c r="N66" s="989"/>
      <c r="O66" s="165"/>
    </row>
    <row r="67" spans="1:15" s="95" customFormat="1" ht="16.5" customHeight="1" x14ac:dyDescent="0.2">
      <c r="A67" s="940"/>
      <c r="B67" s="10" t="s">
        <v>20</v>
      </c>
      <c r="C67" s="962" t="s">
        <v>784</v>
      </c>
      <c r="D67" s="963"/>
      <c r="E67" s="963"/>
      <c r="F67" s="963"/>
      <c r="G67" s="963"/>
      <c r="H67" s="963"/>
      <c r="I67" s="963"/>
      <c r="J67" s="963"/>
      <c r="K67" s="963"/>
      <c r="L67" s="963"/>
      <c r="M67" s="963"/>
      <c r="N67" s="964"/>
      <c r="O67" s="165"/>
    </row>
    <row r="68" spans="1:15" s="95" customFormat="1" ht="16.5" customHeight="1" x14ac:dyDescent="0.2">
      <c r="A68" s="941"/>
      <c r="B68" s="14" t="s">
        <v>21</v>
      </c>
      <c r="C68" s="773">
        <v>19340629</v>
      </c>
      <c r="D68" s="121">
        <v>23194337</v>
      </c>
      <c r="E68" s="781">
        <v>24864459</v>
      </c>
      <c r="F68" s="121">
        <v>22654916</v>
      </c>
      <c r="G68" s="886">
        <f t="shared" si="9"/>
        <v>1.2856075673650531</v>
      </c>
      <c r="H68" s="886">
        <v>0.97674341801621667</v>
      </c>
      <c r="I68" s="789">
        <v>20355000</v>
      </c>
      <c r="J68" s="121">
        <v>20355374.999999996</v>
      </c>
      <c r="K68" s="798">
        <v>24864459</v>
      </c>
      <c r="L68" s="121">
        <v>22654916</v>
      </c>
      <c r="M68" s="803">
        <f t="shared" si="10"/>
        <v>1.2215406042741341</v>
      </c>
      <c r="N68" s="15">
        <v>1.1129697193001851</v>
      </c>
      <c r="O68" s="165"/>
    </row>
    <row r="69" spans="1:15" s="91" customFormat="1" ht="12.75" customHeight="1" x14ac:dyDescent="0.2">
      <c r="A69" s="939" t="s">
        <v>775</v>
      </c>
      <c r="B69" s="683" t="s">
        <v>739</v>
      </c>
      <c r="C69" s="683" t="s">
        <v>448</v>
      </c>
      <c r="D69" s="117">
        <v>7179</v>
      </c>
      <c r="E69" s="767" t="s">
        <v>448</v>
      </c>
      <c r="F69" s="677">
        <v>7179</v>
      </c>
      <c r="G69" s="883" t="s">
        <v>448</v>
      </c>
      <c r="H69" s="883">
        <v>1</v>
      </c>
      <c r="I69" s="790" t="s">
        <v>448</v>
      </c>
      <c r="J69" s="117">
        <v>155855</v>
      </c>
      <c r="K69" s="800" t="s">
        <v>448</v>
      </c>
      <c r="L69" s="677">
        <v>7179</v>
      </c>
      <c r="M69" s="801" t="s">
        <v>448</v>
      </c>
      <c r="N69" s="13">
        <v>4.606204484937923E-2</v>
      </c>
      <c r="O69" s="664"/>
    </row>
    <row r="70" spans="1:15" s="91" customFormat="1" ht="16.5" customHeight="1" x14ac:dyDescent="0.2">
      <c r="A70" s="940"/>
      <c r="B70" s="683" t="s">
        <v>772</v>
      </c>
      <c r="C70" s="962" t="s">
        <v>778</v>
      </c>
      <c r="D70" s="963"/>
      <c r="E70" s="963"/>
      <c r="F70" s="963"/>
      <c r="G70" s="963"/>
      <c r="H70" s="963"/>
      <c r="I70" s="963"/>
      <c r="J70" s="963"/>
      <c r="K70" s="963"/>
      <c r="L70" s="963"/>
      <c r="M70" s="963"/>
      <c r="N70" s="964"/>
      <c r="O70" s="130"/>
    </row>
    <row r="71" spans="1:15" s="91" customFormat="1" ht="16.5" customHeight="1" x14ac:dyDescent="0.2">
      <c r="A71" s="940"/>
      <c r="B71" s="683" t="s">
        <v>773</v>
      </c>
      <c r="C71" s="683" t="s">
        <v>448</v>
      </c>
      <c r="D71" s="117">
        <v>1952</v>
      </c>
      <c r="E71" s="767" t="s">
        <v>448</v>
      </c>
      <c r="F71" s="677">
        <v>1723.61</v>
      </c>
      <c r="G71" s="883" t="s">
        <v>448</v>
      </c>
      <c r="H71" s="883">
        <v>0.88299692622950809</v>
      </c>
      <c r="I71" s="790" t="s">
        <v>448</v>
      </c>
      <c r="J71" s="942">
        <v>1860664.799999998</v>
      </c>
      <c r="K71" s="800" t="s">
        <v>448</v>
      </c>
      <c r="L71" s="677">
        <v>1723.61</v>
      </c>
      <c r="M71" s="801" t="s">
        <v>448</v>
      </c>
      <c r="N71" s="934">
        <v>0.17818771548749693</v>
      </c>
      <c r="O71" s="130"/>
    </row>
    <row r="72" spans="1:15" s="91" customFormat="1" ht="16.5" customHeight="1" x14ac:dyDescent="0.2">
      <c r="A72" s="940"/>
      <c r="B72" s="683" t="s">
        <v>774</v>
      </c>
      <c r="C72" s="683" t="s">
        <v>448</v>
      </c>
      <c r="D72" s="117">
        <v>329824</v>
      </c>
      <c r="E72" s="761" t="s">
        <v>448</v>
      </c>
      <c r="F72" s="117">
        <v>329824</v>
      </c>
      <c r="G72" s="883" t="s">
        <v>448</v>
      </c>
      <c r="H72" s="883">
        <v>1</v>
      </c>
      <c r="I72" s="790" t="s">
        <v>448</v>
      </c>
      <c r="J72" s="944"/>
      <c r="K72" s="800" t="s">
        <v>448</v>
      </c>
      <c r="L72" s="117">
        <v>329824</v>
      </c>
      <c r="M72" s="801" t="s">
        <v>448</v>
      </c>
      <c r="N72" s="935"/>
      <c r="O72" s="130"/>
    </row>
    <row r="73" spans="1:15" s="91" customFormat="1" ht="16.5" customHeight="1" x14ac:dyDescent="0.2">
      <c r="A73" s="941"/>
      <c r="B73" s="14" t="s">
        <v>776</v>
      </c>
      <c r="C73" s="760" t="s">
        <v>448</v>
      </c>
      <c r="D73" s="121">
        <v>338955</v>
      </c>
      <c r="E73" s="762" t="s">
        <v>448</v>
      </c>
      <c r="F73" s="121">
        <v>338726.61</v>
      </c>
      <c r="G73" s="886" t="s">
        <v>448</v>
      </c>
      <c r="H73" s="886">
        <v>0.99932619374253218</v>
      </c>
      <c r="I73" s="791" t="s">
        <v>448</v>
      </c>
      <c r="J73" s="121">
        <v>2016519.799999998</v>
      </c>
      <c r="K73" s="803" t="s">
        <v>448</v>
      </c>
      <c r="L73" s="121">
        <v>338726.61</v>
      </c>
      <c r="M73" s="803" t="s">
        <v>448</v>
      </c>
      <c r="N73" s="15">
        <v>0.16797584134804941</v>
      </c>
      <c r="O73" s="130"/>
    </row>
    <row r="74" spans="1:15" s="91" customFormat="1" ht="16.5" customHeight="1" x14ac:dyDescent="0.2">
      <c r="A74" s="939" t="s">
        <v>22</v>
      </c>
      <c r="B74" s="10" t="s">
        <v>23</v>
      </c>
      <c r="C74" s="962" t="s">
        <v>24</v>
      </c>
      <c r="D74" s="963"/>
      <c r="E74" s="963"/>
      <c r="F74" s="963"/>
      <c r="G74" s="963"/>
      <c r="H74" s="963"/>
      <c r="I74" s="963"/>
      <c r="J74" s="963"/>
      <c r="K74" s="963"/>
      <c r="L74" s="963"/>
      <c r="M74" s="963"/>
      <c r="N74" s="964"/>
      <c r="O74" s="665"/>
    </row>
    <row r="75" spans="1:15" s="91" customFormat="1" ht="16.5" customHeight="1" x14ac:dyDescent="0.2">
      <c r="A75" s="940"/>
      <c r="B75" s="10" t="s">
        <v>25</v>
      </c>
      <c r="C75" s="774">
        <v>466496</v>
      </c>
      <c r="D75" s="117">
        <v>944615</v>
      </c>
      <c r="E75" s="782">
        <v>466496</v>
      </c>
      <c r="F75" s="117">
        <v>888248</v>
      </c>
      <c r="G75" s="883">
        <f t="shared" si="9"/>
        <v>1</v>
      </c>
      <c r="H75" s="883">
        <v>0.94032807016615239</v>
      </c>
      <c r="I75" s="792">
        <v>1221000</v>
      </c>
      <c r="J75" s="117">
        <v>1402387.4999999998</v>
      </c>
      <c r="K75" s="806">
        <v>466496</v>
      </c>
      <c r="L75" s="117">
        <v>888248</v>
      </c>
      <c r="M75" s="801">
        <f t="shared" si="10"/>
        <v>0.38206060606060605</v>
      </c>
      <c r="N75" s="11">
        <v>0.63338271340838403</v>
      </c>
      <c r="O75" s="665"/>
    </row>
    <row r="76" spans="1:15" s="91" customFormat="1" ht="16.5" customHeight="1" x14ac:dyDescent="0.2">
      <c r="A76" s="940"/>
      <c r="B76" s="10" t="s">
        <v>26</v>
      </c>
      <c r="C76" s="776">
        <v>10441</v>
      </c>
      <c r="D76" s="124">
        <v>23049</v>
      </c>
      <c r="E76" s="784">
        <v>44019</v>
      </c>
      <c r="F76" s="124">
        <v>45449</v>
      </c>
      <c r="G76" s="883">
        <f t="shared" si="9"/>
        <v>4.2159754812757395</v>
      </c>
      <c r="H76" s="883">
        <v>1.9718425962080783</v>
      </c>
      <c r="I76" s="792">
        <v>29000</v>
      </c>
      <c r="J76" s="117">
        <v>56736</v>
      </c>
      <c r="K76" s="806">
        <v>44019</v>
      </c>
      <c r="L76" s="117">
        <v>45449</v>
      </c>
      <c r="M76" s="801">
        <f t="shared" si="10"/>
        <v>1.5178965517241378</v>
      </c>
      <c r="N76" s="11">
        <v>0.80106105470953182</v>
      </c>
      <c r="O76" s="130"/>
    </row>
    <row r="77" spans="1:15" s="91" customFormat="1" ht="16.5" customHeight="1" x14ac:dyDescent="0.2">
      <c r="A77" s="941"/>
      <c r="B77" s="14" t="s">
        <v>27</v>
      </c>
      <c r="C77" s="775">
        <v>476937</v>
      </c>
      <c r="D77" s="121">
        <v>967664</v>
      </c>
      <c r="E77" s="783">
        <v>510515</v>
      </c>
      <c r="F77" s="121">
        <v>933697</v>
      </c>
      <c r="G77" s="886">
        <f t="shared" si="9"/>
        <v>1.0704034285450699</v>
      </c>
      <c r="H77" s="886">
        <v>0.96489793978075034</v>
      </c>
      <c r="I77" s="793">
        <v>1250000</v>
      </c>
      <c r="J77" s="121">
        <v>1459123.4999999998</v>
      </c>
      <c r="K77" s="807">
        <v>510515</v>
      </c>
      <c r="L77" s="121">
        <v>933697</v>
      </c>
      <c r="M77" s="803">
        <f t="shared" si="10"/>
        <v>0.408412</v>
      </c>
      <c r="N77" s="15">
        <v>0.63990265388776213</v>
      </c>
      <c r="O77" s="130"/>
    </row>
    <row r="78" spans="1:15" s="91" customFormat="1" ht="16.5" customHeight="1" x14ac:dyDescent="0.2">
      <c r="A78" s="955" t="s">
        <v>917</v>
      </c>
      <c r="B78" s="956"/>
      <c r="C78" s="777">
        <f>C77+C68+C64</f>
        <v>50044519.31440001</v>
      </c>
      <c r="D78" s="128">
        <v>62907548</v>
      </c>
      <c r="E78" s="785">
        <f>E77+E68+E64</f>
        <v>59149353.438962154</v>
      </c>
      <c r="F78" s="128">
        <v>60214023</v>
      </c>
      <c r="G78" s="887">
        <f t="shared" si="9"/>
        <v>1.1819346903376546</v>
      </c>
      <c r="H78" s="887">
        <v>0.95718280102095221</v>
      </c>
      <c r="I78" s="794">
        <f>I77+I68+I64</f>
        <v>43269121</v>
      </c>
      <c r="J78" s="128">
        <v>41181047.752052754</v>
      </c>
      <c r="K78" s="808">
        <v>46450265.438962147</v>
      </c>
      <c r="L78" s="128">
        <v>48261424</v>
      </c>
      <c r="M78" s="804">
        <f t="shared" si="10"/>
        <v>1.0735199691013402</v>
      </c>
      <c r="N78" s="540">
        <v>1.1719328825866095</v>
      </c>
      <c r="O78" s="130"/>
    </row>
    <row r="79" spans="1:15" s="91" customFormat="1" ht="16.5" customHeight="1" x14ac:dyDescent="0.2">
      <c r="A79" s="955" t="s">
        <v>782</v>
      </c>
      <c r="B79" s="956"/>
      <c r="C79" s="777">
        <f>C77+C68+C64</f>
        <v>50044519.31440001</v>
      </c>
      <c r="D79" s="128">
        <v>63246503</v>
      </c>
      <c r="E79" s="763">
        <f>E77+E68+E64</f>
        <v>59149353.438962154</v>
      </c>
      <c r="F79" s="128">
        <v>60552749.609999999</v>
      </c>
      <c r="G79" s="887">
        <f t="shared" si="9"/>
        <v>1.1819346903376546</v>
      </c>
      <c r="H79" s="887">
        <v>0.95740865878386983</v>
      </c>
      <c r="I79" s="794">
        <f>I77+I68+I64</f>
        <v>43269121</v>
      </c>
      <c r="J79" s="128">
        <v>43197567.552052751</v>
      </c>
      <c r="K79" s="763">
        <f>K77+K68+K64</f>
        <v>46450265.438962147</v>
      </c>
      <c r="L79" s="128">
        <v>48600150.609999999</v>
      </c>
      <c r="M79" s="804">
        <f t="shared" si="10"/>
        <v>1.0735199691013402</v>
      </c>
      <c r="N79" s="540">
        <v>1.1250668351044808</v>
      </c>
      <c r="O79" s="130"/>
    </row>
    <row r="80" spans="1:15" s="95" customFormat="1" ht="16.5" customHeight="1" x14ac:dyDescent="0.2">
      <c r="A80" s="682"/>
      <c r="B80" s="682"/>
      <c r="C80" s="51"/>
      <c r="D80" s="51"/>
      <c r="E80" s="51"/>
      <c r="F80" s="51"/>
      <c r="G80" s="51"/>
      <c r="H80" s="51"/>
      <c r="I80" s="110"/>
    </row>
    <row r="81" spans="1:15" s="95" customFormat="1" ht="16.5" customHeight="1" x14ac:dyDescent="0.2">
      <c r="A81" s="682"/>
      <c r="B81" s="682"/>
      <c r="C81" s="51"/>
      <c r="D81" s="51"/>
      <c r="E81" s="51"/>
      <c r="F81" s="51"/>
      <c r="G81" s="51"/>
      <c r="H81" s="51"/>
      <c r="I81" s="110"/>
    </row>
    <row r="82" spans="1:15" s="95" customFormat="1" ht="16.5" customHeight="1" x14ac:dyDescent="0.2">
      <c r="A82" s="971" t="s">
        <v>689</v>
      </c>
      <c r="B82" s="971"/>
      <c r="C82" s="971"/>
      <c r="D82" s="971"/>
      <c r="E82" s="971"/>
      <c r="F82" s="971"/>
      <c r="G82" s="971"/>
      <c r="H82" s="971"/>
      <c r="I82" s="110"/>
    </row>
    <row r="83" spans="1:15" s="95" customFormat="1" ht="16.5" customHeight="1" x14ac:dyDescent="0.2">
      <c r="A83" s="972" t="s">
        <v>10</v>
      </c>
      <c r="B83" s="972" t="s">
        <v>0</v>
      </c>
      <c r="C83" s="936" t="s">
        <v>11</v>
      </c>
      <c r="D83" s="937"/>
      <c r="E83" s="937"/>
      <c r="F83" s="937"/>
      <c r="G83" s="937"/>
      <c r="H83" s="938"/>
      <c r="I83" s="936" t="s">
        <v>12</v>
      </c>
      <c r="J83" s="937"/>
      <c r="K83" s="937"/>
      <c r="L83" s="937"/>
      <c r="M83" s="937"/>
      <c r="N83" s="938"/>
    </row>
    <row r="84" spans="1:15" s="95" customFormat="1" ht="63.75" x14ac:dyDescent="0.2">
      <c r="A84" s="972"/>
      <c r="B84" s="972"/>
      <c r="C84" s="799" t="s">
        <v>960</v>
      </c>
      <c r="D84" s="799" t="s">
        <v>959</v>
      </c>
      <c r="E84" s="799" t="s">
        <v>962</v>
      </c>
      <c r="F84" s="799" t="s">
        <v>961</v>
      </c>
      <c r="G84" s="799" t="s">
        <v>955</v>
      </c>
      <c r="H84" s="799" t="s">
        <v>956</v>
      </c>
      <c r="I84" s="799" t="s">
        <v>963</v>
      </c>
      <c r="J84" s="799" t="s">
        <v>707</v>
      </c>
      <c r="K84" s="799" t="s">
        <v>964</v>
      </c>
      <c r="L84" s="799" t="s">
        <v>965</v>
      </c>
      <c r="M84" s="799" t="s">
        <v>958</v>
      </c>
      <c r="N84" s="799" t="s">
        <v>706</v>
      </c>
      <c r="O84" s="110"/>
    </row>
    <row r="85" spans="1:15" ht="16.5" customHeight="1" x14ac:dyDescent="0.2">
      <c r="A85" s="970" t="s">
        <v>16</v>
      </c>
      <c r="B85" s="10" t="s">
        <v>1</v>
      </c>
      <c r="C85" s="813">
        <v>3328.37</v>
      </c>
      <c r="D85" s="139">
        <v>4361.07</v>
      </c>
      <c r="E85" s="819">
        <v>3451.32</v>
      </c>
      <c r="F85" s="139">
        <v>4193.47</v>
      </c>
      <c r="G85" s="823">
        <f>E85/C85</f>
        <v>1.0369400036654579</v>
      </c>
      <c r="H85" s="11">
        <v>0.96156906447270984</v>
      </c>
      <c r="I85" s="830">
        <v>3133</v>
      </c>
      <c r="J85" s="162">
        <v>3392.189406179999</v>
      </c>
      <c r="K85" s="839">
        <v>2524.83</v>
      </c>
      <c r="L85" s="139">
        <v>3000.57</v>
      </c>
      <c r="M85" s="842">
        <f>K85/I85</f>
        <v>0.80588254069581866</v>
      </c>
      <c r="N85" s="11">
        <v>0.88455261210752734</v>
      </c>
      <c r="O85" s="51"/>
    </row>
    <row r="86" spans="1:15" ht="16.5" customHeight="1" x14ac:dyDescent="0.2">
      <c r="A86" s="970"/>
      <c r="B86" s="10" t="s">
        <v>2</v>
      </c>
      <c r="C86" s="813">
        <v>2940.86</v>
      </c>
      <c r="D86" s="139">
        <v>3928.17</v>
      </c>
      <c r="E86" s="819">
        <v>3729.11</v>
      </c>
      <c r="F86" s="139">
        <v>3690.37</v>
      </c>
      <c r="G86" s="823">
        <f t="shared" ref="G86:G103" si="11">E86/C86</f>
        <v>1.2680338404412315</v>
      </c>
      <c r="H86" s="11">
        <v>0.93946290511866848</v>
      </c>
      <c r="I86" s="830">
        <v>955</v>
      </c>
      <c r="J86" s="139">
        <v>755.84501999999986</v>
      </c>
      <c r="K86" s="839">
        <v>2217.2800000000002</v>
      </c>
      <c r="L86" s="139">
        <v>2371.64</v>
      </c>
      <c r="M86" s="842">
        <f t="shared" ref="M86:M103" si="12">K86/I86</f>
        <v>2.3217591623036653</v>
      </c>
      <c r="N86" s="11">
        <v>3.137733182392338</v>
      </c>
      <c r="O86" s="51"/>
    </row>
    <row r="87" spans="1:15" ht="16.5" customHeight="1" x14ac:dyDescent="0.2">
      <c r="A87" s="970"/>
      <c r="B87" s="10" t="s">
        <v>17</v>
      </c>
      <c r="C87" s="813">
        <v>110.86609999999808</v>
      </c>
      <c r="D87" s="139">
        <v>251.68</v>
      </c>
      <c r="E87" s="819">
        <v>121.78226288298738</v>
      </c>
      <c r="F87" s="139">
        <v>194.51</v>
      </c>
      <c r="G87" s="823">
        <f t="shared" si="11"/>
        <v>1.0984625857948416</v>
      </c>
      <c r="H87" s="11">
        <v>0.77284647171010801</v>
      </c>
      <c r="I87" s="830">
        <v>243</v>
      </c>
      <c r="J87" s="139">
        <v>222.82474999999991</v>
      </c>
      <c r="K87" s="839">
        <v>121.78226288298738</v>
      </c>
      <c r="L87" s="139">
        <v>194.51</v>
      </c>
      <c r="M87" s="842">
        <f t="shared" si="12"/>
        <v>0.50116157565015385</v>
      </c>
      <c r="N87" s="11">
        <v>0.87292816439825505</v>
      </c>
      <c r="O87" s="51"/>
    </row>
    <row r="88" spans="1:15" ht="16.5" customHeight="1" x14ac:dyDescent="0.2">
      <c r="A88" s="970"/>
      <c r="B88" s="14" t="s">
        <v>18</v>
      </c>
      <c r="C88" s="814">
        <v>6380.0960999999979</v>
      </c>
      <c r="D88" s="140">
        <v>8540.92</v>
      </c>
      <c r="E88" s="820">
        <v>7302.2122628829875</v>
      </c>
      <c r="F88" s="140">
        <v>8078.35</v>
      </c>
      <c r="G88" s="824">
        <f t="shared" si="11"/>
        <v>1.1445301369179988</v>
      </c>
      <c r="H88" s="15">
        <v>0.94584072910178296</v>
      </c>
      <c r="I88" s="831">
        <v>4331</v>
      </c>
      <c r="J88" s="140">
        <v>4370.8591761799989</v>
      </c>
      <c r="K88" s="840">
        <v>4863.8922628829878</v>
      </c>
      <c r="L88" s="140">
        <v>5566.72</v>
      </c>
      <c r="M88" s="844">
        <f t="shared" si="12"/>
        <v>1.1230413906448828</v>
      </c>
      <c r="N88" s="15">
        <v>1.2735985708112307</v>
      </c>
      <c r="O88" s="51"/>
    </row>
    <row r="89" spans="1:15" ht="16.5" customHeight="1" x14ac:dyDescent="0.2">
      <c r="A89" s="939" t="s">
        <v>19</v>
      </c>
      <c r="B89" s="10" t="s">
        <v>4</v>
      </c>
      <c r="C89" s="812">
        <v>4037.81</v>
      </c>
      <c r="D89" s="139">
        <v>4302.6499999999996</v>
      </c>
      <c r="E89" s="821">
        <v>3453</v>
      </c>
      <c r="F89" s="233">
        <v>3806.27</v>
      </c>
      <c r="G89" s="823">
        <f t="shared" si="11"/>
        <v>0.85516653829674993</v>
      </c>
      <c r="H89" s="11">
        <v>0.88463388841760315</v>
      </c>
      <c r="I89" s="830">
        <v>2550</v>
      </c>
      <c r="J89" s="139">
        <v>2550</v>
      </c>
      <c r="K89" s="839">
        <v>3453</v>
      </c>
      <c r="L89" s="139">
        <v>3806.27</v>
      </c>
      <c r="M89" s="842">
        <f t="shared" si="12"/>
        <v>1.3541176470588234</v>
      </c>
      <c r="N89" s="13">
        <v>1.4926549019607842</v>
      </c>
      <c r="O89" s="51"/>
    </row>
    <row r="90" spans="1:15" ht="16.5" customHeight="1" x14ac:dyDescent="0.2">
      <c r="A90" s="940"/>
      <c r="B90" s="10" t="s">
        <v>271</v>
      </c>
      <c r="C90" s="987" t="s">
        <v>913</v>
      </c>
      <c r="D90" s="988"/>
      <c r="E90" s="988"/>
      <c r="F90" s="988"/>
      <c r="G90" s="988"/>
      <c r="H90" s="988"/>
      <c r="I90" s="988"/>
      <c r="J90" s="988"/>
      <c r="K90" s="988"/>
      <c r="L90" s="988"/>
      <c r="M90" s="988"/>
      <c r="N90" s="989"/>
      <c r="O90" s="51"/>
    </row>
    <row r="91" spans="1:15" ht="16.5" customHeight="1" x14ac:dyDescent="0.2">
      <c r="A91" s="940"/>
      <c r="B91" s="10" t="s">
        <v>20</v>
      </c>
      <c r="C91" s="962" t="s">
        <v>784</v>
      </c>
      <c r="D91" s="963"/>
      <c r="E91" s="963"/>
      <c r="F91" s="963"/>
      <c r="G91" s="963"/>
      <c r="H91" s="963"/>
      <c r="I91" s="963"/>
      <c r="J91" s="963"/>
      <c r="K91" s="963"/>
      <c r="L91" s="963"/>
      <c r="M91" s="963"/>
      <c r="N91" s="964"/>
      <c r="O91" s="51"/>
    </row>
    <row r="92" spans="1:15" ht="16.5" customHeight="1" x14ac:dyDescent="0.2">
      <c r="A92" s="941"/>
      <c r="B92" s="14" t="s">
        <v>21</v>
      </c>
      <c r="C92" s="815">
        <v>4037.81</v>
      </c>
      <c r="D92" s="140">
        <v>4302.6499999999996</v>
      </c>
      <c r="E92" s="822">
        <v>3453</v>
      </c>
      <c r="F92" s="140">
        <v>3806.27</v>
      </c>
      <c r="G92" s="824">
        <f t="shared" si="11"/>
        <v>0.85516653829674993</v>
      </c>
      <c r="H92" s="15">
        <v>0.88463388841760315</v>
      </c>
      <c r="I92" s="832">
        <v>2550</v>
      </c>
      <c r="J92" s="140">
        <v>2550</v>
      </c>
      <c r="K92" s="841">
        <v>3453</v>
      </c>
      <c r="L92" s="140">
        <v>3806.27</v>
      </c>
      <c r="M92" s="844">
        <f t="shared" si="12"/>
        <v>1.3541176470588234</v>
      </c>
      <c r="N92" s="15">
        <v>1.4926549019607842</v>
      </c>
      <c r="O92" s="51"/>
    </row>
    <row r="93" spans="1:15" ht="16.5" customHeight="1" x14ac:dyDescent="0.2">
      <c r="A93" s="939" t="s">
        <v>775</v>
      </c>
      <c r="B93" s="683" t="s">
        <v>739</v>
      </c>
      <c r="C93" s="683" t="s">
        <v>448</v>
      </c>
      <c r="D93" s="139">
        <v>2.31</v>
      </c>
      <c r="E93" s="829" t="s">
        <v>448</v>
      </c>
      <c r="F93" s="233">
        <v>2.31</v>
      </c>
      <c r="G93" s="823" t="s">
        <v>448</v>
      </c>
      <c r="H93" s="11">
        <v>1</v>
      </c>
      <c r="I93" s="800" t="s">
        <v>448</v>
      </c>
      <c r="J93" s="139">
        <v>17.5</v>
      </c>
      <c r="K93" s="853" t="s">
        <v>448</v>
      </c>
      <c r="L93" s="233">
        <v>2.31</v>
      </c>
      <c r="M93" s="842" t="s">
        <v>448</v>
      </c>
      <c r="N93" s="13">
        <v>0.13200000000000001</v>
      </c>
      <c r="O93" s="51"/>
    </row>
    <row r="94" spans="1:15" ht="16.5" customHeight="1" x14ac:dyDescent="0.2">
      <c r="A94" s="940"/>
      <c r="B94" s="683" t="s">
        <v>772</v>
      </c>
      <c r="C94" s="962" t="s">
        <v>779</v>
      </c>
      <c r="D94" s="963"/>
      <c r="E94" s="963"/>
      <c r="F94" s="963"/>
      <c r="G94" s="963"/>
      <c r="H94" s="963"/>
      <c r="I94" s="963"/>
      <c r="J94" s="963"/>
      <c r="K94" s="963"/>
      <c r="L94" s="963"/>
      <c r="M94" s="963"/>
      <c r="N94" s="964"/>
      <c r="O94" s="51"/>
    </row>
    <row r="95" spans="1:15" ht="16.5" customHeight="1" x14ac:dyDescent="0.2">
      <c r="A95" s="940"/>
      <c r="B95" s="683" t="s">
        <v>773</v>
      </c>
      <c r="C95" s="683" t="s">
        <v>448</v>
      </c>
      <c r="D95" s="139">
        <v>2.2400000000000002</v>
      </c>
      <c r="E95" s="829" t="s">
        <v>448</v>
      </c>
      <c r="F95" s="883">
        <v>1.79</v>
      </c>
      <c r="G95" s="823" t="s">
        <v>448</v>
      </c>
      <c r="H95" s="11">
        <v>0.79910714285714279</v>
      </c>
      <c r="I95" s="883" t="s">
        <v>448</v>
      </c>
      <c r="J95" s="977">
        <v>290.7</v>
      </c>
      <c r="K95" s="883" t="s">
        <v>448</v>
      </c>
      <c r="L95" s="233">
        <v>1.79</v>
      </c>
      <c r="M95" s="842" t="s">
        <v>448</v>
      </c>
      <c r="N95" s="934">
        <v>0.21637426900584797</v>
      </c>
      <c r="O95" s="51"/>
    </row>
    <row r="96" spans="1:15" ht="16.5" customHeight="1" x14ac:dyDescent="0.2">
      <c r="A96" s="940"/>
      <c r="B96" s="683" t="s">
        <v>774</v>
      </c>
      <c r="C96" s="683" t="s">
        <v>448</v>
      </c>
      <c r="D96" s="139">
        <v>61.11</v>
      </c>
      <c r="E96" s="829" t="s">
        <v>448</v>
      </c>
      <c r="F96" s="883">
        <v>61.11</v>
      </c>
      <c r="G96" s="823" t="s">
        <v>448</v>
      </c>
      <c r="H96" s="11">
        <v>1</v>
      </c>
      <c r="I96" s="678" t="s">
        <v>448</v>
      </c>
      <c r="J96" s="978"/>
      <c r="K96" s="883" t="s">
        <v>448</v>
      </c>
      <c r="L96" s="233">
        <v>61.11</v>
      </c>
      <c r="M96" s="842" t="s">
        <v>448</v>
      </c>
      <c r="N96" s="935"/>
      <c r="O96" s="51"/>
    </row>
    <row r="97" spans="1:15" ht="16.5" customHeight="1" x14ac:dyDescent="0.2">
      <c r="A97" s="941"/>
      <c r="B97" s="14" t="s">
        <v>776</v>
      </c>
      <c r="C97" s="802" t="s">
        <v>448</v>
      </c>
      <c r="D97" s="140">
        <v>65.66</v>
      </c>
      <c r="E97" s="811" t="s">
        <v>448</v>
      </c>
      <c r="F97" s="140">
        <v>65.209999999999994</v>
      </c>
      <c r="G97" s="824" t="s">
        <v>448</v>
      </c>
      <c r="H97" s="886">
        <v>0.99314651233627771</v>
      </c>
      <c r="I97" s="833" t="s">
        <v>448</v>
      </c>
      <c r="J97" s="140">
        <v>308.2</v>
      </c>
      <c r="K97" s="811" t="s">
        <v>448</v>
      </c>
      <c r="L97" s="140">
        <v>65.209999999999994</v>
      </c>
      <c r="M97" s="844" t="s">
        <v>448</v>
      </c>
      <c r="N97" s="15">
        <v>0.21158338741077221</v>
      </c>
      <c r="O97" s="51"/>
    </row>
    <row r="98" spans="1:15" ht="16.5" customHeight="1" x14ac:dyDescent="0.2">
      <c r="A98" s="939" t="s">
        <v>22</v>
      </c>
      <c r="B98" s="10" t="s">
        <v>23</v>
      </c>
      <c r="C98" s="816">
        <v>40680</v>
      </c>
      <c r="D98" s="139">
        <v>50387.5</v>
      </c>
      <c r="E98" s="826">
        <v>39384</v>
      </c>
      <c r="F98" s="139">
        <v>51094.86</v>
      </c>
      <c r="G98" s="823">
        <f t="shared" si="11"/>
        <v>0.96814159292035395</v>
      </c>
      <c r="H98" s="11">
        <v>1.014038402381543</v>
      </c>
      <c r="I98" s="834">
        <v>49490</v>
      </c>
      <c r="J98" s="139">
        <v>52092.30000000001</v>
      </c>
      <c r="K98" s="849">
        <v>39384</v>
      </c>
      <c r="L98" s="139">
        <v>51094.86</v>
      </c>
      <c r="M98" s="842">
        <f>K98/I98</f>
        <v>0.79579713073348146</v>
      </c>
      <c r="N98" s="11">
        <v>0.98085244844247599</v>
      </c>
      <c r="O98" s="51"/>
    </row>
    <row r="99" spans="1:15" ht="16.5" customHeight="1" x14ac:dyDescent="0.2">
      <c r="A99" s="940"/>
      <c r="B99" s="10" t="s">
        <v>25</v>
      </c>
      <c r="C99" s="816">
        <v>4454.8</v>
      </c>
      <c r="D99" s="139">
        <v>6717.2</v>
      </c>
      <c r="E99" s="826">
        <v>3989.42</v>
      </c>
      <c r="F99" s="139">
        <v>6489.81</v>
      </c>
      <c r="G99" s="823">
        <f t="shared" si="11"/>
        <v>0.89553290832360599</v>
      </c>
      <c r="H99" s="11">
        <v>0.96614809742154473</v>
      </c>
      <c r="I99" s="835">
        <v>8680</v>
      </c>
      <c r="J99" s="139">
        <v>10609.200000000003</v>
      </c>
      <c r="K99" s="849">
        <v>3989.42</v>
      </c>
      <c r="L99" s="139">
        <v>6489.81</v>
      </c>
      <c r="M99" s="842">
        <f t="shared" si="12"/>
        <v>0.45961059907834101</v>
      </c>
      <c r="N99" s="11">
        <v>0.61171530369867655</v>
      </c>
      <c r="O99" s="51"/>
    </row>
    <row r="100" spans="1:15" ht="16.5" customHeight="1" x14ac:dyDescent="0.2">
      <c r="A100" s="940"/>
      <c r="B100" s="10" t="s">
        <v>26</v>
      </c>
      <c r="C100" s="816">
        <v>98</v>
      </c>
      <c r="D100" s="139">
        <v>166.6</v>
      </c>
      <c r="E100" s="826">
        <v>70.59</v>
      </c>
      <c r="F100" s="139">
        <v>92.81</v>
      </c>
      <c r="G100" s="823">
        <f t="shared" si="11"/>
        <v>0.72030612244897962</v>
      </c>
      <c r="H100" s="11">
        <v>0.55708283313325335</v>
      </c>
      <c r="I100" s="838">
        <v>210</v>
      </c>
      <c r="J100" s="162">
        <v>414.71999999999997</v>
      </c>
      <c r="K100" s="849">
        <v>70.59</v>
      </c>
      <c r="L100" s="139">
        <v>92.81</v>
      </c>
      <c r="M100" s="842">
        <f t="shared" si="12"/>
        <v>0.33614285714285713</v>
      </c>
      <c r="N100" s="11">
        <v>0.22378954475308643</v>
      </c>
      <c r="O100" s="51"/>
    </row>
    <row r="101" spans="1:15" ht="16.5" customHeight="1" x14ac:dyDescent="0.2">
      <c r="A101" s="941"/>
      <c r="B101" s="14" t="s">
        <v>27</v>
      </c>
      <c r="C101" s="817">
        <v>45232.800000000003</v>
      </c>
      <c r="D101" s="140">
        <v>57271.299999999996</v>
      </c>
      <c r="E101" s="827">
        <v>43444.009999999995</v>
      </c>
      <c r="F101" s="140">
        <v>57677.479999999996</v>
      </c>
      <c r="G101" s="824">
        <f t="shared" si="11"/>
        <v>0.96045369731699104</v>
      </c>
      <c r="H101" s="15">
        <v>1.0070922084883702</v>
      </c>
      <c r="I101" s="836">
        <v>58380</v>
      </c>
      <c r="J101" s="140">
        <v>63116.220000000016</v>
      </c>
      <c r="K101" s="850">
        <v>43444.009999999995</v>
      </c>
      <c r="L101" s="140">
        <v>57677.479999999996</v>
      </c>
      <c r="M101" s="844">
        <f>K101/I101</f>
        <v>0.74415912983898591</v>
      </c>
      <c r="N101" s="15">
        <v>0.9138297572319759</v>
      </c>
      <c r="O101" s="51"/>
    </row>
    <row r="102" spans="1:15" ht="16.5" customHeight="1" x14ac:dyDescent="0.2">
      <c r="A102" s="955" t="s">
        <v>917</v>
      </c>
      <c r="B102" s="956"/>
      <c r="C102" s="818">
        <f>C101+C92+C88</f>
        <v>55650.706099999996</v>
      </c>
      <c r="D102" s="141">
        <v>70114.87</v>
      </c>
      <c r="E102" s="828">
        <f>E101+E92+E88</f>
        <v>54199.222262882984</v>
      </c>
      <c r="F102" s="141">
        <v>69562.099999999991</v>
      </c>
      <c r="G102" s="825">
        <f t="shared" si="11"/>
        <v>0.97391796189416158</v>
      </c>
      <c r="H102" s="540">
        <v>0.99211622299235525</v>
      </c>
      <c r="I102" s="837">
        <f>I101+I92+I88</f>
        <v>65261</v>
      </c>
      <c r="J102" s="141">
        <v>70037.079176180021</v>
      </c>
      <c r="K102" s="851">
        <f>K101+K92+K88</f>
        <v>51760.902262882984</v>
      </c>
      <c r="L102" s="141">
        <v>67050.469999999987</v>
      </c>
      <c r="M102" s="845">
        <f t="shared" si="12"/>
        <v>0.79313682387464157</v>
      </c>
      <c r="N102" s="540">
        <v>0.95735674286663008</v>
      </c>
      <c r="O102" s="51"/>
    </row>
    <row r="103" spans="1:15" ht="16.5" customHeight="1" x14ac:dyDescent="0.2">
      <c r="A103" s="955" t="s">
        <v>782</v>
      </c>
      <c r="B103" s="956"/>
      <c r="C103" s="818">
        <f>C101+C92+C88</f>
        <v>55650.706099999996</v>
      </c>
      <c r="D103" s="141">
        <v>70180.53</v>
      </c>
      <c r="E103" s="809">
        <f>E101+E92+E88</f>
        <v>54199.222262882984</v>
      </c>
      <c r="F103" s="141">
        <v>69627.31</v>
      </c>
      <c r="G103" s="825">
        <f t="shared" si="11"/>
        <v>0.97391796189416158</v>
      </c>
      <c r="H103" s="540">
        <v>0.99211718691779616</v>
      </c>
      <c r="I103" s="837">
        <f>I101+I92+I88</f>
        <v>65261</v>
      </c>
      <c r="J103" s="141">
        <v>70345.279176180018</v>
      </c>
      <c r="K103" s="809">
        <f>K101+K92+K88</f>
        <v>51760.902262882984</v>
      </c>
      <c r="L103" s="141">
        <v>67115.679999999993</v>
      </c>
      <c r="M103" s="845">
        <f t="shared" si="12"/>
        <v>0.79313682387464157</v>
      </c>
      <c r="N103" s="540">
        <v>0.95408932604999008</v>
      </c>
      <c r="O103" s="51"/>
    </row>
    <row r="104" spans="1:15" ht="16.5" customHeight="1" x14ac:dyDescent="0.2">
      <c r="B104" s="682"/>
      <c r="F104" s="161"/>
      <c r="H104" s="142"/>
    </row>
    <row r="105" spans="1:15" ht="16.5" customHeight="1" x14ac:dyDescent="0.2">
      <c r="F105" s="163"/>
      <c r="H105" s="90"/>
    </row>
    <row r="107" spans="1:15" ht="16.5" customHeight="1" x14ac:dyDescent="0.2">
      <c r="A107" s="45" t="s">
        <v>37</v>
      </c>
      <c r="B107" s="45"/>
      <c r="C107" s="45"/>
      <c r="D107" s="45"/>
      <c r="E107" s="45"/>
      <c r="F107" s="45"/>
      <c r="G107" s="45"/>
      <c r="H107" s="45"/>
      <c r="I107" s="888"/>
      <c r="J107" s="888"/>
      <c r="K107" s="888"/>
      <c r="L107" s="888"/>
      <c r="M107" s="888"/>
      <c r="N107" s="888"/>
    </row>
    <row r="108" spans="1:15" ht="16.5" customHeight="1" x14ac:dyDescent="0.2">
      <c r="A108" s="681" t="s">
        <v>688</v>
      </c>
      <c r="B108" s="57"/>
      <c r="C108" s="57"/>
      <c r="D108" s="57"/>
      <c r="E108" s="57"/>
      <c r="F108" s="57"/>
      <c r="G108" s="57"/>
      <c r="H108" s="57"/>
    </row>
    <row r="109" spans="1:15" ht="16.5" customHeight="1" x14ac:dyDescent="0.2">
      <c r="A109" s="972" t="s">
        <v>10</v>
      </c>
      <c r="B109" s="972" t="s">
        <v>0</v>
      </c>
      <c r="C109" s="936" t="s">
        <v>11</v>
      </c>
      <c r="D109" s="937"/>
      <c r="E109" s="937"/>
      <c r="F109" s="937"/>
      <c r="G109" s="937"/>
      <c r="H109" s="938"/>
      <c r="I109" s="936" t="s">
        <v>12</v>
      </c>
      <c r="J109" s="937"/>
      <c r="K109" s="937"/>
      <c r="L109" s="937"/>
      <c r="M109" s="937"/>
      <c r="N109" s="937"/>
    </row>
    <row r="110" spans="1:15" ht="63.75" x14ac:dyDescent="0.2">
      <c r="A110" s="976"/>
      <c r="B110" s="976"/>
      <c r="C110" s="852" t="s">
        <v>951</v>
      </c>
      <c r="D110" s="852" t="s">
        <v>952</v>
      </c>
      <c r="E110" s="852" t="s">
        <v>954</v>
      </c>
      <c r="F110" s="852" t="s">
        <v>953</v>
      </c>
      <c r="G110" s="852" t="s">
        <v>955</v>
      </c>
      <c r="H110" s="852" t="s">
        <v>956</v>
      </c>
      <c r="I110" s="852" t="s">
        <v>957</v>
      </c>
      <c r="J110" s="852" t="s">
        <v>705</v>
      </c>
      <c r="K110" s="852" t="s">
        <v>954</v>
      </c>
      <c r="L110" s="852" t="s">
        <v>953</v>
      </c>
      <c r="M110" s="852" t="s">
        <v>958</v>
      </c>
      <c r="N110" s="852" t="s">
        <v>706</v>
      </c>
      <c r="O110" s="51"/>
    </row>
    <row r="111" spans="1:15" ht="16.5" customHeight="1" x14ac:dyDescent="0.2">
      <c r="A111" s="939" t="s">
        <v>16</v>
      </c>
      <c r="B111" s="10" t="s">
        <v>1</v>
      </c>
      <c r="C111" s="854">
        <v>3621316</v>
      </c>
      <c r="D111" s="117">
        <v>3794464</v>
      </c>
      <c r="E111" s="862">
        <v>3636230</v>
      </c>
      <c r="F111" s="117">
        <v>3559472</v>
      </c>
      <c r="G111" s="883">
        <f>E111/C111</f>
        <v>1.0041183923192563</v>
      </c>
      <c r="H111" s="883">
        <v>0.9380697774441924</v>
      </c>
      <c r="I111" s="871">
        <v>3346358</v>
      </c>
      <c r="J111" s="119">
        <v>4814840.6529067745</v>
      </c>
      <c r="K111" s="878">
        <v>2822852</v>
      </c>
      <c r="L111" s="117">
        <v>2800318</v>
      </c>
      <c r="M111" s="842">
        <f>K111/I111</f>
        <v>0.84355947570463174</v>
      </c>
      <c r="N111" s="11">
        <v>0.5816013866023616</v>
      </c>
      <c r="O111" s="51"/>
    </row>
    <row r="112" spans="1:15" ht="16.5" customHeight="1" x14ac:dyDescent="0.2">
      <c r="A112" s="940"/>
      <c r="B112" s="10" t="s">
        <v>2</v>
      </c>
      <c r="C112" s="854">
        <v>20035055</v>
      </c>
      <c r="D112" s="117">
        <v>24864849</v>
      </c>
      <c r="E112" s="862">
        <v>24619583</v>
      </c>
      <c r="F112" s="117">
        <v>23687319</v>
      </c>
      <c r="G112" s="883">
        <f t="shared" ref="G112:G116" si="13">E112/C112</f>
        <v>1.2288253264091364</v>
      </c>
      <c r="H112" s="883">
        <v>0.95264278500142907</v>
      </c>
      <c r="I112" s="871">
        <v>12153179</v>
      </c>
      <c r="J112" s="117">
        <v>9722589.9258599989</v>
      </c>
      <c r="K112" s="878">
        <v>14346115</v>
      </c>
      <c r="L112" s="117">
        <v>14310993</v>
      </c>
      <c r="M112" s="883">
        <f t="shared" ref="M112:M116" si="14">K112/I112</f>
        <v>1.1804413478975337</v>
      </c>
      <c r="N112" s="11">
        <v>1.4719321815616058</v>
      </c>
      <c r="O112" s="51"/>
    </row>
    <row r="113" spans="1:15" ht="16.5" customHeight="1" x14ac:dyDescent="0.2">
      <c r="A113" s="940"/>
      <c r="B113" s="10" t="s">
        <v>17</v>
      </c>
      <c r="C113" s="855">
        <v>715807.08990000468</v>
      </c>
      <c r="D113" s="119">
        <v>1020431</v>
      </c>
      <c r="E113" s="863">
        <v>714638.73474116938</v>
      </c>
      <c r="F113" s="119">
        <v>961292</v>
      </c>
      <c r="G113" s="883">
        <f t="shared" si="13"/>
        <v>0.99836777928673703</v>
      </c>
      <c r="H113" s="884">
        <v>0.94204507703117601</v>
      </c>
      <c r="I113" s="872">
        <v>1368009</v>
      </c>
      <c r="J113" s="119">
        <v>1160993.9527999999</v>
      </c>
      <c r="K113" s="879">
        <v>714638.73474116938</v>
      </c>
      <c r="L113" s="119">
        <v>961292</v>
      </c>
      <c r="M113" s="883">
        <f t="shared" si="14"/>
        <v>0.52239329912388688</v>
      </c>
      <c r="N113" s="13">
        <v>0.82799053145938151</v>
      </c>
      <c r="O113" s="51"/>
    </row>
    <row r="114" spans="1:15" ht="16.5" customHeight="1" x14ac:dyDescent="0.2">
      <c r="A114" s="941"/>
      <c r="B114" s="14" t="s">
        <v>18</v>
      </c>
      <c r="C114" s="856">
        <v>24372178.089900006</v>
      </c>
      <c r="D114" s="121">
        <v>29679744</v>
      </c>
      <c r="E114" s="864">
        <v>28970451.73474117</v>
      </c>
      <c r="F114" s="121">
        <v>28208083</v>
      </c>
      <c r="G114" s="886">
        <f t="shared" si="13"/>
        <v>1.1886689662236927</v>
      </c>
      <c r="H114" s="886">
        <v>0.95041530681666253</v>
      </c>
      <c r="I114" s="873">
        <v>16867546</v>
      </c>
      <c r="J114" s="121">
        <v>15698424.531566774</v>
      </c>
      <c r="K114" s="880">
        <v>17883605.73474117</v>
      </c>
      <c r="L114" s="121">
        <v>18072603</v>
      </c>
      <c r="M114" s="886">
        <f t="shared" si="14"/>
        <v>1.060237555287602</v>
      </c>
      <c r="N114" s="15">
        <v>1.1512367348493582</v>
      </c>
      <c r="O114" s="51"/>
    </row>
    <row r="115" spans="1:15" ht="16.5" customHeight="1" x14ac:dyDescent="0.2">
      <c r="A115" s="939" t="s">
        <v>19</v>
      </c>
      <c r="B115" s="10" t="s">
        <v>4</v>
      </c>
      <c r="C115" s="854">
        <v>14637019</v>
      </c>
      <c r="D115" s="117">
        <v>17764315</v>
      </c>
      <c r="E115" s="862">
        <v>13523117</v>
      </c>
      <c r="F115" s="117">
        <v>15173099</v>
      </c>
      <c r="G115" s="883">
        <f t="shared" si="13"/>
        <v>0.92389830196982048</v>
      </c>
      <c r="H115" s="884">
        <v>0.8541336381391571</v>
      </c>
      <c r="I115" s="871">
        <v>9579000</v>
      </c>
      <c r="J115" s="117">
        <v>9578999.9999999963</v>
      </c>
      <c r="K115" s="878">
        <v>13523117</v>
      </c>
      <c r="L115" s="117">
        <v>15173099</v>
      </c>
      <c r="M115" s="883">
        <f t="shared" si="14"/>
        <v>1.4117462156801337</v>
      </c>
      <c r="N115" s="13">
        <v>1.5839961373838611</v>
      </c>
      <c r="O115" s="51"/>
    </row>
    <row r="116" spans="1:15" ht="16.5" customHeight="1" x14ac:dyDescent="0.2">
      <c r="A116" s="940"/>
      <c r="B116" s="10" t="s">
        <v>271</v>
      </c>
      <c r="C116" s="854">
        <v>374416</v>
      </c>
      <c r="D116" s="117">
        <v>496111</v>
      </c>
      <c r="E116" s="862">
        <v>942567</v>
      </c>
      <c r="F116" s="117">
        <v>1481796</v>
      </c>
      <c r="G116" s="883">
        <f t="shared" si="13"/>
        <v>2.5174324815178837</v>
      </c>
      <c r="H116" s="884">
        <v>2.9868235132863412</v>
      </c>
      <c r="I116" s="872">
        <v>2928146</v>
      </c>
      <c r="J116" s="119">
        <v>2928146.3999999971</v>
      </c>
      <c r="K116" s="878">
        <v>942567</v>
      </c>
      <c r="L116" s="117">
        <v>1481796</v>
      </c>
      <c r="M116" s="883">
        <f t="shared" si="14"/>
        <v>0.32189890804625182</v>
      </c>
      <c r="N116" s="11">
        <v>0.50605256622414829</v>
      </c>
      <c r="O116" s="51"/>
    </row>
    <row r="117" spans="1:15" ht="16.5" customHeight="1" x14ac:dyDescent="0.2">
      <c r="A117" s="940"/>
      <c r="B117" s="10" t="s">
        <v>20</v>
      </c>
      <c r="C117" s="962" t="s">
        <v>784</v>
      </c>
      <c r="D117" s="963"/>
      <c r="E117" s="963"/>
      <c r="F117" s="963"/>
      <c r="G117" s="963"/>
      <c r="H117" s="963"/>
      <c r="I117" s="963"/>
      <c r="J117" s="963"/>
      <c r="K117" s="963"/>
      <c r="L117" s="963"/>
      <c r="M117" s="963"/>
      <c r="N117" s="964"/>
      <c r="O117" s="51"/>
    </row>
    <row r="118" spans="1:15" ht="16.5" customHeight="1" x14ac:dyDescent="0.2">
      <c r="A118" s="941"/>
      <c r="B118" s="14" t="s">
        <v>21</v>
      </c>
      <c r="C118" s="857">
        <v>15011435</v>
      </c>
      <c r="D118" s="121">
        <v>18260426</v>
      </c>
      <c r="E118" s="865">
        <v>14465684</v>
      </c>
      <c r="F118" s="121">
        <v>16654895</v>
      </c>
      <c r="G118" s="866">
        <f>E118/C118</f>
        <v>0.96364431515041704</v>
      </c>
      <c r="H118" s="122">
        <v>0.91207592856815056</v>
      </c>
      <c r="I118" s="874">
        <v>12507146</v>
      </c>
      <c r="J118" s="121">
        <v>12507146.399999993</v>
      </c>
      <c r="K118" s="881">
        <v>13523117</v>
      </c>
      <c r="L118" s="121">
        <v>16654895</v>
      </c>
      <c r="M118" s="844">
        <f>K118/I118</f>
        <v>1.0812312417237313</v>
      </c>
      <c r="N118" s="15">
        <v>1.3316302909830822</v>
      </c>
      <c r="O118" s="51"/>
    </row>
    <row r="119" spans="1:15" ht="16.5" customHeight="1" x14ac:dyDescent="0.2">
      <c r="A119" s="939" t="s">
        <v>775</v>
      </c>
      <c r="B119" s="683" t="s">
        <v>739</v>
      </c>
      <c r="C119" s="683" t="s">
        <v>448</v>
      </c>
      <c r="D119" s="117">
        <v>10020</v>
      </c>
      <c r="E119" s="683" t="s">
        <v>448</v>
      </c>
      <c r="F119" s="117">
        <v>10020</v>
      </c>
      <c r="G119" s="683" t="s">
        <v>448</v>
      </c>
      <c r="H119" s="884">
        <v>1</v>
      </c>
      <c r="I119" s="683" t="s">
        <v>448</v>
      </c>
      <c r="J119" s="119">
        <v>155855</v>
      </c>
      <c r="K119" s="846"/>
      <c r="L119" s="117">
        <v>10020</v>
      </c>
      <c r="M119" s="683" t="s">
        <v>448</v>
      </c>
      <c r="N119" s="11">
        <v>6.4290526450867788E-2</v>
      </c>
      <c r="O119" s="51"/>
    </row>
    <row r="120" spans="1:15" ht="16.5" customHeight="1" x14ac:dyDescent="0.2">
      <c r="A120" s="940"/>
      <c r="B120" s="683" t="s">
        <v>772</v>
      </c>
      <c r="C120" s="683" t="s">
        <v>448</v>
      </c>
      <c r="D120" s="117">
        <v>186388</v>
      </c>
      <c r="E120" s="683" t="s">
        <v>448</v>
      </c>
      <c r="F120" s="117">
        <v>178419</v>
      </c>
      <c r="G120" s="683" t="s">
        <v>448</v>
      </c>
      <c r="H120" s="884">
        <v>0.95724510161598386</v>
      </c>
      <c r="I120" s="683" t="s">
        <v>448</v>
      </c>
      <c r="J120" s="980">
        <v>1755799.6999999972</v>
      </c>
      <c r="K120" s="683"/>
      <c r="L120" s="117">
        <v>178419</v>
      </c>
      <c r="M120" s="683" t="s">
        <v>448</v>
      </c>
      <c r="N120" s="934">
        <v>0.22926280828046652</v>
      </c>
      <c r="O120" s="51"/>
    </row>
    <row r="121" spans="1:15" ht="16.5" customHeight="1" x14ac:dyDescent="0.2">
      <c r="A121" s="940"/>
      <c r="B121" s="683" t="s">
        <v>773</v>
      </c>
      <c r="C121" s="683" t="s">
        <v>448</v>
      </c>
      <c r="D121" s="117">
        <v>3446.5</v>
      </c>
      <c r="E121" s="683" t="s">
        <v>448</v>
      </c>
      <c r="F121" s="117">
        <v>3544.57</v>
      </c>
      <c r="G121" s="683" t="s">
        <v>448</v>
      </c>
      <c r="H121" s="884">
        <v>1.0284549543014654</v>
      </c>
      <c r="I121" s="683" t="s">
        <v>448</v>
      </c>
      <c r="J121" s="980"/>
      <c r="K121" s="683"/>
      <c r="L121" s="117">
        <v>3544.57</v>
      </c>
      <c r="M121" s="683" t="s">
        <v>448</v>
      </c>
      <c r="N121" s="945"/>
      <c r="O121" s="51"/>
    </row>
    <row r="122" spans="1:15" ht="16.5" customHeight="1" x14ac:dyDescent="0.2">
      <c r="A122" s="940"/>
      <c r="B122" s="683" t="s">
        <v>774</v>
      </c>
      <c r="C122" s="683" t="s">
        <v>448</v>
      </c>
      <c r="D122" s="117">
        <v>220576</v>
      </c>
      <c r="E122" s="683" t="s">
        <v>448</v>
      </c>
      <c r="F122" s="117">
        <v>220576</v>
      </c>
      <c r="G122" s="683" t="s">
        <v>448</v>
      </c>
      <c r="H122" s="884">
        <v>1</v>
      </c>
      <c r="I122" s="683" t="s">
        <v>448</v>
      </c>
      <c r="J122" s="980"/>
      <c r="K122" s="683"/>
      <c r="L122" s="117">
        <v>220576</v>
      </c>
      <c r="M122" s="683" t="s">
        <v>448</v>
      </c>
      <c r="N122" s="935"/>
      <c r="O122" s="51"/>
    </row>
    <row r="123" spans="1:15" ht="16.5" customHeight="1" x14ac:dyDescent="0.2">
      <c r="A123" s="941"/>
      <c r="B123" s="14" t="s">
        <v>776</v>
      </c>
      <c r="C123" s="843" t="s">
        <v>448</v>
      </c>
      <c r="D123" s="121">
        <v>420430.5</v>
      </c>
      <c r="E123" s="843" t="s">
        <v>448</v>
      </c>
      <c r="F123" s="121">
        <v>412559.57</v>
      </c>
      <c r="G123" s="885" t="s">
        <v>448</v>
      </c>
      <c r="H123" s="886">
        <v>0.98127887962457527</v>
      </c>
      <c r="I123" s="843" t="s">
        <v>448</v>
      </c>
      <c r="J123" s="121">
        <v>1911654.6999999972</v>
      </c>
      <c r="K123" s="847"/>
      <c r="L123" s="121">
        <v>412559.57</v>
      </c>
      <c r="M123" s="843" t="s">
        <v>448</v>
      </c>
      <c r="N123" s="15">
        <v>0.21581280866256894</v>
      </c>
      <c r="O123" s="51"/>
    </row>
    <row r="124" spans="1:15" ht="16.5" customHeight="1" x14ac:dyDescent="0.2">
      <c r="A124" s="939" t="s">
        <v>22</v>
      </c>
      <c r="B124" s="10" t="s">
        <v>23</v>
      </c>
      <c r="C124" s="962" t="s">
        <v>24</v>
      </c>
      <c r="D124" s="963"/>
      <c r="E124" s="963"/>
      <c r="F124" s="963"/>
      <c r="G124" s="963"/>
      <c r="H124" s="963"/>
      <c r="I124" s="963"/>
      <c r="J124" s="963"/>
      <c r="K124" s="963"/>
      <c r="L124" s="963"/>
      <c r="M124" s="963"/>
      <c r="N124" s="964"/>
      <c r="O124" s="51"/>
    </row>
    <row r="125" spans="1:15" ht="16.5" customHeight="1" x14ac:dyDescent="0.2">
      <c r="A125" s="940"/>
      <c r="B125" s="10" t="s">
        <v>25</v>
      </c>
      <c r="C125" s="858">
        <v>498213</v>
      </c>
      <c r="D125" s="117">
        <v>931022</v>
      </c>
      <c r="E125" s="867">
        <v>498213</v>
      </c>
      <c r="F125" s="117">
        <v>875466</v>
      </c>
      <c r="G125" s="883">
        <f>E125/C125</f>
        <v>1</v>
      </c>
      <c r="H125" s="883">
        <v>0.94032794069313075</v>
      </c>
      <c r="I125" s="875">
        <v>1171048</v>
      </c>
      <c r="J125" s="119">
        <v>1329516</v>
      </c>
      <c r="K125" s="889">
        <v>498213</v>
      </c>
      <c r="L125" s="117">
        <v>875466</v>
      </c>
      <c r="M125" s="842">
        <f>K125/I125</f>
        <v>0.42544199725374193</v>
      </c>
      <c r="N125" s="11">
        <v>0.65848474181581873</v>
      </c>
      <c r="O125" s="51"/>
    </row>
    <row r="126" spans="1:15" ht="16.5" customHeight="1" x14ac:dyDescent="0.2">
      <c r="A126" s="940"/>
      <c r="B126" s="10" t="s">
        <v>26</v>
      </c>
      <c r="C126" s="860">
        <v>9062</v>
      </c>
      <c r="D126" s="124">
        <v>19306</v>
      </c>
      <c r="E126" s="869">
        <v>38206</v>
      </c>
      <c r="F126" s="124">
        <v>38068</v>
      </c>
      <c r="G126" s="883">
        <f t="shared" ref="G126:G129" si="15">E126/C126</f>
        <v>4.2160670933568749</v>
      </c>
      <c r="H126" s="883">
        <v>1.9718222314306433</v>
      </c>
      <c r="I126" s="875">
        <v>28000</v>
      </c>
      <c r="J126" s="117">
        <v>58312.000000000007</v>
      </c>
      <c r="K126" s="889">
        <v>38206</v>
      </c>
      <c r="L126" s="117">
        <v>38068</v>
      </c>
      <c r="M126" s="883">
        <f t="shared" ref="M126:M129" si="16">K126/I126</f>
        <v>1.3645</v>
      </c>
      <c r="N126" s="11">
        <v>0.65283303608176702</v>
      </c>
      <c r="O126" s="51"/>
    </row>
    <row r="127" spans="1:15" ht="16.5" customHeight="1" x14ac:dyDescent="0.2">
      <c r="A127" s="941"/>
      <c r="B127" s="14" t="s">
        <v>27</v>
      </c>
      <c r="C127" s="859">
        <v>507275</v>
      </c>
      <c r="D127" s="121">
        <v>950328</v>
      </c>
      <c r="E127" s="868">
        <v>536419</v>
      </c>
      <c r="F127" s="121">
        <v>913534</v>
      </c>
      <c r="G127" s="886">
        <f t="shared" si="15"/>
        <v>1.0574520723473462</v>
      </c>
      <c r="H127" s="886">
        <v>0.96128284129269048</v>
      </c>
      <c r="I127" s="876">
        <v>1199048</v>
      </c>
      <c r="J127" s="121">
        <v>1387828</v>
      </c>
      <c r="K127" s="892">
        <v>536419</v>
      </c>
      <c r="L127" s="121">
        <v>913534</v>
      </c>
      <c r="M127" s="886">
        <f t="shared" si="16"/>
        <v>0.44737074745965133</v>
      </c>
      <c r="N127" s="15">
        <v>0.65824727559899354</v>
      </c>
      <c r="O127" s="51"/>
    </row>
    <row r="128" spans="1:15" ht="16.5" customHeight="1" x14ac:dyDescent="0.2">
      <c r="A128" s="955" t="s">
        <v>918</v>
      </c>
      <c r="B128" s="956"/>
      <c r="C128" s="861">
        <f>C127+C118+C114</f>
        <v>39890888.089900002</v>
      </c>
      <c r="D128" s="128">
        <v>48890498</v>
      </c>
      <c r="E128" s="870">
        <f>E127+E118+E114</f>
        <v>43972554.734741166</v>
      </c>
      <c r="F128" s="128">
        <v>45776512</v>
      </c>
      <c r="G128" s="887">
        <f t="shared" si="15"/>
        <v>1.1023207765052141</v>
      </c>
      <c r="H128" s="887">
        <v>0.93630692818878625</v>
      </c>
      <c r="I128" s="877">
        <f>I127+I118+I114</f>
        <v>30573740</v>
      </c>
      <c r="J128" s="128">
        <v>29593398.931566767</v>
      </c>
      <c r="K128" s="893">
        <v>31943141.73474117</v>
      </c>
      <c r="L128" s="128">
        <v>35641032</v>
      </c>
      <c r="M128" s="887">
        <f t="shared" si="16"/>
        <v>1.0447901282192225</v>
      </c>
      <c r="N128" s="540">
        <v>1.2043575015637129</v>
      </c>
      <c r="O128" s="51"/>
    </row>
    <row r="129" spans="1:15" ht="16.5" customHeight="1" x14ac:dyDescent="0.2">
      <c r="A129" s="955" t="s">
        <v>783</v>
      </c>
      <c r="B129" s="956"/>
      <c r="C129" s="848">
        <f>C127+C118+C114</f>
        <v>39890888.089900002</v>
      </c>
      <c r="D129" s="128">
        <v>49310928.5</v>
      </c>
      <c r="E129" s="848">
        <f>E127+E118+E114</f>
        <v>43972554.734741166</v>
      </c>
      <c r="F129" s="128">
        <v>46189071.57</v>
      </c>
      <c r="G129" s="887">
        <f t="shared" si="15"/>
        <v>1.1023207765052141</v>
      </c>
      <c r="H129" s="887">
        <v>0.93669036408430228</v>
      </c>
      <c r="I129" s="848">
        <f>I127+I118+I114</f>
        <v>30573740</v>
      </c>
      <c r="J129" s="128">
        <v>31505053.631566763</v>
      </c>
      <c r="K129" s="848">
        <f>K127+K118+K114</f>
        <v>31943141.73474117</v>
      </c>
      <c r="L129" s="128">
        <v>36053591.57</v>
      </c>
      <c r="M129" s="887">
        <f t="shared" si="16"/>
        <v>1.0447901282192225</v>
      </c>
      <c r="N129" s="540">
        <v>1.1443748673348009</v>
      </c>
      <c r="O129" s="51"/>
    </row>
    <row r="130" spans="1:15" ht="16.5" customHeight="1" x14ac:dyDescent="0.2">
      <c r="B130" s="682"/>
      <c r="C130" s="682"/>
      <c r="D130" s="682"/>
      <c r="E130" s="682"/>
      <c r="F130" s="682"/>
      <c r="G130" s="682"/>
      <c r="H130" s="682"/>
    </row>
    <row r="131" spans="1:15" ht="16.5" customHeight="1" x14ac:dyDescent="0.2">
      <c r="A131" s="48"/>
      <c r="B131" s="682"/>
      <c r="C131" s="682"/>
      <c r="D131" s="682"/>
      <c r="E131" s="682"/>
      <c r="F131" s="77"/>
      <c r="G131" s="682"/>
      <c r="H131" s="682"/>
    </row>
    <row r="132" spans="1:15" ht="16.5" customHeight="1" x14ac:dyDescent="0.2">
      <c r="A132" s="681" t="s">
        <v>689</v>
      </c>
      <c r="B132" s="57"/>
      <c r="C132" s="57"/>
      <c r="D132" s="57"/>
      <c r="E132" s="57"/>
      <c r="F132" s="57"/>
      <c r="G132" s="57"/>
      <c r="H132" s="57"/>
    </row>
    <row r="133" spans="1:15" ht="16.5" customHeight="1" x14ac:dyDescent="0.2">
      <c r="A133" s="981" t="s">
        <v>10</v>
      </c>
      <c r="B133" s="983" t="s">
        <v>0</v>
      </c>
      <c r="C133" s="936" t="s">
        <v>11</v>
      </c>
      <c r="D133" s="937"/>
      <c r="E133" s="937"/>
      <c r="F133" s="937"/>
      <c r="G133" s="937"/>
      <c r="H133" s="938"/>
      <c r="I133" s="936" t="s">
        <v>12</v>
      </c>
      <c r="J133" s="937"/>
      <c r="K133" s="937"/>
      <c r="L133" s="937"/>
      <c r="M133" s="937"/>
      <c r="N133" s="938"/>
    </row>
    <row r="134" spans="1:15" ht="63.75" x14ac:dyDescent="0.2">
      <c r="A134" s="982"/>
      <c r="B134" s="976"/>
      <c r="C134" s="882" t="s">
        <v>960</v>
      </c>
      <c r="D134" s="882" t="s">
        <v>959</v>
      </c>
      <c r="E134" s="882" t="s">
        <v>962</v>
      </c>
      <c r="F134" s="882" t="s">
        <v>961</v>
      </c>
      <c r="G134" s="882" t="s">
        <v>955</v>
      </c>
      <c r="H134" s="882" t="s">
        <v>956</v>
      </c>
      <c r="I134" s="882" t="s">
        <v>963</v>
      </c>
      <c r="J134" s="882" t="s">
        <v>707</v>
      </c>
      <c r="K134" s="882" t="s">
        <v>964</v>
      </c>
      <c r="L134" s="882" t="s">
        <v>965</v>
      </c>
      <c r="M134" s="882" t="s">
        <v>958</v>
      </c>
      <c r="N134" s="882" t="s">
        <v>706</v>
      </c>
      <c r="O134" s="51"/>
    </row>
    <row r="135" spans="1:15" ht="16.5" customHeight="1" x14ac:dyDescent="0.2">
      <c r="A135" s="939" t="s">
        <v>16</v>
      </c>
      <c r="B135" s="10" t="s">
        <v>1</v>
      </c>
      <c r="C135" s="896">
        <v>2310.65</v>
      </c>
      <c r="D135" s="139">
        <v>2661.28</v>
      </c>
      <c r="E135" s="903">
        <v>2508.3000000000002</v>
      </c>
      <c r="F135" s="139">
        <v>2640.05</v>
      </c>
      <c r="G135" s="906">
        <f>E135/C135</f>
        <v>1.0855387012312554</v>
      </c>
      <c r="H135" s="906">
        <v>0.99202263572416283</v>
      </c>
      <c r="I135" s="913">
        <v>1607</v>
      </c>
      <c r="J135" s="162">
        <v>2225.004186421585</v>
      </c>
      <c r="K135" s="921">
        <v>1882.3</v>
      </c>
      <c r="L135" s="139">
        <v>1914.62</v>
      </c>
      <c r="M135" s="927">
        <f>K135/I135</f>
        <v>1.1713130056004979</v>
      </c>
      <c r="N135" s="11">
        <v>0.86050175171995169</v>
      </c>
      <c r="O135" s="51"/>
    </row>
    <row r="136" spans="1:15" ht="16.5" customHeight="1" x14ac:dyDescent="0.2">
      <c r="A136" s="940"/>
      <c r="B136" s="10" t="s">
        <v>2</v>
      </c>
      <c r="C136" s="896">
        <v>2502.7199999999998</v>
      </c>
      <c r="D136" s="139">
        <v>3204.47</v>
      </c>
      <c r="E136" s="903">
        <v>3368.55</v>
      </c>
      <c r="F136" s="139">
        <v>3045.96</v>
      </c>
      <c r="G136" s="906">
        <f t="shared" ref="G136:G153" si="17">E136/C136</f>
        <v>1.3459556003068662</v>
      </c>
      <c r="H136" s="906">
        <v>0.95053472181047105</v>
      </c>
      <c r="I136" s="913">
        <v>889</v>
      </c>
      <c r="J136" s="139">
        <v>724.81122000000005</v>
      </c>
      <c r="K136" s="921">
        <v>1971.7</v>
      </c>
      <c r="L136" s="139">
        <v>1838.5</v>
      </c>
      <c r="M136" s="927">
        <f t="shared" ref="M136:M137" si="18">K136/I136</f>
        <v>2.2178852643419571</v>
      </c>
      <c r="N136" s="11">
        <v>2.536522544449574</v>
      </c>
      <c r="O136" s="51"/>
    </row>
    <row r="137" spans="1:15" ht="16.5" customHeight="1" x14ac:dyDescent="0.2">
      <c r="A137" s="940"/>
      <c r="B137" s="10" t="s">
        <v>17</v>
      </c>
      <c r="C137" s="896">
        <v>76.452697600000334</v>
      </c>
      <c r="D137" s="139">
        <v>122.93</v>
      </c>
      <c r="E137" s="903">
        <v>76.915375911956829</v>
      </c>
      <c r="F137" s="139">
        <v>112.63</v>
      </c>
      <c r="G137" s="906">
        <f t="shared" si="17"/>
        <v>1.0060518245461687</v>
      </c>
      <c r="H137" s="906">
        <v>0.916212478646384</v>
      </c>
      <c r="I137" s="913">
        <v>248</v>
      </c>
      <c r="J137" s="139">
        <v>227.54974999999999</v>
      </c>
      <c r="K137" s="921">
        <v>76.915375911956829</v>
      </c>
      <c r="L137" s="139">
        <v>112.63</v>
      </c>
      <c r="M137" s="927">
        <f t="shared" si="18"/>
        <v>0.31014264480627751</v>
      </c>
      <c r="N137" s="11">
        <v>0.49496868267269029</v>
      </c>
      <c r="O137" s="51"/>
    </row>
    <row r="138" spans="1:15" ht="16.5" customHeight="1" x14ac:dyDescent="0.2">
      <c r="A138" s="941"/>
      <c r="B138" s="14" t="s">
        <v>18</v>
      </c>
      <c r="C138" s="897">
        <f>SUM(C135:C137)</f>
        <v>4889.8226976000005</v>
      </c>
      <c r="D138" s="140">
        <v>5988.68</v>
      </c>
      <c r="E138" s="904">
        <v>5953.7653759119576</v>
      </c>
      <c r="F138" s="140">
        <v>5798.64</v>
      </c>
      <c r="G138" s="908">
        <f>E138/C138</f>
        <v>1.2175830790008308</v>
      </c>
      <c r="H138" s="908">
        <v>0.96826679668975468</v>
      </c>
      <c r="I138" s="914">
        <v>2744</v>
      </c>
      <c r="J138" s="140">
        <v>3177.3651564215852</v>
      </c>
      <c r="K138" s="922">
        <v>3930.9153759119567</v>
      </c>
      <c r="L138" s="140">
        <v>3865.75</v>
      </c>
      <c r="M138" s="929">
        <f>K138/I138</f>
        <v>1.4325493352448821</v>
      </c>
      <c r="N138" s="15">
        <v>1.2166527325910781</v>
      </c>
      <c r="O138" s="51"/>
    </row>
    <row r="139" spans="1:15" ht="16.5" customHeight="1" x14ac:dyDescent="0.2">
      <c r="A139" s="939" t="s">
        <v>19</v>
      </c>
      <c r="B139" s="10" t="s">
        <v>4</v>
      </c>
      <c r="C139" s="895">
        <v>3641.06</v>
      </c>
      <c r="D139" s="139">
        <v>3922.4</v>
      </c>
      <c r="E139" s="902">
        <v>3017</v>
      </c>
      <c r="F139" s="139">
        <v>2549.2399999999998</v>
      </c>
      <c r="G139" s="906">
        <f t="shared" si="17"/>
        <v>0.82860485682740737</v>
      </c>
      <c r="H139" s="907">
        <v>0.64991841729553324</v>
      </c>
      <c r="I139" s="913">
        <v>1200</v>
      </c>
      <c r="J139" s="139">
        <v>1200.0000000000002</v>
      </c>
      <c r="K139" s="920">
        <v>3017</v>
      </c>
      <c r="L139" s="139">
        <v>2549.2399999999998</v>
      </c>
      <c r="M139" s="928">
        <f>K139/I139</f>
        <v>2.5141666666666667</v>
      </c>
      <c r="N139" s="13">
        <v>2.1243666666666661</v>
      </c>
      <c r="O139" s="51"/>
    </row>
    <row r="140" spans="1:15" ht="16.5" customHeight="1" x14ac:dyDescent="0.2">
      <c r="A140" s="940"/>
      <c r="B140" s="10" t="s">
        <v>271</v>
      </c>
      <c r="C140" s="896">
        <v>39.58</v>
      </c>
      <c r="D140" s="139">
        <v>172.13</v>
      </c>
      <c r="E140" s="903">
        <v>232</v>
      </c>
      <c r="F140" s="139">
        <v>248.96</v>
      </c>
      <c r="G140" s="906">
        <f t="shared" si="17"/>
        <v>5.8615462354724608</v>
      </c>
      <c r="H140" s="907">
        <v>1.4463486899436473</v>
      </c>
      <c r="I140" s="915">
        <v>366</v>
      </c>
      <c r="J140" s="162">
        <v>366.01830000000012</v>
      </c>
      <c r="K140" s="921">
        <v>232</v>
      </c>
      <c r="L140" s="139">
        <v>248.96</v>
      </c>
      <c r="M140" s="927">
        <f>K140/I140</f>
        <v>0.63387978142076506</v>
      </c>
      <c r="N140" s="11">
        <v>0.68018457000647214</v>
      </c>
      <c r="O140" s="51"/>
    </row>
    <row r="141" spans="1:15" ht="16.5" customHeight="1" x14ac:dyDescent="0.2">
      <c r="A141" s="940"/>
      <c r="B141" s="10" t="s">
        <v>20</v>
      </c>
      <c r="C141" s="962" t="s">
        <v>784</v>
      </c>
      <c r="D141" s="963"/>
      <c r="E141" s="963"/>
      <c r="F141" s="963"/>
      <c r="G141" s="963"/>
      <c r="H141" s="963"/>
      <c r="I141" s="963"/>
      <c r="J141" s="963"/>
      <c r="K141" s="963"/>
      <c r="L141" s="963"/>
      <c r="M141" s="963"/>
      <c r="N141" s="964"/>
      <c r="O141" s="51"/>
    </row>
    <row r="142" spans="1:15" ht="16.5" customHeight="1" x14ac:dyDescent="0.2">
      <c r="A142" s="941"/>
      <c r="B142" s="14" t="s">
        <v>21</v>
      </c>
      <c r="C142" s="898">
        <f>SUM(C139:C140)</f>
        <v>3680.64</v>
      </c>
      <c r="D142" s="140">
        <v>4094.53</v>
      </c>
      <c r="E142" s="905">
        <v>3249</v>
      </c>
      <c r="F142" s="140">
        <v>2798.2</v>
      </c>
      <c r="G142" s="908">
        <f t="shared" si="17"/>
        <v>0.88272691705790296</v>
      </c>
      <c r="H142" s="908">
        <v>0.68339955990064782</v>
      </c>
      <c r="I142" s="916">
        <v>1566</v>
      </c>
      <c r="J142" s="140">
        <v>1566.0183000000004</v>
      </c>
      <c r="K142" s="923">
        <v>3249</v>
      </c>
      <c r="L142" s="140">
        <v>2798.2</v>
      </c>
      <c r="M142" s="929">
        <f>K142/I142</f>
        <v>2.0747126436781609</v>
      </c>
      <c r="N142" s="15">
        <v>1.786824585638622</v>
      </c>
      <c r="O142" s="51"/>
    </row>
    <row r="143" spans="1:15" ht="16.5" customHeight="1" x14ac:dyDescent="0.2">
      <c r="A143" s="939" t="s">
        <v>775</v>
      </c>
      <c r="B143" s="683" t="s">
        <v>739</v>
      </c>
      <c r="C143" s="683" t="s">
        <v>448</v>
      </c>
      <c r="D143" s="139">
        <v>1.56</v>
      </c>
      <c r="E143" s="769" t="s">
        <v>448</v>
      </c>
      <c r="F143" s="139">
        <v>1.56</v>
      </c>
      <c r="G143" s="769" t="s">
        <v>448</v>
      </c>
      <c r="H143" s="907">
        <v>1</v>
      </c>
      <c r="I143" s="769" t="s">
        <v>448</v>
      </c>
      <c r="J143" s="162">
        <v>17.5</v>
      </c>
      <c r="K143" s="769" t="s">
        <v>448</v>
      </c>
      <c r="L143" s="139">
        <v>1.56</v>
      </c>
      <c r="M143" s="769" t="s">
        <v>448</v>
      </c>
      <c r="N143" s="11">
        <v>8.9142857142857149E-2</v>
      </c>
      <c r="O143" s="51"/>
    </row>
    <row r="144" spans="1:15" ht="16.5" customHeight="1" x14ac:dyDescent="0.2">
      <c r="A144" s="940"/>
      <c r="B144" s="683" t="s">
        <v>772</v>
      </c>
      <c r="C144" s="962" t="s">
        <v>779</v>
      </c>
      <c r="D144" s="963"/>
      <c r="E144" s="963"/>
      <c r="F144" s="963"/>
      <c r="G144" s="963"/>
      <c r="H144" s="963"/>
      <c r="I144" s="963"/>
      <c r="J144" s="963"/>
      <c r="K144" s="963"/>
      <c r="L144" s="963"/>
      <c r="M144" s="963"/>
      <c r="N144" s="964"/>
      <c r="O144" s="51"/>
    </row>
    <row r="145" spans="1:15" ht="16.5" customHeight="1" x14ac:dyDescent="0.2">
      <c r="A145" s="940"/>
      <c r="B145" s="683" t="s">
        <v>773</v>
      </c>
      <c r="C145" s="683" t="s">
        <v>448</v>
      </c>
      <c r="D145" s="139">
        <v>3.96</v>
      </c>
      <c r="E145" s="769" t="s">
        <v>448</v>
      </c>
      <c r="F145" s="139">
        <v>3.96</v>
      </c>
      <c r="G145" s="769" t="s">
        <v>448</v>
      </c>
      <c r="H145" s="907">
        <v>1</v>
      </c>
      <c r="I145" s="769" t="s">
        <v>448</v>
      </c>
      <c r="J145" s="977">
        <v>263.7999999999999</v>
      </c>
      <c r="K145" s="769" t="s">
        <v>448</v>
      </c>
      <c r="L145" s="139">
        <v>3.96</v>
      </c>
      <c r="M145" s="769" t="s">
        <v>448</v>
      </c>
      <c r="N145" s="934">
        <v>0.20094768764215321</v>
      </c>
      <c r="O145" s="51"/>
    </row>
    <row r="146" spans="1:15" ht="16.5" customHeight="1" x14ac:dyDescent="0.2">
      <c r="A146" s="940"/>
      <c r="B146" s="683" t="s">
        <v>774</v>
      </c>
      <c r="C146" s="683" t="s">
        <v>448</v>
      </c>
      <c r="D146" s="139">
        <v>49.05</v>
      </c>
      <c r="E146" s="769" t="s">
        <v>448</v>
      </c>
      <c r="F146" s="139">
        <v>49.05</v>
      </c>
      <c r="G146" s="769" t="s">
        <v>448</v>
      </c>
      <c r="H146" s="907">
        <v>1</v>
      </c>
      <c r="I146" s="769" t="s">
        <v>448</v>
      </c>
      <c r="J146" s="978"/>
      <c r="K146" s="769" t="s">
        <v>448</v>
      </c>
      <c r="L146" s="139">
        <v>49.05</v>
      </c>
      <c r="M146" s="769" t="s">
        <v>448</v>
      </c>
      <c r="N146" s="935"/>
      <c r="O146" s="51"/>
    </row>
    <row r="147" spans="1:15" ht="16.5" customHeight="1" x14ac:dyDescent="0.2">
      <c r="A147" s="941"/>
      <c r="B147" s="14" t="s">
        <v>776</v>
      </c>
      <c r="C147" s="885" t="s">
        <v>448</v>
      </c>
      <c r="D147" s="140">
        <v>54.569999999999993</v>
      </c>
      <c r="E147" s="811" t="s">
        <v>448</v>
      </c>
      <c r="F147" s="140">
        <v>54.569999999999993</v>
      </c>
      <c r="G147" s="908" t="s">
        <v>448</v>
      </c>
      <c r="H147" s="908">
        <v>1</v>
      </c>
      <c r="I147" s="811" t="s">
        <v>448</v>
      </c>
      <c r="J147" s="140">
        <v>281.2999999999999</v>
      </c>
      <c r="K147" s="811" t="s">
        <v>448</v>
      </c>
      <c r="L147" s="140">
        <v>54.569999999999993</v>
      </c>
      <c r="M147" s="929" t="s">
        <v>448</v>
      </c>
      <c r="N147" s="15">
        <v>0.19399217916814793</v>
      </c>
      <c r="O147" s="51"/>
    </row>
    <row r="148" spans="1:15" ht="16.5" customHeight="1" x14ac:dyDescent="0.2">
      <c r="A148" s="939" t="s">
        <v>22</v>
      </c>
      <c r="B148" s="10" t="s">
        <v>23</v>
      </c>
      <c r="C148" s="899">
        <v>19670</v>
      </c>
      <c r="D148" s="139">
        <v>23213.1</v>
      </c>
      <c r="E148" s="910">
        <v>20183</v>
      </c>
      <c r="F148" s="139">
        <v>22523.9</v>
      </c>
      <c r="G148" s="906">
        <f t="shared" si="17"/>
        <v>1.0260803253685815</v>
      </c>
      <c r="H148" s="906">
        <v>0.97030986813480335</v>
      </c>
      <c r="I148" s="917">
        <v>15000</v>
      </c>
      <c r="J148" s="139">
        <v>14999.999999999984</v>
      </c>
      <c r="K148" s="924">
        <v>20183</v>
      </c>
      <c r="L148" s="139">
        <v>22523.9</v>
      </c>
      <c r="M148" s="927">
        <f>K148/I148</f>
        <v>1.3455333333333332</v>
      </c>
      <c r="N148" s="11">
        <v>1.5015933333333351</v>
      </c>
      <c r="O148" s="51"/>
    </row>
    <row r="149" spans="1:15" ht="16.5" customHeight="1" x14ac:dyDescent="0.2">
      <c r="A149" s="940"/>
      <c r="B149" s="10" t="s">
        <v>25</v>
      </c>
      <c r="C149" s="899">
        <v>4769.8</v>
      </c>
      <c r="D149" s="139">
        <v>6424.6</v>
      </c>
      <c r="E149" s="910">
        <v>3861.09</v>
      </c>
      <c r="F149" s="139">
        <v>5978.93</v>
      </c>
      <c r="G149" s="906">
        <f t="shared" si="17"/>
        <v>0.80948677093379173</v>
      </c>
      <c r="H149" s="906">
        <v>0.93063070074401522</v>
      </c>
      <c r="I149" s="917">
        <v>9220</v>
      </c>
      <c r="J149" s="139">
        <v>9957.1200000000008</v>
      </c>
      <c r="K149" s="924">
        <v>3861.09</v>
      </c>
      <c r="L149" s="139">
        <v>5978.93</v>
      </c>
      <c r="M149" s="927">
        <f t="shared" ref="M149:M150" si="19">K149/I149</f>
        <v>0.41877331887201735</v>
      </c>
      <c r="N149" s="11">
        <v>0.60046780595192184</v>
      </c>
      <c r="O149" s="51"/>
    </row>
    <row r="150" spans="1:15" ht="16.5" customHeight="1" x14ac:dyDescent="0.2">
      <c r="A150" s="940"/>
      <c r="B150" s="10" t="s">
        <v>26</v>
      </c>
      <c r="C150" s="899">
        <v>61.6</v>
      </c>
      <c r="D150" s="139">
        <v>161</v>
      </c>
      <c r="E150" s="910">
        <v>17.559999999999999</v>
      </c>
      <c r="F150" s="139">
        <v>127.11</v>
      </c>
      <c r="G150" s="906">
        <f t="shared" si="17"/>
        <v>0.28506493506493502</v>
      </c>
      <c r="H150" s="906">
        <v>0.78950310559006209</v>
      </c>
      <c r="I150" s="917">
        <v>210</v>
      </c>
      <c r="J150" s="139">
        <v>426.23999999999984</v>
      </c>
      <c r="K150" s="924">
        <v>17.559999999999999</v>
      </c>
      <c r="L150" s="139">
        <v>127.11</v>
      </c>
      <c r="M150" s="927">
        <f t="shared" si="19"/>
        <v>8.3619047619047607E-2</v>
      </c>
      <c r="N150" s="11">
        <v>0.29821227477477491</v>
      </c>
      <c r="O150" s="51"/>
    </row>
    <row r="151" spans="1:15" ht="16.5" customHeight="1" x14ac:dyDescent="0.2">
      <c r="A151" s="941"/>
      <c r="B151" s="14" t="s">
        <v>27</v>
      </c>
      <c r="C151" s="900">
        <f>SUM(C148:C150)</f>
        <v>24501.399999999998</v>
      </c>
      <c r="D151" s="140">
        <v>29798.699999999997</v>
      </c>
      <c r="E151" s="911">
        <v>24061.65</v>
      </c>
      <c r="F151" s="140">
        <v>28629.940000000002</v>
      </c>
      <c r="G151" s="908">
        <f t="shared" si="17"/>
        <v>0.98205204600553453</v>
      </c>
      <c r="H151" s="908">
        <v>0.96077815475171757</v>
      </c>
      <c r="I151" s="918">
        <v>24430</v>
      </c>
      <c r="J151" s="140">
        <v>25383.359999999986</v>
      </c>
      <c r="K151" s="925">
        <v>24061.65</v>
      </c>
      <c r="L151" s="140">
        <v>28629.940000000002</v>
      </c>
      <c r="M151" s="929">
        <f>K151/I151</f>
        <v>0.98492222677036434</v>
      </c>
      <c r="N151" s="15">
        <v>1.1279019010879576</v>
      </c>
      <c r="O151" s="51"/>
    </row>
    <row r="152" spans="1:15" ht="16.5" customHeight="1" x14ac:dyDescent="0.2">
      <c r="A152" s="955" t="s">
        <v>918</v>
      </c>
      <c r="B152" s="956"/>
      <c r="C152" s="901">
        <f>C151+C142+C138</f>
        <v>33071.862697599994</v>
      </c>
      <c r="D152" s="141">
        <v>39881.909999999996</v>
      </c>
      <c r="E152" s="912">
        <f>E151+E142+E138</f>
        <v>33264.415375911958</v>
      </c>
      <c r="F152" s="141">
        <v>37226.780000000006</v>
      </c>
      <c r="G152" s="909">
        <f t="shared" si="17"/>
        <v>1.0058222507777264</v>
      </c>
      <c r="H152" s="909">
        <v>0.93342520456016298</v>
      </c>
      <c r="I152" s="919">
        <v>28740</v>
      </c>
      <c r="J152" s="141">
        <v>30126.743456421573</v>
      </c>
      <c r="K152" s="926">
        <f>K151+K142+K138</f>
        <v>31241.56537591196</v>
      </c>
      <c r="L152" s="141">
        <v>35293.89</v>
      </c>
      <c r="M152" s="930">
        <f>K152/I152</f>
        <v>1.0870412448125246</v>
      </c>
      <c r="N152" s="540">
        <v>1.1715136105252371</v>
      </c>
      <c r="O152" s="51"/>
    </row>
    <row r="153" spans="1:15" ht="16.5" customHeight="1" x14ac:dyDescent="0.2">
      <c r="A153" s="955" t="s">
        <v>783</v>
      </c>
      <c r="B153" s="956"/>
      <c r="C153" s="901">
        <f>C151+C142+C138</f>
        <v>33071.862697599994</v>
      </c>
      <c r="D153" s="141">
        <v>39936.479999999996</v>
      </c>
      <c r="E153" s="894">
        <f>E151+E142+E138</f>
        <v>33264.415375911958</v>
      </c>
      <c r="F153" s="141">
        <v>37281.350000000006</v>
      </c>
      <c r="G153" s="909">
        <f t="shared" si="17"/>
        <v>1.0058222507777264</v>
      </c>
      <c r="H153" s="909">
        <v>0.93351617368381012</v>
      </c>
      <c r="I153" s="919">
        <f>I151+I142+I138</f>
        <v>28740</v>
      </c>
      <c r="J153" s="141">
        <v>30408.043456421572</v>
      </c>
      <c r="K153" s="894">
        <f>K151+K142+K138</f>
        <v>31241.56537591196</v>
      </c>
      <c r="L153" s="141">
        <v>35348.46</v>
      </c>
      <c r="M153" s="930">
        <f>K153/I153</f>
        <v>1.0870412448125246</v>
      </c>
      <c r="N153" s="540">
        <v>1.1624707143903765</v>
      </c>
      <c r="O153" s="51"/>
    </row>
    <row r="154" spans="1:15" ht="16.5" customHeight="1" x14ac:dyDescent="0.2">
      <c r="B154" s="682"/>
      <c r="C154" s="682"/>
      <c r="D154" s="682"/>
      <c r="E154" s="682"/>
      <c r="F154" s="682"/>
      <c r="G154" s="682"/>
      <c r="H154" s="49"/>
    </row>
  </sheetData>
  <mergeCells count="85">
    <mergeCell ref="I8:N8"/>
    <mergeCell ref="C8:H8"/>
    <mergeCell ref="C16:N16"/>
    <mergeCell ref="A10:A13"/>
    <mergeCell ref="A14:A17"/>
    <mergeCell ref="A18:A22"/>
    <mergeCell ref="J19:J21"/>
    <mergeCell ref="N19:N21"/>
    <mergeCell ref="J44:J45"/>
    <mergeCell ref="N44:N45"/>
    <mergeCell ref="C40:N40"/>
    <mergeCell ref="C43:N43"/>
    <mergeCell ref="A23:A26"/>
    <mergeCell ref="A27:B27"/>
    <mergeCell ref="A28:B28"/>
    <mergeCell ref="C23:N23"/>
    <mergeCell ref="I32:N32"/>
    <mergeCell ref="C32:H32"/>
    <mergeCell ref="A47:A50"/>
    <mergeCell ref="A51:B51"/>
    <mergeCell ref="A52:B52"/>
    <mergeCell ref="A34:A37"/>
    <mergeCell ref="A38:A41"/>
    <mergeCell ref="A42:A46"/>
    <mergeCell ref="A58:H58"/>
    <mergeCell ref="A59:A60"/>
    <mergeCell ref="B59:B60"/>
    <mergeCell ref="A61:A64"/>
    <mergeCell ref="A102:B102"/>
    <mergeCell ref="A65:A68"/>
    <mergeCell ref="C90:N90"/>
    <mergeCell ref="A85:A88"/>
    <mergeCell ref="A89:A92"/>
    <mergeCell ref="A78:B78"/>
    <mergeCell ref="A69:A73"/>
    <mergeCell ref="J71:J72"/>
    <mergeCell ref="N71:N72"/>
    <mergeCell ref="A79:B79"/>
    <mergeCell ref="C59:H59"/>
    <mergeCell ref="I59:N59"/>
    <mergeCell ref="A103:B103"/>
    <mergeCell ref="A93:A97"/>
    <mergeCell ref="J95:J96"/>
    <mergeCell ref="N95:N96"/>
    <mergeCell ref="A98:A101"/>
    <mergeCell ref="A109:A110"/>
    <mergeCell ref="B109:B110"/>
    <mergeCell ref="C66:N66"/>
    <mergeCell ref="C67:N67"/>
    <mergeCell ref="C70:N70"/>
    <mergeCell ref="C74:N74"/>
    <mergeCell ref="I83:N83"/>
    <mergeCell ref="C109:H109"/>
    <mergeCell ref="I109:N109"/>
    <mergeCell ref="C91:N91"/>
    <mergeCell ref="C94:N94"/>
    <mergeCell ref="A74:A77"/>
    <mergeCell ref="A82:H82"/>
    <mergeCell ref="A83:A84"/>
    <mergeCell ref="B83:B84"/>
    <mergeCell ref="C83:H83"/>
    <mergeCell ref="A111:A114"/>
    <mergeCell ref="A115:A118"/>
    <mergeCell ref="A119:A123"/>
    <mergeCell ref="J120:J122"/>
    <mergeCell ref="N120:N122"/>
    <mergeCell ref="C117:N117"/>
    <mergeCell ref="A148:A151"/>
    <mergeCell ref="A152:B152"/>
    <mergeCell ref="A153:B153"/>
    <mergeCell ref="A135:A138"/>
    <mergeCell ref="A139:A142"/>
    <mergeCell ref="A143:A147"/>
    <mergeCell ref="J145:J146"/>
    <mergeCell ref="N145:N146"/>
    <mergeCell ref="C144:N144"/>
    <mergeCell ref="C141:N141"/>
    <mergeCell ref="A124:A127"/>
    <mergeCell ref="A128:B128"/>
    <mergeCell ref="A129:B129"/>
    <mergeCell ref="A133:A134"/>
    <mergeCell ref="B133:B134"/>
    <mergeCell ref="C124:N124"/>
    <mergeCell ref="C133:H133"/>
    <mergeCell ref="I133:N133"/>
  </mergeCells>
  <pageMargins left="0.7" right="0.7" top="0.75" bottom="0.75" header="0.3" footer="0.3"/>
  <pageSetup orientation="portrait" r:id="rId1"/>
  <headerFooter>
    <oddFooter>&amp;R&amp;1#&amp;"Calibri"&amp;10&amp;KA80000Internal Use Only</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FA781-A345-4D3A-AD6B-BCFCDA7BBED1}">
  <sheetPr>
    <tabColor theme="6" tint="-0.499984740745262"/>
  </sheetPr>
  <dimension ref="A1:N65"/>
  <sheetViews>
    <sheetView workbookViewId="0">
      <selection activeCell="C12" sqref="C12"/>
    </sheetView>
  </sheetViews>
  <sheetFormatPr defaultRowHeight="14.25" x14ac:dyDescent="0.2"/>
  <cols>
    <col min="1" max="1" width="21.875" customWidth="1"/>
    <col min="2" max="2" width="8.875" customWidth="1"/>
    <col min="3" max="3" width="54.125" customWidth="1"/>
    <col min="4" max="4" width="8.875" customWidth="1"/>
    <col min="5" max="5" width="54.125" customWidth="1"/>
  </cols>
  <sheetData>
    <row r="1" spans="1:14" s="95" customFormat="1" ht="12.75" x14ac:dyDescent="0.2">
      <c r="A1" s="64" t="str">
        <f>' PY2 Res &amp; DR'!A1</f>
        <v>Evergy Evaluation, Measurement, and Verification Report  – Appendix O: Databook</v>
      </c>
      <c r="B1" s="64"/>
      <c r="C1" s="64"/>
      <c r="D1" s="64"/>
      <c r="E1" s="64"/>
      <c r="F1" s="64"/>
      <c r="G1" s="64"/>
      <c r="H1" s="64"/>
      <c r="I1" s="106"/>
      <c r="J1" s="106"/>
      <c r="K1" s="106"/>
      <c r="L1" s="106"/>
      <c r="M1" s="106"/>
      <c r="N1" s="106"/>
    </row>
    <row r="2" spans="1:14" s="95" customFormat="1" ht="12.75" x14ac:dyDescent="0.2">
      <c r="A2" s="67"/>
      <c r="B2" s="67"/>
      <c r="C2" s="67"/>
      <c r="D2" s="67"/>
      <c r="E2" s="67"/>
      <c r="F2" s="67"/>
      <c r="G2" s="67"/>
      <c r="H2" s="67"/>
    </row>
    <row r="3" spans="1:14" x14ac:dyDescent="0.2">
      <c r="A3" s="45" t="s">
        <v>349</v>
      </c>
      <c r="B3" s="45"/>
      <c r="C3" s="45"/>
      <c r="D3" s="45"/>
      <c r="E3" s="45"/>
      <c r="F3" s="45"/>
      <c r="G3" s="45"/>
      <c r="H3" s="45"/>
    </row>
    <row r="4" spans="1:14" ht="25.5" x14ac:dyDescent="0.2">
      <c r="A4" s="238" t="s">
        <v>350</v>
      </c>
      <c r="B4" s="238" t="s">
        <v>351</v>
      </c>
      <c r="C4" s="238" t="s">
        <v>352</v>
      </c>
      <c r="D4" s="238" t="s">
        <v>353</v>
      </c>
      <c r="E4" s="238" t="s">
        <v>354</v>
      </c>
    </row>
    <row r="5" spans="1:14" x14ac:dyDescent="0.2">
      <c r="A5" s="1008" t="s">
        <v>1</v>
      </c>
      <c r="B5" s="1008"/>
      <c r="C5" s="1008"/>
      <c r="D5" s="1008"/>
      <c r="E5" s="1008"/>
    </row>
    <row r="6" spans="1:14" ht="89.25" x14ac:dyDescent="0.2">
      <c r="A6" s="461" t="s">
        <v>86</v>
      </c>
      <c r="B6" s="410">
        <v>1.01</v>
      </c>
      <c r="C6" s="471" t="s">
        <v>750</v>
      </c>
      <c r="D6" s="410">
        <v>0.98</v>
      </c>
      <c r="E6" s="471" t="s">
        <v>751</v>
      </c>
    </row>
    <row r="7" spans="1:14" ht="140.25" x14ac:dyDescent="0.2">
      <c r="A7" s="460" t="s">
        <v>87</v>
      </c>
      <c r="B7" s="410">
        <v>0.59</v>
      </c>
      <c r="C7" s="471" t="s">
        <v>752</v>
      </c>
      <c r="D7" s="410">
        <v>0.23</v>
      </c>
      <c r="E7" s="471" t="s">
        <v>753</v>
      </c>
    </row>
    <row r="8" spans="1:14" ht="102" x14ac:dyDescent="0.2">
      <c r="A8" s="460" t="s">
        <v>88</v>
      </c>
      <c r="B8" s="410">
        <v>0.74</v>
      </c>
      <c r="C8" s="471" t="s">
        <v>754</v>
      </c>
      <c r="D8" s="410">
        <v>0.76</v>
      </c>
      <c r="E8" s="471" t="s">
        <v>751</v>
      </c>
    </row>
    <row r="9" spans="1:14" ht="25.5" x14ac:dyDescent="0.2">
      <c r="A9" s="460" t="s">
        <v>81</v>
      </c>
      <c r="B9" s="410">
        <v>0.94</v>
      </c>
      <c r="C9" s="471" t="s">
        <v>755</v>
      </c>
      <c r="D9" s="410">
        <v>0.94</v>
      </c>
      <c r="E9" s="471" t="s">
        <v>751</v>
      </c>
    </row>
    <row r="10" spans="1:14" ht="25.5" x14ac:dyDescent="0.2">
      <c r="A10" s="460" t="s">
        <v>89</v>
      </c>
      <c r="B10" s="410">
        <v>0.93</v>
      </c>
      <c r="C10" s="471" t="s">
        <v>756</v>
      </c>
      <c r="D10" s="410">
        <v>0.93</v>
      </c>
      <c r="E10" s="471" t="s">
        <v>751</v>
      </c>
    </row>
    <row r="11" spans="1:14" x14ac:dyDescent="0.2">
      <c r="A11" s="460" t="s">
        <v>403</v>
      </c>
      <c r="B11" s="410">
        <v>1</v>
      </c>
      <c r="C11" s="471" t="s">
        <v>757</v>
      </c>
      <c r="D11" s="410">
        <v>1</v>
      </c>
      <c r="E11" s="471" t="s">
        <v>757</v>
      </c>
    </row>
    <row r="12" spans="1:14" ht="165.75" x14ac:dyDescent="0.2">
      <c r="A12" s="460" t="s">
        <v>76</v>
      </c>
      <c r="B12" s="410">
        <v>0.79</v>
      </c>
      <c r="C12" s="471" t="s">
        <v>758</v>
      </c>
      <c r="D12" s="410">
        <v>1.38</v>
      </c>
      <c r="E12" s="471" t="s">
        <v>759</v>
      </c>
    </row>
    <row r="13" spans="1:14" ht="63.75" x14ac:dyDescent="0.2">
      <c r="A13" s="460" t="s">
        <v>77</v>
      </c>
      <c r="B13" s="410">
        <v>1</v>
      </c>
      <c r="C13" s="471" t="s">
        <v>757</v>
      </c>
      <c r="D13" s="410">
        <v>1.82</v>
      </c>
      <c r="E13" s="471" t="s">
        <v>760</v>
      </c>
    </row>
    <row r="14" spans="1:14" ht="63.75" x14ac:dyDescent="0.2">
      <c r="A14" s="460" t="s">
        <v>90</v>
      </c>
      <c r="B14" s="410">
        <v>0.99</v>
      </c>
      <c r="C14" s="471" t="s">
        <v>761</v>
      </c>
      <c r="D14" s="410">
        <v>0.99</v>
      </c>
      <c r="E14" s="471" t="s">
        <v>751</v>
      </c>
    </row>
    <row r="15" spans="1:14" ht="178.5" x14ac:dyDescent="0.2">
      <c r="A15" s="460" t="s">
        <v>91</v>
      </c>
      <c r="B15" s="410">
        <v>0.85</v>
      </c>
      <c r="C15" s="471" t="s">
        <v>762</v>
      </c>
      <c r="D15" s="410">
        <v>0.85</v>
      </c>
      <c r="E15" s="471" t="s">
        <v>763</v>
      </c>
    </row>
    <row r="16" spans="1:14" ht="178.5" x14ac:dyDescent="0.2">
      <c r="A16" s="460" t="s">
        <v>92</v>
      </c>
      <c r="B16" s="410">
        <v>0.68</v>
      </c>
      <c r="C16" s="471" t="s">
        <v>764</v>
      </c>
      <c r="D16" s="410">
        <v>0.66</v>
      </c>
      <c r="E16" s="471" t="s">
        <v>765</v>
      </c>
    </row>
    <row r="17" spans="1:5" ht="140.25" x14ac:dyDescent="0.2">
      <c r="A17" s="460" t="s">
        <v>93</v>
      </c>
      <c r="B17" s="410">
        <v>1</v>
      </c>
      <c r="C17" s="471" t="s">
        <v>766</v>
      </c>
      <c r="D17" s="410">
        <v>9.93</v>
      </c>
      <c r="E17" s="471" t="s">
        <v>767</v>
      </c>
    </row>
    <row r="18" spans="1:5" ht="76.5" x14ac:dyDescent="0.2">
      <c r="A18" s="476" t="s">
        <v>356</v>
      </c>
      <c r="B18" s="459" t="s">
        <v>768</v>
      </c>
      <c r="C18" s="471" t="s">
        <v>769</v>
      </c>
      <c r="D18" s="459" t="s">
        <v>770</v>
      </c>
      <c r="E18" s="471" t="s">
        <v>751</v>
      </c>
    </row>
    <row r="19" spans="1:5" x14ac:dyDescent="0.2">
      <c r="A19" s="1003" t="s">
        <v>2</v>
      </c>
      <c r="B19" s="1003"/>
      <c r="C19" s="1003"/>
      <c r="D19" s="1003"/>
      <c r="E19" s="1003"/>
    </row>
    <row r="20" spans="1:5" ht="25.5" x14ac:dyDescent="0.2">
      <c r="A20" s="244" t="s">
        <v>357</v>
      </c>
      <c r="B20" s="458" t="s">
        <v>722</v>
      </c>
      <c r="C20" s="1009" t="s">
        <v>723</v>
      </c>
      <c r="D20" s="458" t="s">
        <v>722</v>
      </c>
      <c r="E20" s="1002" t="s">
        <v>731</v>
      </c>
    </row>
    <row r="21" spans="1:5" ht="25.5" x14ac:dyDescent="0.2">
      <c r="A21" s="244" t="s">
        <v>358</v>
      </c>
      <c r="B21" s="458" t="s">
        <v>724</v>
      </c>
      <c r="C21" s="1009"/>
      <c r="D21" s="458" t="s">
        <v>725</v>
      </c>
      <c r="E21" s="1010"/>
    </row>
    <row r="22" spans="1:5" ht="25.5" x14ac:dyDescent="0.2">
      <c r="A22" s="244" t="s">
        <v>359</v>
      </c>
      <c r="B22" s="458" t="s">
        <v>726</v>
      </c>
      <c r="C22" s="1009"/>
      <c r="D22" s="458" t="s">
        <v>726</v>
      </c>
      <c r="E22" s="1010"/>
    </row>
    <row r="23" spans="1:5" ht="25.5" x14ac:dyDescent="0.2">
      <c r="A23" s="244" t="s">
        <v>360</v>
      </c>
      <c r="B23" s="458" t="s">
        <v>727</v>
      </c>
      <c r="C23" s="1009"/>
      <c r="D23" s="458" t="s">
        <v>728</v>
      </c>
      <c r="E23" s="1010"/>
    </row>
    <row r="24" spans="1:5" s="3" customFormat="1" ht="25.5" x14ac:dyDescent="0.2">
      <c r="A24" s="244" t="s">
        <v>361</v>
      </c>
      <c r="B24" s="458" t="s">
        <v>729</v>
      </c>
      <c r="C24" s="1009"/>
      <c r="D24" s="458" t="s">
        <v>730</v>
      </c>
      <c r="E24" s="1010"/>
    </row>
    <row r="25" spans="1:5" x14ac:dyDescent="0.2">
      <c r="A25" s="456"/>
      <c r="B25" s="475"/>
      <c r="C25" s="456"/>
      <c r="D25" s="475"/>
      <c r="E25" s="457"/>
    </row>
    <row r="26" spans="1:5" x14ac:dyDescent="0.2">
      <c r="A26" s="1007" t="s">
        <v>372</v>
      </c>
      <c r="B26" s="1007"/>
      <c r="C26" s="1007"/>
      <c r="D26" s="1007"/>
      <c r="E26" s="1007"/>
    </row>
    <row r="27" spans="1:5" ht="48" x14ac:dyDescent="0.2">
      <c r="A27" s="477" t="s">
        <v>87</v>
      </c>
      <c r="B27" s="478">
        <v>0.38</v>
      </c>
      <c r="C27" s="479" t="s">
        <v>710</v>
      </c>
      <c r="D27" s="478">
        <v>0.55000000000000004</v>
      </c>
      <c r="E27" s="479" t="s">
        <v>710</v>
      </c>
    </row>
    <row r="28" spans="1:5" ht="24" x14ac:dyDescent="0.2">
      <c r="A28" s="477" t="s">
        <v>126</v>
      </c>
      <c r="B28" s="478">
        <v>1</v>
      </c>
      <c r="C28" s="479"/>
      <c r="D28" s="478">
        <v>1.01</v>
      </c>
      <c r="E28" s="479" t="s">
        <v>711</v>
      </c>
    </row>
    <row r="29" spans="1:5" ht="24" x14ac:dyDescent="0.2">
      <c r="A29" s="477" t="s">
        <v>444</v>
      </c>
      <c r="B29" s="478">
        <v>1.05</v>
      </c>
      <c r="C29" s="479" t="s">
        <v>712</v>
      </c>
      <c r="D29" s="478">
        <v>1.06</v>
      </c>
      <c r="E29" s="479" t="s">
        <v>712</v>
      </c>
    </row>
    <row r="30" spans="1:5" ht="48" x14ac:dyDescent="0.2">
      <c r="A30" s="477" t="s">
        <v>445</v>
      </c>
      <c r="B30" s="478">
        <v>0.27</v>
      </c>
      <c r="C30" s="479" t="s">
        <v>710</v>
      </c>
      <c r="D30" s="478">
        <v>0.5</v>
      </c>
      <c r="E30" s="479" t="s">
        <v>710</v>
      </c>
    </row>
    <row r="31" spans="1:5" ht="15" x14ac:dyDescent="0.2">
      <c r="A31" s="480" t="s">
        <v>674</v>
      </c>
      <c r="B31" s="478">
        <v>0.81</v>
      </c>
      <c r="C31" s="479" t="s">
        <v>713</v>
      </c>
      <c r="D31" s="478">
        <v>0.8</v>
      </c>
      <c r="E31" s="479" t="s">
        <v>713</v>
      </c>
    </row>
    <row r="32" spans="1:5" ht="15" x14ac:dyDescent="0.2">
      <c r="A32" s="480" t="s">
        <v>446</v>
      </c>
      <c r="B32" s="478">
        <v>1.2</v>
      </c>
      <c r="C32" s="479" t="s">
        <v>713</v>
      </c>
      <c r="D32" s="478">
        <v>1.93</v>
      </c>
      <c r="E32" s="479" t="s">
        <v>713</v>
      </c>
    </row>
    <row r="33" spans="1:5" ht="15" x14ac:dyDescent="0.2">
      <c r="A33" s="480" t="s">
        <v>131</v>
      </c>
      <c r="B33" s="478">
        <v>0.86</v>
      </c>
      <c r="C33" s="479" t="s">
        <v>713</v>
      </c>
      <c r="D33" s="478">
        <v>0.86</v>
      </c>
      <c r="E33" s="479" t="s">
        <v>713</v>
      </c>
    </row>
    <row r="34" spans="1:5" ht="36" x14ac:dyDescent="0.2">
      <c r="A34" s="480" t="s">
        <v>447</v>
      </c>
      <c r="B34" s="478">
        <v>0.6</v>
      </c>
      <c r="C34" s="479" t="s">
        <v>714</v>
      </c>
      <c r="D34" s="478">
        <v>0.6</v>
      </c>
      <c r="E34" s="479" t="s">
        <v>714</v>
      </c>
    </row>
    <row r="35" spans="1:5" ht="24" x14ac:dyDescent="0.2">
      <c r="A35" s="480" t="s">
        <v>129</v>
      </c>
      <c r="B35" s="478">
        <v>1.77</v>
      </c>
      <c r="C35" s="479" t="s">
        <v>715</v>
      </c>
      <c r="D35" s="478">
        <v>0</v>
      </c>
      <c r="E35" s="479" t="s">
        <v>715</v>
      </c>
    </row>
    <row r="36" spans="1:5" ht="15" x14ac:dyDescent="0.2">
      <c r="A36" s="480" t="s">
        <v>130</v>
      </c>
      <c r="B36" s="478">
        <v>0.85</v>
      </c>
      <c r="C36" s="479" t="s">
        <v>713</v>
      </c>
      <c r="D36" s="478">
        <v>0.85</v>
      </c>
      <c r="E36" s="479" t="s">
        <v>713</v>
      </c>
    </row>
    <row r="37" spans="1:5" ht="24" x14ac:dyDescent="0.2">
      <c r="A37" s="477" t="s">
        <v>449</v>
      </c>
      <c r="B37" s="478">
        <v>0.73</v>
      </c>
      <c r="C37" s="479" t="s">
        <v>716</v>
      </c>
      <c r="D37" s="481"/>
      <c r="E37" s="479" t="s">
        <v>717</v>
      </c>
    </row>
    <row r="38" spans="1:5" ht="15" x14ac:dyDescent="0.2">
      <c r="A38" s="477" t="s">
        <v>397</v>
      </c>
      <c r="B38" s="478">
        <v>1</v>
      </c>
      <c r="C38" s="479"/>
      <c r="D38" s="478">
        <v>0.87</v>
      </c>
      <c r="E38" s="479" t="s">
        <v>713</v>
      </c>
    </row>
    <row r="39" spans="1:5" ht="15" x14ac:dyDescent="0.2">
      <c r="A39" s="477" t="s">
        <v>450</v>
      </c>
      <c r="B39" s="478">
        <v>1</v>
      </c>
      <c r="C39" s="479"/>
      <c r="D39" s="478">
        <v>0.6</v>
      </c>
      <c r="E39" s="479" t="s">
        <v>713</v>
      </c>
    </row>
    <row r="40" spans="1:5" ht="15" x14ac:dyDescent="0.2">
      <c r="A40" s="477" t="s">
        <v>451</v>
      </c>
      <c r="B40" s="478">
        <v>1</v>
      </c>
      <c r="C40" s="479"/>
      <c r="D40" s="481"/>
      <c r="E40" s="479" t="s">
        <v>717</v>
      </c>
    </row>
    <row r="41" spans="1:5" ht="15" x14ac:dyDescent="0.2">
      <c r="A41" s="477" t="s">
        <v>452</v>
      </c>
      <c r="B41" s="478">
        <v>1</v>
      </c>
      <c r="C41" s="479"/>
      <c r="D41" s="478">
        <v>0.82</v>
      </c>
      <c r="E41" s="479" t="s">
        <v>713</v>
      </c>
    </row>
    <row r="42" spans="1:5" ht="24" x14ac:dyDescent="0.2">
      <c r="A42" s="477" t="s">
        <v>453</v>
      </c>
      <c r="B42" s="478">
        <v>1.1200000000000001</v>
      </c>
      <c r="C42" s="479" t="s">
        <v>716</v>
      </c>
      <c r="D42" s="478">
        <v>0.55000000000000004</v>
      </c>
      <c r="E42" s="479" t="s">
        <v>718</v>
      </c>
    </row>
    <row r="43" spans="1:5" ht="36" x14ac:dyDescent="0.2">
      <c r="A43" s="477" t="s">
        <v>454</v>
      </c>
      <c r="B43" s="478">
        <v>0.87</v>
      </c>
      <c r="C43" s="479" t="s">
        <v>719</v>
      </c>
      <c r="D43" s="478">
        <v>0.86</v>
      </c>
      <c r="E43" s="479" t="s">
        <v>719</v>
      </c>
    </row>
    <row r="44" spans="1:5" ht="15" x14ac:dyDescent="0.2">
      <c r="A44" s="477" t="s">
        <v>447</v>
      </c>
      <c r="B44" s="478">
        <v>1.33</v>
      </c>
      <c r="C44" s="479" t="s">
        <v>713</v>
      </c>
      <c r="D44" s="478">
        <v>1.65</v>
      </c>
      <c r="E44" s="479" t="s">
        <v>713</v>
      </c>
    </row>
    <row r="45" spans="1:5" ht="24" x14ac:dyDescent="0.2">
      <c r="A45" s="477" t="s">
        <v>445</v>
      </c>
      <c r="B45" s="478">
        <v>0.65</v>
      </c>
      <c r="C45" s="479" t="s">
        <v>720</v>
      </c>
      <c r="D45" s="481"/>
      <c r="E45" s="479" t="s">
        <v>717</v>
      </c>
    </row>
    <row r="46" spans="1:5" ht="15" x14ac:dyDescent="0.2">
      <c r="A46" s="477" t="s">
        <v>721</v>
      </c>
      <c r="B46" s="478">
        <v>0.71</v>
      </c>
      <c r="C46" s="479" t="s">
        <v>713</v>
      </c>
      <c r="D46" s="481"/>
      <c r="E46" s="479" t="s">
        <v>717</v>
      </c>
    </row>
    <row r="47" spans="1:5" x14ac:dyDescent="0.2">
      <c r="A47" s="1003" t="s">
        <v>4</v>
      </c>
      <c r="B47" s="1003"/>
      <c r="C47" s="1003"/>
      <c r="D47" s="1003"/>
      <c r="E47" s="1003"/>
    </row>
    <row r="48" spans="1:5" ht="25.5" x14ac:dyDescent="0.2">
      <c r="A48" s="239" t="s">
        <v>362</v>
      </c>
      <c r="B48" s="497" t="s">
        <v>883</v>
      </c>
      <c r="C48" s="1004" t="s">
        <v>888</v>
      </c>
      <c r="D48" s="347">
        <v>0.88460000000000005</v>
      </c>
      <c r="E48" s="1004" t="s">
        <v>888</v>
      </c>
    </row>
    <row r="49" spans="1:6" ht="25.5" x14ac:dyDescent="0.2">
      <c r="A49" s="239" t="s">
        <v>363</v>
      </c>
      <c r="B49" s="497" t="s">
        <v>884</v>
      </c>
      <c r="C49" s="1005"/>
      <c r="D49" s="497" t="s">
        <v>886</v>
      </c>
      <c r="E49" s="1005"/>
    </row>
    <row r="50" spans="1:6" ht="25.5" x14ac:dyDescent="0.2">
      <c r="A50" s="239" t="s">
        <v>364</v>
      </c>
      <c r="B50" s="497" t="s">
        <v>885</v>
      </c>
      <c r="C50" s="1006"/>
      <c r="D50" s="497" t="s">
        <v>887</v>
      </c>
      <c r="E50" s="1006"/>
    </row>
    <row r="51" spans="1:6" x14ac:dyDescent="0.2">
      <c r="A51" s="1007" t="s">
        <v>365</v>
      </c>
      <c r="B51" s="1003"/>
      <c r="C51" s="1007"/>
      <c r="D51" s="1003"/>
      <c r="E51" s="1007"/>
    </row>
    <row r="52" spans="1:6" ht="25.5" x14ac:dyDescent="0.2">
      <c r="A52" s="239" t="s">
        <v>370</v>
      </c>
      <c r="B52" s="472" t="s">
        <v>6</v>
      </c>
      <c r="C52" s="473"/>
      <c r="D52" s="474">
        <v>1.01</v>
      </c>
      <c r="E52" s="407" t="s">
        <v>746</v>
      </c>
    </row>
    <row r="53" spans="1:6" ht="25.5" x14ac:dyDescent="0.2">
      <c r="A53" s="239" t="s">
        <v>371</v>
      </c>
      <c r="B53" s="472" t="s">
        <v>6</v>
      </c>
      <c r="C53" s="473"/>
      <c r="D53" s="474">
        <v>0.97</v>
      </c>
      <c r="E53" s="407" t="s">
        <v>746</v>
      </c>
    </row>
    <row r="54" spans="1:6" ht="25.5" x14ac:dyDescent="0.2">
      <c r="A54" s="239" t="s">
        <v>366</v>
      </c>
      <c r="B54" s="474">
        <v>0.94</v>
      </c>
      <c r="C54" s="473" t="s">
        <v>747</v>
      </c>
      <c r="D54" s="474">
        <v>0.97</v>
      </c>
      <c r="E54" s="407" t="s">
        <v>748</v>
      </c>
    </row>
    <row r="55" spans="1:6" ht="25.5" x14ac:dyDescent="0.2">
      <c r="A55" s="239" t="s">
        <v>367</v>
      </c>
      <c r="B55" s="474">
        <v>0.94</v>
      </c>
      <c r="C55" s="473" t="s">
        <v>747</v>
      </c>
      <c r="D55" s="474">
        <v>0.93</v>
      </c>
      <c r="E55" s="407" t="s">
        <v>748</v>
      </c>
    </row>
    <row r="56" spans="1:6" ht="25.5" x14ac:dyDescent="0.2">
      <c r="A56" s="239" t="s">
        <v>368</v>
      </c>
      <c r="B56" s="474">
        <v>1.97</v>
      </c>
      <c r="C56" s="473" t="s">
        <v>747</v>
      </c>
      <c r="D56" s="474">
        <v>0.56000000000000005</v>
      </c>
      <c r="E56" s="407" t="s">
        <v>749</v>
      </c>
    </row>
    <row r="57" spans="1:6" ht="25.5" x14ac:dyDescent="0.2">
      <c r="A57" s="239" t="s">
        <v>369</v>
      </c>
      <c r="B57" s="474">
        <v>1.97</v>
      </c>
      <c r="C57" s="473" t="s">
        <v>747</v>
      </c>
      <c r="D57" s="474">
        <v>0.79</v>
      </c>
      <c r="E57" s="407" t="s">
        <v>749</v>
      </c>
    </row>
    <row r="58" spans="1:6" x14ac:dyDescent="0.2">
      <c r="A58" s="997" t="s">
        <v>738</v>
      </c>
      <c r="B58" s="998"/>
      <c r="C58" s="998"/>
      <c r="D58" s="998"/>
      <c r="E58" s="998"/>
    </row>
    <row r="59" spans="1:6" x14ac:dyDescent="0.2">
      <c r="A59" s="244" t="s">
        <v>732</v>
      </c>
      <c r="B59" s="999" t="s">
        <v>520</v>
      </c>
      <c r="C59" s="1000"/>
      <c r="D59" s="1000"/>
      <c r="E59" s="1001"/>
    </row>
    <row r="60" spans="1:6" x14ac:dyDescent="0.2">
      <c r="A60" s="244" t="s">
        <v>733</v>
      </c>
      <c r="B60" s="458" t="s">
        <v>734</v>
      </c>
      <c r="C60" s="996" t="s">
        <v>735</v>
      </c>
      <c r="D60" s="458" t="s">
        <v>520</v>
      </c>
      <c r="E60" s="1002"/>
    </row>
    <row r="61" spans="1:6" x14ac:dyDescent="0.2">
      <c r="A61" s="244" t="s">
        <v>736</v>
      </c>
      <c r="B61" s="458" t="s">
        <v>737</v>
      </c>
      <c r="C61" s="996"/>
      <c r="D61" s="458" t="s">
        <v>520</v>
      </c>
      <c r="E61" s="1002"/>
    </row>
    <row r="62" spans="1:6" ht="15" x14ac:dyDescent="0.2">
      <c r="A62" s="994" t="s">
        <v>739</v>
      </c>
      <c r="B62" s="995"/>
      <c r="C62" s="995"/>
      <c r="D62" s="995"/>
      <c r="E62" s="995"/>
      <c r="F62" s="470"/>
    </row>
    <row r="63" spans="1:6" ht="25.5" x14ac:dyDescent="0.2">
      <c r="A63" s="244" t="s">
        <v>742</v>
      </c>
      <c r="B63" s="458" t="s">
        <v>743</v>
      </c>
      <c r="C63" s="471" t="s">
        <v>740</v>
      </c>
      <c r="D63" s="458" t="s">
        <v>741</v>
      </c>
      <c r="E63" s="471" t="s">
        <v>740</v>
      </c>
      <c r="F63" s="470"/>
    </row>
    <row r="64" spans="1:6" ht="25.5" x14ac:dyDescent="0.2">
      <c r="A64" s="244" t="s">
        <v>744</v>
      </c>
      <c r="B64" s="458" t="s">
        <v>743</v>
      </c>
      <c r="C64" s="471" t="s">
        <v>740</v>
      </c>
      <c r="D64" s="458">
        <v>100</v>
      </c>
      <c r="E64" s="471" t="s">
        <v>740</v>
      </c>
      <c r="F64" s="470"/>
    </row>
    <row r="65" spans="1:5" ht="25.5" x14ac:dyDescent="0.2">
      <c r="A65" s="244" t="s">
        <v>736</v>
      </c>
      <c r="B65" s="458" t="s">
        <v>743</v>
      </c>
      <c r="C65" s="471" t="s">
        <v>740</v>
      </c>
      <c r="D65" s="458">
        <v>100</v>
      </c>
      <c r="E65" s="471" t="s">
        <v>740</v>
      </c>
    </row>
  </sheetData>
  <customSheetViews>
    <customSheetView guid="{8E212A9A-7614-47AE-9E08-B60E07D37147}" scale="85">
      <selection activeCell="C7" sqref="C7"/>
      <pageMargins left="0.7" right="0.7" top="0.75" bottom="0.75" header="0.3" footer="0.3"/>
      <pageSetup orientation="portrait" r:id="rId1"/>
    </customSheetView>
  </customSheetViews>
  <mergeCells count="14">
    <mergeCell ref="A47:E47"/>
    <mergeCell ref="C48:C50"/>
    <mergeCell ref="E48:E50"/>
    <mergeCell ref="A51:E51"/>
    <mergeCell ref="A5:E5"/>
    <mergeCell ref="A19:E19"/>
    <mergeCell ref="C20:C24"/>
    <mergeCell ref="E20:E24"/>
    <mergeCell ref="A26:E26"/>
    <mergeCell ref="A62:E62"/>
    <mergeCell ref="C60:C61"/>
    <mergeCell ref="A58:E58"/>
    <mergeCell ref="B59:E59"/>
    <mergeCell ref="E60:E61"/>
  </mergeCells>
  <pageMargins left="0.7" right="0.7" top="0.75" bottom="0.75" header="0.3" footer="0.3"/>
  <pageSetup orientation="portrait" r:id="rId2"/>
  <headerFooter>
    <oddFooter>&amp;R&amp;1#&amp;"Calibri"&amp;10&amp;KA80000Internal Use Only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63182-5728-4BDB-B38B-F4FFB9DA4BEC}">
  <sheetPr>
    <tabColor rgb="FF002060"/>
  </sheetPr>
  <dimension ref="A1:BC20"/>
  <sheetViews>
    <sheetView workbookViewId="0">
      <selection activeCell="F19" sqref="F19"/>
    </sheetView>
  </sheetViews>
  <sheetFormatPr defaultColWidth="9" defaultRowHeight="16.5" customHeight="1" x14ac:dyDescent="0.2"/>
  <cols>
    <col min="1" max="1" width="27.625" style="4" customWidth="1"/>
    <col min="2" max="4" width="11.125" style="4" customWidth="1"/>
    <col min="5" max="5" width="4.125" style="4" customWidth="1"/>
    <col min="6" max="6" width="27.625" style="4" customWidth="1"/>
    <col min="7" max="9" width="11.125" style="4" customWidth="1"/>
    <col min="10" max="10" width="4.125" style="4" customWidth="1"/>
    <col min="11" max="11" width="27.625" style="4" customWidth="1"/>
    <col min="12" max="14" width="11.125" style="4" customWidth="1"/>
    <col min="15" max="15" width="4.125" style="4" customWidth="1"/>
    <col min="16" max="16" width="27.625" style="4" customWidth="1"/>
    <col min="17" max="20" width="11.125" style="4" customWidth="1"/>
    <col min="21" max="21" width="4.125" style="4" customWidth="1"/>
    <col min="22" max="22" width="27.625" style="4" customWidth="1"/>
    <col min="23" max="25" width="11.125" style="4" customWidth="1"/>
    <col min="26" max="26" width="4.125" style="4" customWidth="1"/>
    <col min="27" max="27" width="27.625" style="4" customWidth="1"/>
    <col min="28" max="30" width="11.125" style="4" customWidth="1"/>
    <col min="31" max="31" width="4.125" style="4" customWidth="1"/>
    <col min="32" max="32" width="27.625" style="4" customWidth="1"/>
    <col min="33" max="35" width="11.125" style="4" customWidth="1"/>
    <col min="36" max="36" width="4.125" style="4" customWidth="1"/>
    <col min="37" max="37" width="27.625" style="4" customWidth="1"/>
    <col min="38" max="40" width="11.125" style="4" customWidth="1"/>
    <col min="41" max="41" width="4.125" style="4" customWidth="1"/>
    <col min="42" max="42" width="27.625" style="4" customWidth="1"/>
    <col min="43" max="45" width="11.125" style="4" customWidth="1"/>
    <col min="46" max="46" width="4.125" style="4" customWidth="1"/>
    <col min="47" max="47" width="27.625" style="4" customWidth="1"/>
    <col min="48" max="50" width="11.125" style="4" customWidth="1"/>
    <col min="51" max="51" width="4.125" style="4" customWidth="1"/>
    <col min="52" max="52" width="27.625" style="4" customWidth="1"/>
    <col min="53" max="55" width="11.125" style="4" customWidth="1"/>
    <col min="56" max="16384" width="9" style="4"/>
  </cols>
  <sheetData>
    <row r="1" spans="1:55" ht="16.5" customHeight="1" x14ac:dyDescent="0.2">
      <c r="A1" s="1011" t="s">
        <v>38</v>
      </c>
      <c r="B1" s="1011"/>
      <c r="C1" s="1011"/>
      <c r="D1" s="1011"/>
      <c r="E1" s="1011"/>
      <c r="F1" s="1011"/>
      <c r="G1" s="1011"/>
      <c r="H1" s="1011"/>
      <c r="I1" s="1011"/>
      <c r="J1" s="1011"/>
      <c r="K1" s="1011"/>
      <c r="L1" s="1011"/>
      <c r="M1" s="1011"/>
      <c r="N1" s="1011"/>
      <c r="O1" s="1011"/>
      <c r="P1" s="1011"/>
      <c r="Q1" s="1011"/>
      <c r="R1" s="1011"/>
      <c r="S1" s="1011"/>
      <c r="T1" s="1011"/>
      <c r="U1" s="1011"/>
      <c r="V1" s="1011"/>
      <c r="W1" s="1011"/>
      <c r="X1" s="1011"/>
      <c r="Y1" s="1011"/>
      <c r="Z1" s="1011"/>
      <c r="AA1" s="1011"/>
      <c r="AB1" s="1011"/>
      <c r="AC1" s="1011"/>
      <c r="AD1" s="1011"/>
      <c r="AE1" s="1011"/>
      <c r="AF1" s="1011"/>
      <c r="AG1" s="1011"/>
      <c r="AH1" s="1011"/>
      <c r="AI1" s="1011"/>
      <c r="AJ1" s="1011"/>
      <c r="AK1" s="1011"/>
      <c r="AL1" s="1011"/>
      <c r="AM1" s="1011"/>
      <c r="AN1" s="1011"/>
      <c r="AO1" s="1011"/>
      <c r="AP1" s="1011"/>
      <c r="AQ1" s="1011"/>
      <c r="AR1" s="1011"/>
      <c r="AS1" s="1011"/>
      <c r="AT1" s="1011"/>
      <c r="AU1" s="1011"/>
      <c r="AV1" s="1011"/>
      <c r="AW1" s="1011"/>
      <c r="AX1" s="1011"/>
      <c r="AY1" s="1011"/>
      <c r="AZ1" s="1011"/>
      <c r="BA1" s="1011"/>
      <c r="BB1" s="1011"/>
      <c r="BC1" s="1011"/>
    </row>
    <row r="2" spans="1:55" ht="16.5" customHeight="1" thickBot="1" x14ac:dyDescent="0.25">
      <c r="A2" s="5"/>
    </row>
    <row r="3" spans="1:55" ht="16.5" customHeight="1" thickBot="1" x14ac:dyDescent="0.25">
      <c r="A3" s="1012" t="s">
        <v>1</v>
      </c>
      <c r="B3" s="1012"/>
      <c r="C3" s="1012"/>
      <c r="D3" s="1012"/>
      <c r="F3" s="1012" t="s">
        <v>2</v>
      </c>
      <c r="G3" s="1012"/>
      <c r="H3" s="1012"/>
      <c r="I3" s="1012"/>
      <c r="K3" s="1012" t="s">
        <v>39</v>
      </c>
      <c r="L3" s="1012"/>
      <c r="M3" s="1012"/>
      <c r="N3" s="1012"/>
      <c r="P3" s="1026" t="s">
        <v>4</v>
      </c>
      <c r="Q3" s="1027"/>
      <c r="R3" s="1027"/>
      <c r="S3" s="1027"/>
      <c r="T3" s="1028"/>
      <c r="V3" s="1012" t="s">
        <v>23</v>
      </c>
      <c r="W3" s="1012"/>
      <c r="X3" s="1012"/>
      <c r="Y3" s="1012"/>
      <c r="AA3" s="1012" t="s">
        <v>25</v>
      </c>
      <c r="AB3" s="1012"/>
      <c r="AC3" s="1012"/>
      <c r="AD3" s="1012"/>
      <c r="AF3" s="1012" t="s">
        <v>26</v>
      </c>
      <c r="AG3" s="1012"/>
      <c r="AH3" s="1012"/>
      <c r="AI3" s="1012"/>
      <c r="AK3" s="1012" t="s">
        <v>780</v>
      </c>
      <c r="AL3" s="1012"/>
      <c r="AM3" s="1012"/>
      <c r="AN3" s="1012"/>
      <c r="AP3" s="1012" t="s">
        <v>897</v>
      </c>
      <c r="AQ3" s="1012"/>
      <c r="AR3" s="1012"/>
      <c r="AS3" s="1012"/>
      <c r="AU3" s="1012" t="s">
        <v>896</v>
      </c>
      <c r="AV3" s="1012"/>
      <c r="AW3" s="1012"/>
      <c r="AX3" s="1012"/>
      <c r="AZ3" s="1012" t="s">
        <v>895</v>
      </c>
      <c r="BA3" s="1012"/>
      <c r="BB3" s="1012"/>
      <c r="BC3" s="1012"/>
    </row>
    <row r="4" spans="1:55" ht="26.25" thickBot="1" x14ac:dyDescent="0.25">
      <c r="A4" s="580" t="s">
        <v>40</v>
      </c>
      <c r="B4" s="581" t="s">
        <v>890</v>
      </c>
      <c r="C4" s="582" t="s">
        <v>121</v>
      </c>
      <c r="D4" s="582" t="s">
        <v>120</v>
      </c>
      <c r="F4" s="580" t="s">
        <v>40</v>
      </c>
      <c r="G4" s="581" t="s">
        <v>890</v>
      </c>
      <c r="H4" s="582" t="s">
        <v>121</v>
      </c>
      <c r="I4" s="582" t="s">
        <v>120</v>
      </c>
      <c r="K4" s="580" t="s">
        <v>40</v>
      </c>
      <c r="L4" s="581" t="s">
        <v>890</v>
      </c>
      <c r="M4" s="582" t="s">
        <v>121</v>
      </c>
      <c r="N4" s="582" t="s">
        <v>120</v>
      </c>
      <c r="P4" s="580" t="s">
        <v>40</v>
      </c>
      <c r="Q4" s="581" t="s">
        <v>890</v>
      </c>
      <c r="R4" s="582" t="s">
        <v>121</v>
      </c>
      <c r="S4" s="582" t="s">
        <v>120</v>
      </c>
      <c r="T4" s="582" t="s">
        <v>921</v>
      </c>
      <c r="V4" s="580" t="s">
        <v>40</v>
      </c>
      <c r="W4" s="581" t="s">
        <v>890</v>
      </c>
      <c r="X4" s="582" t="s">
        <v>121</v>
      </c>
      <c r="Y4" s="582" t="s">
        <v>120</v>
      </c>
      <c r="AA4" s="580" t="s">
        <v>40</v>
      </c>
      <c r="AB4" s="581" t="s">
        <v>890</v>
      </c>
      <c r="AC4" s="582" t="s">
        <v>121</v>
      </c>
      <c r="AD4" s="582" t="s">
        <v>120</v>
      </c>
      <c r="AF4" s="580" t="s">
        <v>40</v>
      </c>
      <c r="AG4" s="581" t="s">
        <v>890</v>
      </c>
      <c r="AH4" s="582" t="s">
        <v>121</v>
      </c>
      <c r="AI4" s="582" t="s">
        <v>120</v>
      </c>
      <c r="AK4" s="580" t="s">
        <v>40</v>
      </c>
      <c r="AL4" s="581" t="s">
        <v>890</v>
      </c>
      <c r="AM4" s="582" t="s">
        <v>121</v>
      </c>
      <c r="AN4" s="582" t="s">
        <v>120</v>
      </c>
      <c r="AP4" s="580" t="s">
        <v>40</v>
      </c>
      <c r="AQ4" s="581" t="s">
        <v>890</v>
      </c>
      <c r="AR4" s="582" t="s">
        <v>121</v>
      </c>
      <c r="AS4" s="582" t="s">
        <v>120</v>
      </c>
      <c r="AU4" s="580" t="s">
        <v>40</v>
      </c>
      <c r="AV4" s="581" t="s">
        <v>890</v>
      </c>
      <c r="AW4" s="582" t="s">
        <v>121</v>
      </c>
      <c r="AX4" s="582" t="s">
        <v>120</v>
      </c>
      <c r="AZ4" s="580" t="s">
        <v>40</v>
      </c>
      <c r="BA4" s="581" t="s">
        <v>890</v>
      </c>
      <c r="BB4" s="582" t="s">
        <v>121</v>
      </c>
      <c r="BC4" s="582" t="s">
        <v>120</v>
      </c>
    </row>
    <row r="5" spans="1:55" ht="16.5" customHeight="1" thickBot="1" x14ac:dyDescent="0.25">
      <c r="A5" s="285" t="s">
        <v>209</v>
      </c>
      <c r="B5" s="1020">
        <v>5415</v>
      </c>
      <c r="C5" s="1021"/>
      <c r="D5" s="1022"/>
      <c r="F5" s="288" t="s">
        <v>44</v>
      </c>
      <c r="G5" s="334">
        <v>406448</v>
      </c>
      <c r="H5" s="335">
        <v>225672</v>
      </c>
      <c r="I5" s="335">
        <v>180776</v>
      </c>
      <c r="K5" s="291" t="s">
        <v>45</v>
      </c>
      <c r="L5" s="343">
        <v>21</v>
      </c>
      <c r="M5" s="341">
        <v>9</v>
      </c>
      <c r="N5" s="342">
        <v>12</v>
      </c>
      <c r="P5" s="285" t="s">
        <v>209</v>
      </c>
      <c r="Q5" s="599">
        <v>255258</v>
      </c>
      <c r="R5" s="592">
        <v>156279</v>
      </c>
      <c r="S5" s="521">
        <v>90454</v>
      </c>
      <c r="T5" s="521">
        <v>8525</v>
      </c>
      <c r="V5" s="285" t="s">
        <v>43</v>
      </c>
      <c r="W5" s="628">
        <v>160</v>
      </c>
      <c r="X5" s="342">
        <v>142</v>
      </c>
      <c r="Y5" s="342">
        <v>18</v>
      </c>
      <c r="AA5" s="285" t="s">
        <v>209</v>
      </c>
      <c r="AB5" s="599">
        <v>7437</v>
      </c>
      <c r="AC5" s="592">
        <v>3870</v>
      </c>
      <c r="AD5" s="592">
        <v>3567</v>
      </c>
      <c r="AF5" s="285" t="s">
        <v>209</v>
      </c>
      <c r="AG5" s="643">
        <v>91</v>
      </c>
      <c r="AH5" s="644">
        <v>54</v>
      </c>
      <c r="AI5" s="645">
        <v>37</v>
      </c>
      <c r="AK5" s="285" t="s">
        <v>209</v>
      </c>
      <c r="AL5" s="488">
        <v>5</v>
      </c>
      <c r="AM5" s="489">
        <v>2</v>
      </c>
      <c r="AN5" s="489">
        <v>3</v>
      </c>
      <c r="AP5" s="285" t="s">
        <v>209</v>
      </c>
      <c r="AQ5" s="520">
        <v>1584</v>
      </c>
      <c r="AR5" s="595">
        <v>0</v>
      </c>
      <c r="AS5" s="519">
        <v>1584</v>
      </c>
      <c r="AU5" s="516" t="s">
        <v>891</v>
      </c>
      <c r="AV5" s="1014">
        <v>16</v>
      </c>
      <c r="AW5" s="1015"/>
      <c r="AX5" s="1016"/>
      <c r="AZ5" s="516" t="s">
        <v>894</v>
      </c>
      <c r="BA5" s="491">
        <v>28</v>
      </c>
      <c r="BB5" s="491">
        <v>10</v>
      </c>
      <c r="BC5" s="490">
        <v>18</v>
      </c>
    </row>
    <row r="6" spans="1:55" ht="16.5" customHeight="1" thickBot="1" x14ac:dyDescent="0.25">
      <c r="A6" s="1013" t="s">
        <v>46</v>
      </c>
      <c r="B6" s="1013"/>
      <c r="C6" s="1013"/>
      <c r="D6" s="1013"/>
      <c r="F6" s="1013" t="s">
        <v>46</v>
      </c>
      <c r="G6" s="1013"/>
      <c r="H6" s="1013"/>
      <c r="I6" s="1013"/>
      <c r="K6" s="450" t="s">
        <v>46</v>
      </c>
      <c r="L6" s="450"/>
      <c r="M6" s="450"/>
      <c r="N6" s="450"/>
      <c r="P6" s="1013" t="s">
        <v>46</v>
      </c>
      <c r="Q6" s="1013"/>
      <c r="R6" s="1013"/>
      <c r="S6" s="1013"/>
      <c r="T6" s="1013"/>
      <c r="V6" s="1013" t="s">
        <v>46</v>
      </c>
      <c r="W6" s="1013"/>
      <c r="X6" s="1013"/>
      <c r="Y6" s="1013"/>
      <c r="AA6" s="1013" t="s">
        <v>46</v>
      </c>
      <c r="AB6" s="1013"/>
      <c r="AC6" s="1013"/>
      <c r="AD6" s="1013"/>
      <c r="AF6" s="1013" t="s">
        <v>46</v>
      </c>
      <c r="AG6" s="1013"/>
      <c r="AH6" s="1013"/>
      <c r="AI6" s="1013"/>
      <c r="AK6" s="1013" t="s">
        <v>46</v>
      </c>
      <c r="AL6" s="1013"/>
      <c r="AM6" s="1013"/>
      <c r="AN6" s="1013"/>
      <c r="AP6" s="1013" t="s">
        <v>46</v>
      </c>
      <c r="AQ6" s="1013"/>
      <c r="AR6" s="1013"/>
      <c r="AS6" s="1013"/>
      <c r="AU6" s="1017" t="s">
        <v>892</v>
      </c>
      <c r="AV6" s="1018"/>
      <c r="AW6" s="1018"/>
      <c r="AX6" s="1019"/>
      <c r="AZ6" s="1017" t="s">
        <v>892</v>
      </c>
      <c r="BA6" s="1018"/>
      <c r="BB6" s="1018"/>
      <c r="BC6" s="1019"/>
    </row>
    <row r="7" spans="1:55" ht="16.5" customHeight="1" thickBot="1" x14ac:dyDescent="0.25">
      <c r="A7" s="285" t="s">
        <v>278</v>
      </c>
      <c r="B7" s="570">
        <v>12582480</v>
      </c>
      <c r="C7" s="571">
        <v>7767640</v>
      </c>
      <c r="D7" s="571">
        <v>4814841</v>
      </c>
      <c r="F7" s="285" t="s">
        <v>278</v>
      </c>
      <c r="G7" s="289">
        <v>20139568</v>
      </c>
      <c r="H7" s="336">
        <v>10416978</v>
      </c>
      <c r="I7" s="336">
        <v>9722590</v>
      </c>
      <c r="K7" s="291" t="s">
        <v>278</v>
      </c>
      <c r="L7" s="570">
        <v>2342925</v>
      </c>
      <c r="M7" s="592">
        <v>1181931</v>
      </c>
      <c r="N7" s="592">
        <v>1160994</v>
      </c>
      <c r="P7" s="285" t="s">
        <v>278</v>
      </c>
      <c r="Q7" s="570">
        <v>32862521</v>
      </c>
      <c r="R7" s="592">
        <v>20355375</v>
      </c>
      <c r="S7" s="592">
        <v>9579000</v>
      </c>
      <c r="T7" s="592">
        <v>2928146</v>
      </c>
      <c r="V7" s="285" t="s">
        <v>278</v>
      </c>
      <c r="W7" s="606">
        <v>0</v>
      </c>
      <c r="X7" s="593">
        <v>0</v>
      </c>
      <c r="Y7" s="593">
        <v>0</v>
      </c>
      <c r="AA7" s="285" t="s">
        <v>278</v>
      </c>
      <c r="AB7" s="599">
        <v>2731904</v>
      </c>
      <c r="AC7" s="592">
        <v>1402388</v>
      </c>
      <c r="AD7" s="592">
        <v>1329516</v>
      </c>
      <c r="AF7" s="285" t="s">
        <v>278</v>
      </c>
      <c r="AG7" s="646">
        <v>115048</v>
      </c>
      <c r="AH7" s="647">
        <v>56736</v>
      </c>
      <c r="AI7" s="648">
        <v>58312</v>
      </c>
      <c r="AK7" s="285" t="s">
        <v>278</v>
      </c>
      <c r="AL7" s="520">
        <v>311709</v>
      </c>
      <c r="AM7" s="520">
        <v>155855</v>
      </c>
      <c r="AN7" s="520">
        <v>155855</v>
      </c>
      <c r="AP7" s="285" t="s">
        <v>278</v>
      </c>
      <c r="AQ7" s="595" t="s">
        <v>448</v>
      </c>
      <c r="AR7" s="595" t="s">
        <v>448</v>
      </c>
      <c r="AS7" s="605" t="s">
        <v>448</v>
      </c>
      <c r="AU7" s="516" t="s">
        <v>278</v>
      </c>
      <c r="AV7" s="595" t="s">
        <v>448</v>
      </c>
      <c r="AW7" s="595" t="s">
        <v>448</v>
      </c>
      <c r="AX7" s="605" t="s">
        <v>448</v>
      </c>
      <c r="AZ7" s="516" t="s">
        <v>278</v>
      </c>
      <c r="BA7" s="595" t="s">
        <v>448</v>
      </c>
      <c r="BB7" s="595" t="s">
        <v>448</v>
      </c>
      <c r="BC7" s="605" t="s">
        <v>448</v>
      </c>
    </row>
    <row r="8" spans="1:55" ht="16.5" customHeight="1" thickBot="1" x14ac:dyDescent="0.25">
      <c r="A8" s="285" t="s">
        <v>48</v>
      </c>
      <c r="B8" s="572">
        <v>10591013</v>
      </c>
      <c r="C8" s="573">
        <v>6796548</v>
      </c>
      <c r="D8" s="573">
        <v>3794464</v>
      </c>
      <c r="F8" s="285" t="s">
        <v>48</v>
      </c>
      <c r="G8" s="337">
        <v>55384812</v>
      </c>
      <c r="H8" s="335">
        <v>30519963</v>
      </c>
      <c r="I8" s="335">
        <v>24864849</v>
      </c>
      <c r="K8" s="291" t="s">
        <v>48</v>
      </c>
      <c r="L8" s="572">
        <v>2449466</v>
      </c>
      <c r="M8" s="520">
        <v>1429036</v>
      </c>
      <c r="N8" s="520">
        <v>1020431</v>
      </c>
      <c r="P8" s="285" t="s">
        <v>48</v>
      </c>
      <c r="Q8" s="600">
        <v>41454763</v>
      </c>
      <c r="R8" s="520">
        <v>23194337</v>
      </c>
      <c r="S8" s="601">
        <v>17764315</v>
      </c>
      <c r="T8" s="520">
        <v>496111</v>
      </c>
      <c r="V8" s="285" t="s">
        <v>48</v>
      </c>
      <c r="W8" s="607">
        <v>0</v>
      </c>
      <c r="X8" s="595">
        <v>0</v>
      </c>
      <c r="Y8" s="595">
        <v>0</v>
      </c>
      <c r="AA8" s="285" t="s">
        <v>48</v>
      </c>
      <c r="AB8" s="600">
        <v>1875637</v>
      </c>
      <c r="AC8" s="520">
        <v>944615</v>
      </c>
      <c r="AD8" s="520">
        <v>931022</v>
      </c>
      <c r="AF8" s="285" t="s">
        <v>48</v>
      </c>
      <c r="AG8" s="649">
        <v>42355</v>
      </c>
      <c r="AH8" s="650">
        <v>23049</v>
      </c>
      <c r="AI8" s="651">
        <v>19306</v>
      </c>
      <c r="AK8" s="285" t="s">
        <v>48</v>
      </c>
      <c r="AL8" s="520">
        <v>17199</v>
      </c>
      <c r="AM8" s="520">
        <v>7179</v>
      </c>
      <c r="AN8" s="520">
        <v>10020</v>
      </c>
      <c r="AP8" s="285" t="s">
        <v>48</v>
      </c>
      <c r="AQ8" s="520">
        <v>186388</v>
      </c>
      <c r="AR8" s="595">
        <v>0</v>
      </c>
      <c r="AS8" s="519">
        <v>186388</v>
      </c>
      <c r="AU8" s="516" t="s">
        <v>48</v>
      </c>
      <c r="AV8" s="520">
        <v>550400</v>
      </c>
      <c r="AW8" s="520">
        <v>329824</v>
      </c>
      <c r="AX8" s="519">
        <v>220576</v>
      </c>
      <c r="AZ8" s="516" t="s">
        <v>48</v>
      </c>
      <c r="BA8" s="587">
        <v>5398.5</v>
      </c>
      <c r="BB8" s="587">
        <v>1952</v>
      </c>
      <c r="BC8" s="577">
        <v>3446.5</v>
      </c>
    </row>
    <row r="9" spans="1:55" ht="16.5" customHeight="1" thickBot="1" x14ac:dyDescent="0.25">
      <c r="A9" s="285" t="s">
        <v>49</v>
      </c>
      <c r="B9" s="572">
        <v>9699732</v>
      </c>
      <c r="C9" s="573">
        <v>6140260</v>
      </c>
      <c r="D9" s="573">
        <v>3559472</v>
      </c>
      <c r="F9" s="285" t="s">
        <v>49</v>
      </c>
      <c r="G9" s="337">
        <v>52855535</v>
      </c>
      <c r="H9" s="335">
        <v>29168216</v>
      </c>
      <c r="I9" s="335">
        <v>23687319</v>
      </c>
      <c r="K9" s="291" t="s">
        <v>49</v>
      </c>
      <c r="L9" s="572">
        <v>2278225</v>
      </c>
      <c r="M9" s="520">
        <v>1316934</v>
      </c>
      <c r="N9" s="520">
        <v>961292</v>
      </c>
      <c r="P9" s="285" t="s">
        <v>49</v>
      </c>
      <c r="Q9" s="572">
        <v>39309811</v>
      </c>
      <c r="R9" s="519">
        <v>22654916</v>
      </c>
      <c r="S9" s="519">
        <v>15173099</v>
      </c>
      <c r="T9" s="520">
        <v>1481796</v>
      </c>
      <c r="V9" s="285" t="s">
        <v>49</v>
      </c>
      <c r="W9" s="594">
        <v>0</v>
      </c>
      <c r="X9" s="595">
        <v>0</v>
      </c>
      <c r="Y9" s="595">
        <v>0</v>
      </c>
      <c r="AA9" s="285" t="s">
        <v>49</v>
      </c>
      <c r="AB9" s="600">
        <v>1763715</v>
      </c>
      <c r="AC9" s="520">
        <v>888248</v>
      </c>
      <c r="AD9" s="520">
        <v>875466</v>
      </c>
      <c r="AF9" s="285" t="s">
        <v>49</v>
      </c>
      <c r="AG9" s="649">
        <v>83517</v>
      </c>
      <c r="AH9" s="650">
        <v>45449</v>
      </c>
      <c r="AI9" s="651">
        <v>38068</v>
      </c>
      <c r="AK9" s="285" t="s">
        <v>49</v>
      </c>
      <c r="AL9" s="520">
        <v>17199</v>
      </c>
      <c r="AM9" s="520">
        <v>7179</v>
      </c>
      <c r="AN9" s="520">
        <v>10020</v>
      </c>
      <c r="AP9" s="285" t="s">
        <v>49</v>
      </c>
      <c r="AQ9" s="520">
        <v>178419</v>
      </c>
      <c r="AR9" s="595">
        <v>0</v>
      </c>
      <c r="AS9" s="519">
        <v>178419</v>
      </c>
      <c r="AU9" s="516" t="s">
        <v>49</v>
      </c>
      <c r="AV9" s="520">
        <v>550400</v>
      </c>
      <c r="AW9" s="520">
        <v>329824</v>
      </c>
      <c r="AX9" s="519">
        <v>220576</v>
      </c>
      <c r="AZ9" s="516" t="s">
        <v>49</v>
      </c>
      <c r="BA9" s="587">
        <v>5268.18</v>
      </c>
      <c r="BB9" s="587">
        <v>1723.61</v>
      </c>
      <c r="BC9" s="577">
        <v>3544.57</v>
      </c>
    </row>
    <row r="10" spans="1:55" ht="16.5" customHeight="1" thickBot="1" x14ac:dyDescent="0.25">
      <c r="A10" s="285" t="s">
        <v>50</v>
      </c>
      <c r="B10" s="572">
        <v>7412935</v>
      </c>
      <c r="C10" s="573">
        <v>4612617</v>
      </c>
      <c r="D10" s="573">
        <v>2800318</v>
      </c>
      <c r="F10" s="285" t="s">
        <v>50</v>
      </c>
      <c r="G10" s="337">
        <v>33054253</v>
      </c>
      <c r="H10" s="335">
        <v>18743260</v>
      </c>
      <c r="I10" s="335">
        <v>14310993</v>
      </c>
      <c r="K10" s="291" t="s">
        <v>50</v>
      </c>
      <c r="L10" s="572">
        <v>2278225</v>
      </c>
      <c r="M10" s="520">
        <v>1316934</v>
      </c>
      <c r="N10" s="520">
        <v>961292</v>
      </c>
      <c r="P10" s="285" t="s">
        <v>50</v>
      </c>
      <c r="Q10" s="572">
        <v>39309811</v>
      </c>
      <c r="R10" s="519">
        <v>22654916</v>
      </c>
      <c r="S10" s="519">
        <v>15173099</v>
      </c>
      <c r="T10" s="520">
        <v>1481796</v>
      </c>
      <c r="V10" s="285" t="s">
        <v>50</v>
      </c>
      <c r="W10" s="594">
        <v>0</v>
      </c>
      <c r="X10" s="595">
        <v>0</v>
      </c>
      <c r="Y10" s="595">
        <v>0</v>
      </c>
      <c r="AA10" s="285" t="s">
        <v>50</v>
      </c>
      <c r="AB10" s="600">
        <v>1763715</v>
      </c>
      <c r="AC10" s="520">
        <v>888248</v>
      </c>
      <c r="AD10" s="520">
        <v>875466</v>
      </c>
      <c r="AF10" s="285" t="s">
        <v>50</v>
      </c>
      <c r="AG10" s="649">
        <v>83517</v>
      </c>
      <c r="AH10" s="652">
        <v>45449</v>
      </c>
      <c r="AI10" s="653">
        <v>38068</v>
      </c>
      <c r="AK10" s="285" t="s">
        <v>50</v>
      </c>
      <c r="AL10" s="520">
        <v>17199</v>
      </c>
      <c r="AM10" s="520">
        <v>7179</v>
      </c>
      <c r="AN10" s="520">
        <v>10020</v>
      </c>
      <c r="AP10" s="285" t="s">
        <v>50</v>
      </c>
      <c r="AQ10" s="520">
        <v>178419</v>
      </c>
      <c r="AR10" s="595">
        <v>0</v>
      </c>
      <c r="AS10" s="519">
        <v>178419</v>
      </c>
      <c r="AU10" s="516" t="s">
        <v>50</v>
      </c>
      <c r="AV10" s="520">
        <v>550400</v>
      </c>
      <c r="AW10" s="520">
        <v>329824</v>
      </c>
      <c r="AX10" s="519">
        <v>220576</v>
      </c>
      <c r="AZ10" s="516" t="s">
        <v>50</v>
      </c>
      <c r="BA10" s="587">
        <v>5268.18</v>
      </c>
      <c r="BB10" s="587">
        <v>1723.61</v>
      </c>
      <c r="BC10" s="577">
        <v>3544.57</v>
      </c>
    </row>
    <row r="11" spans="1:55" ht="16.5" customHeight="1" thickBot="1" x14ac:dyDescent="0.25">
      <c r="A11" s="1013" t="s">
        <v>51</v>
      </c>
      <c r="B11" s="1013"/>
      <c r="C11" s="1013"/>
      <c r="D11" s="1013"/>
      <c r="F11" s="1013" t="s">
        <v>51</v>
      </c>
      <c r="G11" s="1013"/>
      <c r="H11" s="1013"/>
      <c r="I11" s="1013"/>
      <c r="K11" s="1023" t="s">
        <v>51</v>
      </c>
      <c r="L11" s="1024"/>
      <c r="M11" s="1024"/>
      <c r="N11" s="1025"/>
      <c r="P11" s="1013" t="s">
        <v>51</v>
      </c>
      <c r="Q11" s="1013"/>
      <c r="R11" s="1013"/>
      <c r="S11" s="1013"/>
      <c r="T11" s="1013"/>
      <c r="V11" s="1013" t="s">
        <v>51</v>
      </c>
      <c r="W11" s="1013"/>
      <c r="X11" s="1013"/>
      <c r="Y11" s="1013"/>
      <c r="AA11" s="1013" t="s">
        <v>51</v>
      </c>
      <c r="AB11" s="1013"/>
      <c r="AC11" s="1013"/>
      <c r="AD11" s="1013"/>
      <c r="AF11" s="1013" t="s">
        <v>51</v>
      </c>
      <c r="AG11" s="1013"/>
      <c r="AH11" s="1013"/>
      <c r="AI11" s="1013"/>
      <c r="AK11" s="1013" t="s">
        <v>51</v>
      </c>
      <c r="AL11" s="1013"/>
      <c r="AM11" s="1013"/>
      <c r="AN11" s="1013"/>
      <c r="AP11" s="1013" t="s">
        <v>51</v>
      </c>
      <c r="AQ11" s="1013"/>
      <c r="AR11" s="1013"/>
      <c r="AS11" s="1013"/>
      <c r="AU11" s="1017" t="s">
        <v>893</v>
      </c>
      <c r="AV11" s="1018"/>
      <c r="AW11" s="1018"/>
      <c r="AX11" s="1019"/>
      <c r="AZ11" s="1017" t="s">
        <v>893</v>
      </c>
      <c r="BA11" s="1018"/>
      <c r="BB11" s="1018"/>
      <c r="BC11" s="1019"/>
    </row>
    <row r="12" spans="1:55" ht="26.25" customHeight="1" thickBot="1" x14ac:dyDescent="0.25">
      <c r="A12" s="285" t="s">
        <v>279</v>
      </c>
      <c r="B12" s="574">
        <v>5617.19</v>
      </c>
      <c r="C12" s="575">
        <v>3392.19</v>
      </c>
      <c r="D12" s="575">
        <v>2225</v>
      </c>
      <c r="F12" s="285" t="s">
        <v>279</v>
      </c>
      <c r="G12" s="290">
        <v>1480.66</v>
      </c>
      <c r="H12" s="338">
        <v>755.85</v>
      </c>
      <c r="I12" s="338">
        <v>724.81</v>
      </c>
      <c r="K12" s="285" t="s">
        <v>279</v>
      </c>
      <c r="L12" s="578">
        <v>450.37</v>
      </c>
      <c r="M12" s="593">
        <v>222.82</v>
      </c>
      <c r="N12" s="593">
        <v>227.55</v>
      </c>
      <c r="P12" s="285" t="s">
        <v>279</v>
      </c>
      <c r="Q12" s="602">
        <v>4116.0200000000004</v>
      </c>
      <c r="R12" s="575">
        <v>2550</v>
      </c>
      <c r="S12" s="575">
        <v>1200</v>
      </c>
      <c r="T12" s="579">
        <v>366.02</v>
      </c>
      <c r="V12" s="285" t="s">
        <v>279</v>
      </c>
      <c r="W12" s="629">
        <v>67092</v>
      </c>
      <c r="X12" s="623">
        <v>52092</v>
      </c>
      <c r="Y12" s="623">
        <v>15000</v>
      </c>
      <c r="AA12" s="285" t="s">
        <v>279</v>
      </c>
      <c r="AB12" s="602">
        <v>20566.32</v>
      </c>
      <c r="AC12" s="636">
        <v>10609.2</v>
      </c>
      <c r="AD12" s="636">
        <v>9957.1200000000008</v>
      </c>
      <c r="AF12" s="285" t="s">
        <v>279</v>
      </c>
      <c r="AG12" s="643">
        <v>840.96</v>
      </c>
      <c r="AH12" s="654">
        <v>414.72</v>
      </c>
      <c r="AI12" s="655">
        <v>426.24</v>
      </c>
      <c r="AK12" s="285" t="s">
        <v>279</v>
      </c>
      <c r="AL12" s="595">
        <v>35</v>
      </c>
      <c r="AM12" s="595">
        <v>17.5</v>
      </c>
      <c r="AN12" s="595">
        <v>17.5</v>
      </c>
      <c r="AP12" s="285" t="s">
        <v>279</v>
      </c>
      <c r="AQ12" s="491">
        <v>0</v>
      </c>
      <c r="AR12" s="491">
        <v>0</v>
      </c>
      <c r="AS12" s="491">
        <v>0</v>
      </c>
      <c r="AU12" s="516" t="s">
        <v>61</v>
      </c>
      <c r="AV12" s="595" t="s">
        <v>448</v>
      </c>
      <c r="AW12" s="595" t="s">
        <v>448</v>
      </c>
      <c r="AX12" s="605" t="s">
        <v>448</v>
      </c>
      <c r="AZ12" s="516" t="s">
        <v>900</v>
      </c>
      <c r="BA12" s="595" t="s">
        <v>448</v>
      </c>
      <c r="BB12" s="595" t="s">
        <v>448</v>
      </c>
      <c r="BC12" s="605" t="s">
        <v>448</v>
      </c>
    </row>
    <row r="13" spans="1:55" ht="26.25" customHeight="1" thickBot="1" x14ac:dyDescent="0.25">
      <c r="A13" s="285" t="s">
        <v>52</v>
      </c>
      <c r="B13" s="576">
        <v>7022.35</v>
      </c>
      <c r="C13" s="577">
        <v>4361.07</v>
      </c>
      <c r="D13" s="577">
        <v>2661.28</v>
      </c>
      <c r="F13" s="285" t="s">
        <v>52</v>
      </c>
      <c r="G13" s="339">
        <v>7132.64</v>
      </c>
      <c r="H13" s="340">
        <v>3928.17</v>
      </c>
      <c r="I13" s="340">
        <v>3204.47</v>
      </c>
      <c r="K13" s="285" t="s">
        <v>52</v>
      </c>
      <c r="L13" s="594">
        <v>374.62</v>
      </c>
      <c r="M13" s="595">
        <v>251.68</v>
      </c>
      <c r="N13" s="595">
        <v>122.93</v>
      </c>
      <c r="P13" s="285" t="s">
        <v>52</v>
      </c>
      <c r="Q13" s="603">
        <v>8397.18</v>
      </c>
      <c r="R13" s="577">
        <v>4302.6499999999996</v>
      </c>
      <c r="S13" s="604">
        <v>3922.4</v>
      </c>
      <c r="T13" s="605">
        <v>172.13</v>
      </c>
      <c r="V13" s="285" t="s">
        <v>52</v>
      </c>
      <c r="W13" s="630">
        <v>73600.600000000006</v>
      </c>
      <c r="X13" s="631">
        <v>50387.5</v>
      </c>
      <c r="Y13" s="631">
        <v>23213.1</v>
      </c>
      <c r="AA13" s="285" t="s">
        <v>52</v>
      </c>
      <c r="AB13" s="603">
        <v>13141.8</v>
      </c>
      <c r="AC13" s="587">
        <v>6717.2</v>
      </c>
      <c r="AD13" s="587">
        <v>6424.6</v>
      </c>
      <c r="AF13" s="285" t="s">
        <v>52</v>
      </c>
      <c r="AG13" s="656">
        <v>327.60000000000002</v>
      </c>
      <c r="AH13" s="657">
        <v>166.6</v>
      </c>
      <c r="AI13" s="622">
        <v>161</v>
      </c>
      <c r="AK13" s="285" t="s">
        <v>52</v>
      </c>
      <c r="AL13" s="595">
        <v>3.86</v>
      </c>
      <c r="AM13" s="595">
        <v>2.31</v>
      </c>
      <c r="AN13" s="595">
        <v>1.56</v>
      </c>
      <c r="AP13" s="285" t="s">
        <v>52</v>
      </c>
      <c r="AQ13" s="491">
        <v>0</v>
      </c>
      <c r="AR13" s="491">
        <v>0</v>
      </c>
      <c r="AS13" s="491">
        <v>0</v>
      </c>
      <c r="AU13" s="516" t="s">
        <v>900</v>
      </c>
      <c r="AV13" s="595">
        <v>110.16</v>
      </c>
      <c r="AW13" s="595">
        <v>61.11</v>
      </c>
      <c r="AX13" s="605">
        <v>49.05</v>
      </c>
      <c r="AZ13" s="516" t="s">
        <v>62</v>
      </c>
      <c r="BA13" s="595">
        <v>6.2</v>
      </c>
      <c r="BB13" s="595">
        <v>2.2400000000000002</v>
      </c>
      <c r="BC13" s="605">
        <v>3.96</v>
      </c>
    </row>
    <row r="14" spans="1:55" ht="26.25" thickBot="1" x14ac:dyDescent="0.25">
      <c r="A14" s="285" t="s">
        <v>53</v>
      </c>
      <c r="B14" s="576">
        <v>6833.51</v>
      </c>
      <c r="C14" s="577">
        <v>4193.47</v>
      </c>
      <c r="D14" s="577">
        <v>2640.05</v>
      </c>
      <c r="F14" s="285" t="s">
        <v>53</v>
      </c>
      <c r="G14" s="339">
        <v>6736.33</v>
      </c>
      <c r="H14" s="340">
        <v>3690.37</v>
      </c>
      <c r="I14" s="340">
        <v>3045.96</v>
      </c>
      <c r="K14" s="285" t="s">
        <v>53</v>
      </c>
      <c r="L14" s="594">
        <v>307.14</v>
      </c>
      <c r="M14" s="595">
        <v>194.51</v>
      </c>
      <c r="N14" s="595">
        <v>112.63</v>
      </c>
      <c r="P14" s="285" t="s">
        <v>53</v>
      </c>
      <c r="Q14" s="603">
        <v>6604.47</v>
      </c>
      <c r="R14" s="587">
        <v>3806.27</v>
      </c>
      <c r="S14" s="587">
        <v>2549.2399999999998</v>
      </c>
      <c r="T14" s="595">
        <v>248.96</v>
      </c>
      <c r="V14" s="285" t="s">
        <v>53</v>
      </c>
      <c r="W14" s="630">
        <v>73618.759999999995</v>
      </c>
      <c r="X14" s="631">
        <v>51094.86</v>
      </c>
      <c r="Y14" s="631">
        <v>22523.9</v>
      </c>
      <c r="AA14" s="285" t="s">
        <v>53</v>
      </c>
      <c r="AB14" s="603">
        <v>12468.74</v>
      </c>
      <c r="AC14" s="587">
        <v>6489.81</v>
      </c>
      <c r="AD14" s="587">
        <v>5978.93</v>
      </c>
      <c r="AF14" s="285" t="s">
        <v>53</v>
      </c>
      <c r="AG14" s="656">
        <v>219.92</v>
      </c>
      <c r="AH14" s="657">
        <v>92.81</v>
      </c>
      <c r="AI14" s="622">
        <v>127.11</v>
      </c>
      <c r="AK14" s="285" t="s">
        <v>53</v>
      </c>
      <c r="AL14" s="595">
        <v>3.86</v>
      </c>
      <c r="AM14" s="595">
        <v>2.31</v>
      </c>
      <c r="AN14" s="595">
        <v>1.56</v>
      </c>
      <c r="AP14" s="285" t="s">
        <v>53</v>
      </c>
      <c r="AQ14" s="491">
        <v>0</v>
      </c>
      <c r="AR14" s="491">
        <v>0</v>
      </c>
      <c r="AS14" s="491">
        <v>0</v>
      </c>
      <c r="AU14" s="516" t="s">
        <v>63</v>
      </c>
      <c r="AV14" s="595">
        <v>110.16</v>
      </c>
      <c r="AW14" s="595">
        <v>61.11</v>
      </c>
      <c r="AX14" s="605">
        <v>49.05</v>
      </c>
      <c r="AZ14" s="516" t="s">
        <v>63</v>
      </c>
      <c r="BA14" s="595">
        <v>5.75</v>
      </c>
      <c r="BB14" s="595">
        <v>1.79</v>
      </c>
      <c r="BC14" s="605">
        <v>3.96</v>
      </c>
    </row>
    <row r="15" spans="1:55" ht="26.25" thickBot="1" x14ac:dyDescent="0.25">
      <c r="A15" s="285" t="s">
        <v>54</v>
      </c>
      <c r="B15" s="576">
        <v>4915.1899999999996</v>
      </c>
      <c r="C15" s="577">
        <v>3000.57</v>
      </c>
      <c r="D15" s="577">
        <v>1914.62</v>
      </c>
      <c r="F15" s="285" t="s">
        <v>54</v>
      </c>
      <c r="G15" s="339">
        <v>4210.1400000000003</v>
      </c>
      <c r="H15" s="340">
        <v>2371.64</v>
      </c>
      <c r="I15" s="340">
        <v>1838.5</v>
      </c>
      <c r="K15" s="285" t="s">
        <v>54</v>
      </c>
      <c r="L15" s="594">
        <v>307.14</v>
      </c>
      <c r="M15" s="595">
        <v>194.51</v>
      </c>
      <c r="N15" s="595">
        <v>112.63</v>
      </c>
      <c r="P15" s="285" t="s">
        <v>54</v>
      </c>
      <c r="Q15" s="603">
        <v>6604.47</v>
      </c>
      <c r="R15" s="587">
        <v>3806.27</v>
      </c>
      <c r="S15" s="587">
        <v>2549.2399999999998</v>
      </c>
      <c r="T15" s="595">
        <v>248.96</v>
      </c>
      <c r="V15" s="285" t="s">
        <v>54</v>
      </c>
      <c r="W15" s="630">
        <v>73618.759999999995</v>
      </c>
      <c r="X15" s="631">
        <v>51094.86</v>
      </c>
      <c r="Y15" s="631">
        <v>22523.9</v>
      </c>
      <c r="AA15" s="285" t="s">
        <v>54</v>
      </c>
      <c r="AB15" s="603">
        <v>12468.74</v>
      </c>
      <c r="AC15" s="587">
        <v>6489.81</v>
      </c>
      <c r="AD15" s="587">
        <v>5978.93</v>
      </c>
      <c r="AF15" s="285" t="s">
        <v>54</v>
      </c>
      <c r="AG15" s="656">
        <v>219.92</v>
      </c>
      <c r="AH15" s="657">
        <v>92.81</v>
      </c>
      <c r="AI15" s="622">
        <v>127.11</v>
      </c>
      <c r="AK15" s="285" t="s">
        <v>54</v>
      </c>
      <c r="AL15" s="595">
        <v>3.86</v>
      </c>
      <c r="AM15" s="595">
        <v>2.31</v>
      </c>
      <c r="AN15" s="595">
        <v>1.56</v>
      </c>
      <c r="AP15" s="285" t="s">
        <v>54</v>
      </c>
      <c r="AQ15" s="491">
        <v>0</v>
      </c>
      <c r="AR15" s="491">
        <v>0</v>
      </c>
      <c r="AS15" s="491">
        <v>0</v>
      </c>
      <c r="AU15" s="285" t="s">
        <v>54</v>
      </c>
      <c r="AV15" s="595">
        <v>110.16</v>
      </c>
      <c r="AW15" s="595">
        <v>61.11</v>
      </c>
      <c r="AX15" s="605">
        <v>49.05</v>
      </c>
      <c r="AZ15" s="285" t="s">
        <v>54</v>
      </c>
      <c r="BA15" s="595">
        <v>5.75</v>
      </c>
      <c r="BB15" s="595">
        <v>1.79</v>
      </c>
      <c r="BC15" s="605">
        <v>3.96</v>
      </c>
    </row>
    <row r="16" spans="1:55" ht="16.5" customHeight="1" thickBot="1" x14ac:dyDescent="0.25">
      <c r="A16" s="1013" t="s">
        <v>55</v>
      </c>
      <c r="B16" s="1013"/>
      <c r="C16" s="1013"/>
      <c r="D16" s="1013"/>
      <c r="F16" s="1013" t="s">
        <v>55</v>
      </c>
      <c r="G16" s="1013"/>
      <c r="H16" s="1013"/>
      <c r="I16" s="1013"/>
      <c r="K16" s="1023" t="s">
        <v>55</v>
      </c>
      <c r="L16" s="1024"/>
      <c r="M16" s="1024"/>
      <c r="N16" s="1025"/>
      <c r="P16" s="1029" t="s">
        <v>55</v>
      </c>
      <c r="Q16" s="1029"/>
      <c r="R16" s="1029"/>
      <c r="S16" s="1029"/>
      <c r="T16" s="1029"/>
      <c r="V16" s="1029" t="s">
        <v>55</v>
      </c>
      <c r="W16" s="1029"/>
      <c r="X16" s="1029"/>
      <c r="Y16" s="1029"/>
      <c r="AA16" s="1029" t="s">
        <v>55</v>
      </c>
      <c r="AB16" s="1029"/>
      <c r="AC16" s="1029"/>
      <c r="AD16" s="1029"/>
      <c r="AF16" s="1029" t="s">
        <v>56</v>
      </c>
      <c r="AG16" s="1029"/>
      <c r="AH16" s="1029"/>
      <c r="AI16" s="1029"/>
      <c r="AK16" s="1029" t="s">
        <v>55</v>
      </c>
      <c r="AL16" s="1029"/>
      <c r="AM16" s="1029"/>
      <c r="AN16" s="1029"/>
      <c r="AP16" s="1029" t="s">
        <v>55</v>
      </c>
      <c r="AQ16" s="1029"/>
      <c r="AR16" s="1029"/>
      <c r="AS16" s="1029"/>
      <c r="AU16" s="1029" t="s">
        <v>55</v>
      </c>
      <c r="AV16" s="1029"/>
      <c r="AW16" s="1029"/>
      <c r="AX16" s="1029"/>
      <c r="AZ16" s="1029" t="s">
        <v>55</v>
      </c>
      <c r="BA16" s="1029"/>
      <c r="BB16" s="1029"/>
      <c r="BC16" s="1029"/>
    </row>
    <row r="17" spans="1:55" ht="15" thickBot="1" x14ac:dyDescent="0.25">
      <c r="A17" s="285" t="s">
        <v>57</v>
      </c>
      <c r="B17" s="286">
        <f>' PY2 Res &amp; DR'!C69</f>
        <v>1.03</v>
      </c>
      <c r="C17" s="287">
        <f>'PY2 Missiouri West '!C69</f>
        <v>1.02</v>
      </c>
      <c r="D17" s="287">
        <f>'PY2 Missouri Metro '!C69</f>
        <v>1.04</v>
      </c>
      <c r="F17" s="285" t="s">
        <v>57</v>
      </c>
      <c r="G17" s="488">
        <v>3.31</v>
      </c>
      <c r="H17" s="489">
        <v>3.11</v>
      </c>
      <c r="I17" s="489">
        <v>3.62</v>
      </c>
      <c r="K17" s="291" t="s">
        <v>57</v>
      </c>
      <c r="L17" s="287">
        <f>' PY2 Res &amp; DR'!C70</f>
        <v>0.46</v>
      </c>
      <c r="M17" s="292">
        <f>'PY2 Missiouri West '!C70</f>
        <v>0.45</v>
      </c>
      <c r="N17" s="287">
        <f>'PY2 Missouri Metro '!C70</f>
        <v>0.47</v>
      </c>
      <c r="P17" s="291" t="s">
        <v>275</v>
      </c>
      <c r="Q17" s="606">
        <v>1.42</v>
      </c>
      <c r="R17" s="593">
        <v>1.35</v>
      </c>
      <c r="S17" s="593">
        <v>1.54</v>
      </c>
      <c r="T17" s="579" t="s">
        <v>448</v>
      </c>
      <c r="V17" s="285" t="s">
        <v>57</v>
      </c>
      <c r="W17" s="606">
        <v>2.2799999999999998</v>
      </c>
      <c r="X17" s="593">
        <v>2.4500000000000002</v>
      </c>
      <c r="Y17" s="593">
        <v>1.97</v>
      </c>
      <c r="AA17" s="285" t="s">
        <v>57</v>
      </c>
      <c r="AB17" s="606">
        <v>1.39</v>
      </c>
      <c r="AC17" s="593">
        <v>1.39</v>
      </c>
      <c r="AD17" s="593">
        <v>1.39</v>
      </c>
      <c r="AF17" s="285" t="s">
        <v>57</v>
      </c>
      <c r="AG17" s="286">
        <f>' PY2 Res &amp; DR'!C75</f>
        <v>0.98</v>
      </c>
      <c r="AH17" s="287">
        <f>'PY2 Missiouri West '!C75</f>
        <v>1.39</v>
      </c>
      <c r="AI17" s="287">
        <f>'PY2 Missouri Metro '!C75</f>
        <v>1.1200000000000001</v>
      </c>
      <c r="AK17" s="285" t="s">
        <v>57</v>
      </c>
      <c r="AL17" s="658" t="s">
        <v>448</v>
      </c>
      <c r="AM17" s="659" t="s">
        <v>448</v>
      </c>
      <c r="AN17" s="659" t="s">
        <v>448</v>
      </c>
      <c r="AP17" s="285" t="s">
        <v>57</v>
      </c>
      <c r="AQ17" s="658" t="s">
        <v>448</v>
      </c>
      <c r="AR17" s="659" t="s">
        <v>448</v>
      </c>
      <c r="AS17" s="659" t="s">
        <v>448</v>
      </c>
      <c r="AU17" s="285" t="s">
        <v>57</v>
      </c>
      <c r="AV17" s="658" t="s">
        <v>448</v>
      </c>
      <c r="AW17" s="659" t="s">
        <v>448</v>
      </c>
      <c r="AX17" s="659" t="s">
        <v>448</v>
      </c>
      <c r="AZ17" s="285" t="s">
        <v>57</v>
      </c>
      <c r="BA17" s="658" t="s">
        <v>448</v>
      </c>
      <c r="BB17" s="659" t="s">
        <v>448</v>
      </c>
      <c r="BC17" s="659" t="s">
        <v>448</v>
      </c>
    </row>
    <row r="18" spans="1:55" ht="26.25" thickBot="1" x14ac:dyDescent="0.25">
      <c r="P18" s="515" t="s">
        <v>276</v>
      </c>
      <c r="Q18" s="607">
        <v>0.48</v>
      </c>
      <c r="R18" s="595" t="s">
        <v>448</v>
      </c>
      <c r="S18" s="595">
        <v>0.48</v>
      </c>
      <c r="T18" s="595" t="s">
        <v>448</v>
      </c>
      <c r="V18" s="294" t="s">
        <v>310</v>
      </c>
    </row>
    <row r="20" spans="1:55" ht="16.5" customHeight="1" x14ac:dyDescent="0.2">
      <c r="Q20" s="663"/>
    </row>
  </sheetData>
  <customSheetViews>
    <customSheetView guid="{8E212A9A-7614-47AE-9E08-B60E07D37147}" scale="70">
      <selection activeCell="A2" sqref="A2"/>
      <pageMargins left="0.7" right="0.7" top="0.75" bottom="0.75" header="0.3" footer="0.3"/>
      <pageSetup orientation="portrait" r:id="rId1"/>
    </customSheetView>
  </customSheetViews>
  <mergeCells count="46">
    <mergeCell ref="AK16:AN16"/>
    <mergeCell ref="AP16:AS16"/>
    <mergeCell ref="AU16:AX16"/>
    <mergeCell ref="AZ16:BC16"/>
    <mergeCell ref="AF16:AI16"/>
    <mergeCell ref="F16:I16"/>
    <mergeCell ref="A16:D16"/>
    <mergeCell ref="V16:Y16"/>
    <mergeCell ref="AA16:AD16"/>
    <mergeCell ref="P16:T16"/>
    <mergeCell ref="K16:N16"/>
    <mergeCell ref="AA3:AD3"/>
    <mergeCell ref="AA6:AD6"/>
    <mergeCell ref="AA11:AD11"/>
    <mergeCell ref="AF3:AI3"/>
    <mergeCell ref="AF6:AI6"/>
    <mergeCell ref="AF11:AI11"/>
    <mergeCell ref="K11:N11"/>
    <mergeCell ref="V3:Y3"/>
    <mergeCell ref="V6:Y6"/>
    <mergeCell ref="V11:Y11"/>
    <mergeCell ref="P6:T6"/>
    <mergeCell ref="P11:T11"/>
    <mergeCell ref="P3:T3"/>
    <mergeCell ref="F11:I11"/>
    <mergeCell ref="A3:D3"/>
    <mergeCell ref="A6:D6"/>
    <mergeCell ref="A11:D11"/>
    <mergeCell ref="F3:I3"/>
    <mergeCell ref="B5:D5"/>
    <mergeCell ref="A1:BC1"/>
    <mergeCell ref="AK3:AN3"/>
    <mergeCell ref="AK6:AN6"/>
    <mergeCell ref="AK11:AN11"/>
    <mergeCell ref="AP3:AS3"/>
    <mergeCell ref="AP6:AS6"/>
    <mergeCell ref="AP11:AS11"/>
    <mergeCell ref="AU3:AX3"/>
    <mergeCell ref="AZ3:BC3"/>
    <mergeCell ref="AV5:AX5"/>
    <mergeCell ref="AU6:AX6"/>
    <mergeCell ref="AU11:AX11"/>
    <mergeCell ref="AZ6:BC6"/>
    <mergeCell ref="AZ11:BC11"/>
    <mergeCell ref="K3:N3"/>
    <mergeCell ref="F6:I6"/>
  </mergeCells>
  <pageMargins left="0.7" right="0.7" top="0.75" bottom="0.75" header="0.3" footer="0.3"/>
  <pageSetup orientation="portrait" r:id="rId2"/>
  <headerFooter>
    <oddFooter>&amp;R&amp;1#&amp;"Calibri"&amp;10&amp;KA80000Internal Use Only</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8AC5D-467F-42B9-BC53-F899EAE4E221}">
  <dimension ref="A1:P118"/>
  <sheetViews>
    <sheetView topLeftCell="A91" workbookViewId="0">
      <selection activeCell="C117" sqref="C117"/>
    </sheetView>
  </sheetViews>
  <sheetFormatPr defaultRowHeight="14.25" x14ac:dyDescent="0.2"/>
  <cols>
    <col min="1" max="1" width="42" customWidth="1"/>
    <col min="2" max="7" width="12.25" customWidth="1"/>
    <col min="8" max="8" width="13.125" customWidth="1"/>
    <col min="9" max="15" width="12.25" customWidth="1"/>
    <col min="16" max="16" width="13.125" customWidth="1"/>
  </cols>
  <sheetData>
    <row r="1" spans="1:10" ht="15" hidden="1" customHeight="1" x14ac:dyDescent="0.2">
      <c r="A1" s="3"/>
      <c r="B1" s="3" t="s">
        <v>253</v>
      </c>
      <c r="C1" s="3"/>
      <c r="D1" s="3"/>
      <c r="E1" s="3" t="s">
        <v>254</v>
      </c>
      <c r="F1" s="3"/>
      <c r="G1" s="3"/>
      <c r="H1" s="3" t="s">
        <v>119</v>
      </c>
      <c r="I1" s="3"/>
      <c r="J1" s="3"/>
    </row>
    <row r="2" spans="1:10" ht="15.75" hidden="1" customHeight="1" x14ac:dyDescent="0.2">
      <c r="A2" s="3" t="s">
        <v>0</v>
      </c>
      <c r="B2" s="3" t="s">
        <v>255</v>
      </c>
      <c r="C2" s="3"/>
      <c r="D2" s="3"/>
      <c r="E2" s="3" t="s">
        <v>256</v>
      </c>
      <c r="F2" s="3"/>
      <c r="G2" s="3"/>
      <c r="H2" s="3"/>
      <c r="I2" s="3"/>
      <c r="J2" s="3"/>
    </row>
    <row r="3" spans="1:10" hidden="1" x14ac:dyDescent="0.2">
      <c r="A3" s="3"/>
      <c r="B3" s="3">
        <v>2020</v>
      </c>
      <c r="C3" s="3">
        <v>2021</v>
      </c>
      <c r="D3" s="3">
        <v>2022</v>
      </c>
      <c r="E3" s="3">
        <v>2020</v>
      </c>
      <c r="F3" s="3">
        <v>2021</v>
      </c>
      <c r="G3" s="3">
        <v>2022</v>
      </c>
      <c r="H3" s="3">
        <v>2020</v>
      </c>
      <c r="I3" s="3">
        <v>2021</v>
      </c>
      <c r="J3" s="3">
        <v>2022</v>
      </c>
    </row>
    <row r="4" spans="1:10" hidden="1" x14ac:dyDescent="0.2">
      <c r="A4" s="3" t="s">
        <v>257</v>
      </c>
      <c r="B4" s="3">
        <f>'[1]Evergy Metro'!B5+'[1]Missouri West'!B5</f>
        <v>0</v>
      </c>
      <c r="C4" s="3">
        <f>'[1]Evergy Metro'!C5+'[1]Missouri West'!C5</f>
        <v>0</v>
      </c>
      <c r="D4" s="3">
        <f>'[1]Evergy Metro'!D5+'[1]Missouri West'!D5</f>
        <v>0</v>
      </c>
      <c r="E4" s="3">
        <f>'[1]Evergy Metro'!E5+'[1]Missouri West'!E5</f>
        <v>0</v>
      </c>
      <c r="F4" s="3">
        <f>'[1]Evergy Metro'!F5+'[1]Missouri West'!F5</f>
        <v>0</v>
      </c>
      <c r="G4" s="3">
        <f>'[1]Evergy Metro'!G5+'[1]Missouri West'!G5</f>
        <v>0</v>
      </c>
      <c r="H4" s="3">
        <f>'[1]Evergy Metro'!H5+'[1]Missouri West'!H5</f>
        <v>0</v>
      </c>
      <c r="I4" s="3">
        <f>'[1]Evergy Metro'!I5+'[1]Missouri West'!I5</f>
        <v>0</v>
      </c>
      <c r="J4" s="3">
        <f>'[1]Evergy Metro'!J5+'[1]Missouri West'!J5</f>
        <v>0</v>
      </c>
    </row>
    <row r="5" spans="1:10" ht="15.75" hidden="1" customHeight="1" x14ac:dyDescent="0.2">
      <c r="A5" s="3" t="s">
        <v>258</v>
      </c>
      <c r="B5" s="3">
        <f>'[1]Evergy Metro'!B7+'[1]Missouri West'!B7</f>
        <v>0</v>
      </c>
      <c r="C5" s="3">
        <f>'[1]Evergy Metro'!C7+'[1]Missouri West'!C7</f>
        <v>0</v>
      </c>
      <c r="D5" s="3">
        <f>'[1]Evergy Metro'!D7+'[1]Missouri West'!D7</f>
        <v>0</v>
      </c>
      <c r="E5" s="3">
        <f>'[1]Evergy Metro'!E7+'[1]Missouri West'!E7</f>
        <v>0</v>
      </c>
      <c r="F5" s="3">
        <f>'[1]Evergy Metro'!F7+'[1]Missouri West'!F7</f>
        <v>0</v>
      </c>
      <c r="G5" s="3">
        <f>'[1]Evergy Metro'!G7+'[1]Missouri West'!G7</f>
        <v>0</v>
      </c>
      <c r="H5" s="3">
        <f>'[1]Evergy Metro'!H7+'[1]Missouri West'!H7</f>
        <v>0</v>
      </c>
      <c r="I5" s="3">
        <f>'[1]Evergy Metro'!I7+'[1]Missouri West'!I7</f>
        <v>0</v>
      </c>
      <c r="J5" s="3">
        <f>'[1]Evergy Metro'!J7+'[1]Missouri West'!J7</f>
        <v>0</v>
      </c>
    </row>
    <row r="6" spans="1:10" hidden="1" x14ac:dyDescent="0.2">
      <c r="A6" s="3" t="s">
        <v>259</v>
      </c>
      <c r="B6" s="3">
        <f>'[1]Evergy Metro'!B8+'[1]Missouri West'!B8</f>
        <v>7881</v>
      </c>
      <c r="C6" s="3">
        <f>'[1]Evergy Metro'!C8+'[1]Missouri West'!C8</f>
        <v>14790</v>
      </c>
      <c r="D6" s="3">
        <f>'[1]Evergy Metro'!D8+'[1]Missouri West'!D8</f>
        <v>17585</v>
      </c>
      <c r="E6" s="3">
        <f>'[1]Evergy Metro'!E8+'[1]Missouri West'!E8</f>
        <v>1.25</v>
      </c>
      <c r="F6" s="3">
        <f>'[1]Evergy Metro'!F8+'[1]Missouri West'!F8</f>
        <v>2.36</v>
      </c>
      <c r="G6" s="3">
        <f>'[1]Evergy Metro'!G8+'[1]Missouri West'!G8</f>
        <v>2.8000000000000003</v>
      </c>
      <c r="H6" s="3">
        <f>'[1]Evergy Metro'!H8+'[1]Missouri West'!H8</f>
        <v>1200302</v>
      </c>
      <c r="I6" s="3">
        <f>'[1]Evergy Metro'!I8+'[1]Missouri West'!I8</f>
        <v>2310285</v>
      </c>
      <c r="J6" s="3">
        <f>'[1]Evergy Metro'!J8+'[1]Missouri West'!J8</f>
        <v>2744052</v>
      </c>
    </row>
    <row r="7" spans="1:10" hidden="1" x14ac:dyDescent="0.2">
      <c r="A7" s="3" t="s">
        <v>23</v>
      </c>
      <c r="B7" s="3">
        <f>'[1]Evergy Metro'!B9+'[1]Missouri West'!B9</f>
        <v>6892</v>
      </c>
      <c r="C7" s="3">
        <f>'[1]Evergy Metro'!C9+'[1]Missouri West'!C9</f>
        <v>14832</v>
      </c>
      <c r="D7" s="3">
        <f>'[1]Evergy Metro'!D9+'[1]Missouri West'!D9</f>
        <v>18202</v>
      </c>
      <c r="E7" s="3">
        <f>'[1]Evergy Metro'!E9+'[1]Missouri West'!E9</f>
        <v>0.05</v>
      </c>
      <c r="F7" s="3">
        <f>'[1]Evergy Metro'!F9+'[1]Missouri West'!F9</f>
        <v>0.16</v>
      </c>
      <c r="G7" s="3">
        <f>'[1]Evergy Metro'!G9+'[1]Missouri West'!G9</f>
        <v>0.2</v>
      </c>
      <c r="H7" s="3">
        <f>'[1]Evergy Metro'!H9+'[1]Missouri West'!H9</f>
        <v>919091</v>
      </c>
      <c r="I7" s="3">
        <f>'[1]Evergy Metro'!I9+'[1]Missouri West'!I9</f>
        <v>2076622</v>
      </c>
      <c r="J7" s="3">
        <f>'[1]Evergy Metro'!J9+'[1]Missouri West'!J9</f>
        <v>2553070</v>
      </c>
    </row>
    <row r="8" spans="1:10" ht="15.75" hidden="1" customHeight="1" x14ac:dyDescent="0.2">
      <c r="A8" s="3" t="s">
        <v>26</v>
      </c>
      <c r="B8" s="3">
        <f>'[1]Evergy Metro'!B10+'[1]Missouri West'!B10</f>
        <v>0</v>
      </c>
      <c r="C8" s="3">
        <f>'[1]Evergy Metro'!C10+'[1]Missouri West'!C10</f>
        <v>0</v>
      </c>
      <c r="D8" s="3">
        <f>'[1]Evergy Metro'!D10+'[1]Missouri West'!D10</f>
        <v>0</v>
      </c>
      <c r="E8" s="3">
        <f>'[1]Evergy Metro'!E10+'[1]Missouri West'!E10</f>
        <v>64.490000000000009</v>
      </c>
      <c r="F8" s="3">
        <f>'[1]Evergy Metro'!F10+'[1]Missouri West'!F10</f>
        <v>67.09</v>
      </c>
      <c r="G8" s="3">
        <f>'[1]Evergy Metro'!G10+'[1]Missouri West'!G10</f>
        <v>69.83</v>
      </c>
      <c r="H8" s="3">
        <f>'[1]Evergy Metro'!H10+'[1]Missouri West'!H10</f>
        <v>4030480</v>
      </c>
      <c r="I8" s="3">
        <f>'[1]Evergy Metro'!I10+'[1]Missouri West'!I10</f>
        <v>4298101</v>
      </c>
      <c r="J8" s="3">
        <f>'[1]Evergy Metro'!J10+'[1]Missouri West'!J10</f>
        <v>4473741</v>
      </c>
    </row>
    <row r="9" spans="1:10" hidden="1" x14ac:dyDescent="0.2">
      <c r="A9" s="3" t="s">
        <v>260</v>
      </c>
      <c r="B9" s="3">
        <f>'[1]Evergy Metro'!B11+'[1]Missouri West'!B11</f>
        <v>57</v>
      </c>
      <c r="C9" s="3">
        <f>'[1]Evergy Metro'!C11+'[1]Missouri West'!C11</f>
        <v>115</v>
      </c>
      <c r="D9" s="3">
        <f>'[1]Evergy Metro'!D11+'[1]Missouri West'!D11</f>
        <v>172</v>
      </c>
      <c r="E9" s="3">
        <f>'[1]Evergy Metro'!E11+'[1]Missouri West'!E11</f>
        <v>0.42</v>
      </c>
      <c r="F9" s="3">
        <f>'[1]Evergy Metro'!F11+'[1]Missouri West'!F11</f>
        <v>0.84</v>
      </c>
      <c r="G9" s="3">
        <f>'[1]Evergy Metro'!G11+'[1]Missouri West'!G11</f>
        <v>1.26</v>
      </c>
      <c r="H9" s="3">
        <f>'[1]Evergy Metro'!H11+'[1]Missouri West'!H11</f>
        <v>295763</v>
      </c>
      <c r="I9" s="3">
        <f>'[1]Evergy Metro'!I11+'[1]Missouri West'!I11</f>
        <v>398536</v>
      </c>
      <c r="J9" s="3">
        <f>'[1]Evergy Metro'!J11+'[1]Missouri West'!J11</f>
        <v>539827</v>
      </c>
    </row>
    <row r="10" spans="1:10" hidden="1" x14ac:dyDescent="0.2">
      <c r="A10" s="3" t="s">
        <v>2</v>
      </c>
      <c r="B10" s="3">
        <f>'[1]Evergy Metro'!B12+'[1]Missouri West'!B12</f>
        <v>0</v>
      </c>
      <c r="C10" s="3">
        <f>'[1]Evergy Metro'!C12+'[1]Missouri West'!C12</f>
        <v>0</v>
      </c>
      <c r="D10" s="3">
        <f>'[1]Evergy Metro'!D12+'[1]Missouri West'!D12</f>
        <v>0</v>
      </c>
      <c r="E10" s="3">
        <f>'[1]Evergy Metro'!E12+'[1]Missouri West'!E12</f>
        <v>0</v>
      </c>
      <c r="F10" s="3">
        <f>'[1]Evergy Metro'!F12+'[1]Missouri West'!F12</f>
        <v>0</v>
      </c>
      <c r="G10" s="3">
        <f>'[1]Evergy Metro'!G12+'[1]Missouri West'!G12</f>
        <v>0</v>
      </c>
      <c r="H10" s="3">
        <f>'[1]Evergy Metro'!H12+'[1]Missouri West'!H12</f>
        <v>50000</v>
      </c>
      <c r="I10" s="3">
        <f>'[1]Evergy Metro'!I12+'[1]Missouri West'!I12</f>
        <v>51250</v>
      </c>
      <c r="J10" s="3">
        <f>'[1]Evergy Metro'!J12+'[1]Missouri West'!J12</f>
        <v>52532</v>
      </c>
    </row>
    <row r="11" spans="1:10" hidden="1" x14ac:dyDescent="0.2">
      <c r="A11" s="3" t="s">
        <v>261</v>
      </c>
      <c r="B11" s="3">
        <f>'[1]Evergy Metro'!B13+'[1]Missouri West'!B13</f>
        <v>25192</v>
      </c>
      <c r="C11" s="3">
        <f>'[1]Evergy Metro'!C13+'[1]Missouri West'!C13</f>
        <v>20140</v>
      </c>
      <c r="D11" s="3">
        <f>'[1]Evergy Metro'!D13+'[1]Missouri West'!D13</f>
        <v>15634</v>
      </c>
      <c r="E11" s="3">
        <f>'[1]Evergy Metro'!E13+'[1]Missouri West'!E13</f>
        <v>1.85</v>
      </c>
      <c r="F11" s="3">
        <f>'[1]Evergy Metro'!F13+'[1]Missouri West'!F13</f>
        <v>1.48</v>
      </c>
      <c r="G11" s="3">
        <f>'[1]Evergy Metro'!G13+'[1]Missouri West'!G13</f>
        <v>1.1400000000000001</v>
      </c>
      <c r="H11" s="3">
        <f>'[1]Evergy Metro'!H13+'[1]Missouri West'!H13</f>
        <v>2711340</v>
      </c>
      <c r="I11" s="3">
        <f>'[1]Evergy Metro'!I13+'[1]Missouri West'!I13</f>
        <v>2779124</v>
      </c>
      <c r="J11" s="3">
        <f>'[1]Evergy Metro'!J13+'[1]Missouri West'!J13</f>
        <v>2238525</v>
      </c>
    </row>
    <row r="12" spans="1:10" hidden="1" x14ac:dyDescent="0.2">
      <c r="A12" s="3" t="s">
        <v>262</v>
      </c>
      <c r="B12" s="3" cm="1">
        <f t="array" ref="B12">'[1]Evergy Metro'!B15:B15+'[1]Missouri West'!B15:B15</f>
        <v>0</v>
      </c>
      <c r="C12" s="3" cm="1">
        <f t="array" ref="C12">'[1]Evergy Metro'!C15:C15+'[1]Missouri West'!C15:C15</f>
        <v>0</v>
      </c>
      <c r="D12" s="3" cm="1">
        <f t="array" ref="D12">'[1]Evergy Metro'!D15:D15+'[1]Missouri West'!D15:D15</f>
        <v>0</v>
      </c>
      <c r="E12" s="3" cm="1">
        <f t="array" ref="E12">'[1]Evergy Metro'!E15:E15+'[1]Missouri West'!E15:E15</f>
        <v>0</v>
      </c>
      <c r="F12" s="3" cm="1">
        <f t="array" ref="F12">'[1]Evergy Metro'!F15:F15+'[1]Missouri West'!F15:F15</f>
        <v>0</v>
      </c>
      <c r="G12" s="3" cm="1">
        <f t="array" ref="G12">'[1]Evergy Metro'!G15:G15+'[1]Missouri West'!G15:G15</f>
        <v>0</v>
      </c>
      <c r="H12" s="3" cm="1">
        <f t="array" ref="H12">'[1]Evergy Metro'!H15:H15+'[1]Missouri West'!H15:H15</f>
        <v>0</v>
      </c>
      <c r="I12" s="3" cm="1">
        <f t="array" ref="I12">'[1]Evergy Metro'!I15:I15+'[1]Missouri West'!I15:I15</f>
        <v>0</v>
      </c>
      <c r="J12" s="3" cm="1">
        <f t="array" ref="J12">'[1]Evergy Metro'!J15:J15+'[1]Missouri West'!J15:J15</f>
        <v>0</v>
      </c>
    </row>
    <row r="13" spans="1:10" hidden="1" x14ac:dyDescent="0.2">
      <c r="A13" s="3" t="s">
        <v>263</v>
      </c>
      <c r="B13" s="3">
        <f>'[1]Evergy Metro'!B16</f>
        <v>9579</v>
      </c>
      <c r="C13" s="3">
        <f>'[1]Evergy Metro'!C16</f>
        <v>9579</v>
      </c>
      <c r="D13" s="3">
        <f>'[1]Evergy Metro'!D16</f>
        <v>9579</v>
      </c>
      <c r="E13" s="3">
        <f>'[1]Evergy Metro'!E16</f>
        <v>1.2</v>
      </c>
      <c r="F13" s="3">
        <f>'[1]Evergy Metro'!F16</f>
        <v>1.2</v>
      </c>
      <c r="G13" s="3">
        <f>'[1]Evergy Metro'!G16</f>
        <v>1.2</v>
      </c>
      <c r="H13" s="3">
        <f>'[1]Evergy Metro'!H16</f>
        <v>462000</v>
      </c>
      <c r="I13" s="3">
        <f>'[1]Evergy Metro'!I16</f>
        <v>473550</v>
      </c>
      <c r="J13" s="3">
        <f>'[1]Evergy Metro'!J16</f>
        <v>485389</v>
      </c>
    </row>
    <row r="14" spans="1:10" hidden="1" x14ac:dyDescent="0.2">
      <c r="A14" s="3" t="s">
        <v>264</v>
      </c>
      <c r="B14" s="3">
        <f>'[1]Evergy Metro'!B18+'[1]Missouri West'!B18</f>
        <v>0</v>
      </c>
      <c r="C14" s="3">
        <f>'[1]Evergy Metro'!C18+'[1]Missouri West'!C18</f>
        <v>0</v>
      </c>
      <c r="D14" s="3">
        <f>'[1]Evergy Metro'!D18+'[1]Missouri West'!D18</f>
        <v>0</v>
      </c>
      <c r="E14" s="3">
        <f>'[1]Evergy Metro'!E18+'[1]Missouri West'!E18</f>
        <v>0</v>
      </c>
      <c r="F14" s="3">
        <f>'[1]Evergy Metro'!F18+'[1]Missouri West'!F18</f>
        <v>0</v>
      </c>
      <c r="G14" s="3">
        <f>'[1]Evergy Metro'!G18+'[1]Missouri West'!G18</f>
        <v>0</v>
      </c>
      <c r="H14" s="3">
        <f>'[1]Evergy Metro'!H18+'[1]Missouri West'!H18</f>
        <v>0</v>
      </c>
      <c r="I14" s="3">
        <f>'[1]Evergy Metro'!I18+'[1]Missouri West'!I18</f>
        <v>0</v>
      </c>
      <c r="J14" s="3">
        <f>'[1]Evergy Metro'!J18+'[1]Missouri West'!J18</f>
        <v>0</v>
      </c>
    </row>
    <row r="15" spans="1:10" hidden="1" x14ac:dyDescent="0.2">
      <c r="A15" s="3" t="s">
        <v>25</v>
      </c>
      <c r="B15" s="3">
        <f>'[1]Evergy Metro'!B19+'[1]Missouri West'!B19</f>
        <v>2757</v>
      </c>
      <c r="C15" s="3">
        <f>'[1]Evergy Metro'!C19+'[1]Missouri West'!C19</f>
        <v>2343</v>
      </c>
      <c r="D15" s="3">
        <f>'[1]Evergy Metro'!D19+'[1]Missouri West'!D19</f>
        <v>2343</v>
      </c>
      <c r="E15" s="3">
        <f>'[1]Evergy Metro'!E19+'[1]Missouri West'!E19</f>
        <v>0.49</v>
      </c>
      <c r="F15" s="3">
        <f>'[1]Evergy Metro'!F19+'[1]Missouri West'!F19</f>
        <v>0.45</v>
      </c>
      <c r="G15" s="3">
        <f>'[1]Evergy Metro'!G19+'[1]Missouri West'!G19</f>
        <v>0.45</v>
      </c>
      <c r="H15" s="3">
        <f>'[1]Evergy Metro'!H19+'[1]Missouri West'!H19</f>
        <v>1757052</v>
      </c>
      <c r="I15" s="3">
        <f>'[1]Evergy Metro'!I19+'[1]Missouri West'!I19</f>
        <v>1673082</v>
      </c>
      <c r="J15" s="3">
        <f>'[1]Evergy Metro'!J19+'[1]Missouri West'!J19</f>
        <v>1752340</v>
      </c>
    </row>
    <row r="16" spans="1:10" hidden="1" x14ac:dyDescent="0.2">
      <c r="A16" s="3" t="s">
        <v>20</v>
      </c>
      <c r="B16" s="3">
        <v>0</v>
      </c>
      <c r="C16" s="3">
        <v>0</v>
      </c>
      <c r="D16" s="3">
        <v>0</v>
      </c>
      <c r="E16" s="3">
        <v>0</v>
      </c>
      <c r="F16" s="3">
        <v>0</v>
      </c>
      <c r="G16" s="3">
        <v>0</v>
      </c>
      <c r="H16" s="3" cm="1">
        <f t="array" ref="H16">'[1]Evergy Metro'!H21:H21+'[1]Missouri West'!H21</f>
        <v>0</v>
      </c>
      <c r="I16" s="3" cm="1">
        <f t="array" ref="I16">'[1]Evergy Metro'!I21:I21+'[1]Missouri West'!I21</f>
        <v>0</v>
      </c>
      <c r="J16" s="3" cm="1">
        <f t="array" ref="J16">'[1]Evergy Metro'!J21:J21+'[1]Missouri West'!J21</f>
        <v>0</v>
      </c>
    </row>
    <row r="17" spans="1:10" hidden="1" x14ac:dyDescent="0.2">
      <c r="A17" s="3" t="s">
        <v>265</v>
      </c>
      <c r="B17" s="3">
        <f>'[1]Evergy Metro'!B22+'[1]Missouri West'!B22</f>
        <v>0</v>
      </c>
      <c r="C17" s="3">
        <f>'[1]Evergy Metro'!C22+'[1]Missouri West'!C22</f>
        <v>0</v>
      </c>
      <c r="D17" s="3">
        <f>'[1]Evergy Metro'!D22+'[1]Missouri West'!D22</f>
        <v>0</v>
      </c>
      <c r="E17" s="3">
        <f>'[1]Evergy Metro'!E22+'[1]Missouri West'!E22</f>
        <v>0</v>
      </c>
      <c r="F17" s="3">
        <f>'[1]Evergy Metro'!F22+'[1]Missouri West'!F22</f>
        <v>0</v>
      </c>
      <c r="G17" s="3">
        <f>'[1]Evergy Metro'!G22+'[1]Missouri West'!G22</f>
        <v>0</v>
      </c>
      <c r="H17" s="3">
        <f>'[1]Evergy Metro'!H22+'[1]Missouri West'!H22</f>
        <v>210000</v>
      </c>
      <c r="I17" s="3">
        <f>'[1]Evergy Metro'!I22+'[1]Missouri West'!I22</f>
        <v>215250</v>
      </c>
      <c r="J17" s="3">
        <f>'[1]Evergy Metro'!J22+'[1]Missouri West'!J22</f>
        <v>220631</v>
      </c>
    </row>
    <row r="18" spans="1:10" hidden="1" x14ac:dyDescent="0.2">
      <c r="A18" s="3"/>
      <c r="B18" s="3"/>
      <c r="C18" s="3"/>
      <c r="D18" s="3"/>
      <c r="E18" s="3"/>
      <c r="F18" s="3"/>
      <c r="G18" s="3"/>
      <c r="H18" s="3"/>
      <c r="I18" s="3"/>
      <c r="J18" s="3">
        <f>SUM(H4:J17)</f>
        <v>40971935</v>
      </c>
    </row>
    <row r="19" spans="1:10" hidden="1" x14ac:dyDescent="0.2">
      <c r="A19" s="3" t="s">
        <v>266</v>
      </c>
      <c r="B19" s="3"/>
      <c r="C19" s="3"/>
      <c r="D19" s="3"/>
      <c r="E19" s="3"/>
      <c r="F19" s="3"/>
      <c r="G19" s="3"/>
      <c r="H19" s="3"/>
      <c r="I19" s="3"/>
      <c r="J19" s="3"/>
    </row>
    <row r="20" spans="1:10" ht="14.25" hidden="1" customHeight="1" x14ac:dyDescent="0.2">
      <c r="A20" s="3"/>
      <c r="B20" s="3" t="s">
        <v>253</v>
      </c>
      <c r="C20" s="3"/>
      <c r="D20" s="3"/>
      <c r="E20" s="3" t="s">
        <v>254</v>
      </c>
      <c r="F20" s="3"/>
      <c r="G20" s="3"/>
      <c r="H20" s="3" t="s">
        <v>119</v>
      </c>
      <c r="I20" s="3"/>
      <c r="J20" s="3"/>
    </row>
    <row r="21" spans="1:10" ht="14.25" hidden="1" customHeight="1" x14ac:dyDescent="0.2">
      <c r="A21" s="3" t="s">
        <v>0</v>
      </c>
      <c r="B21" s="3" t="s">
        <v>255</v>
      </c>
      <c r="C21" s="3"/>
      <c r="D21" s="3"/>
      <c r="E21" s="3" t="s">
        <v>256</v>
      </c>
      <c r="F21" s="3"/>
      <c r="G21" s="3"/>
      <c r="H21" s="3"/>
      <c r="I21" s="3"/>
      <c r="J21" s="3"/>
    </row>
    <row r="22" spans="1:10" hidden="1" x14ac:dyDescent="0.2">
      <c r="A22" s="3"/>
      <c r="B22" s="3">
        <v>2020</v>
      </c>
      <c r="C22" s="3">
        <v>2021</v>
      </c>
      <c r="D22" s="3">
        <v>2022</v>
      </c>
      <c r="E22" s="3">
        <v>2020</v>
      </c>
      <c r="F22" s="3">
        <v>2021</v>
      </c>
      <c r="G22" s="3">
        <v>2022</v>
      </c>
      <c r="H22" s="3">
        <v>2020</v>
      </c>
      <c r="I22" s="3">
        <v>2021</v>
      </c>
      <c r="J22" s="3">
        <v>2022</v>
      </c>
    </row>
    <row r="23" spans="1:10" hidden="1" x14ac:dyDescent="0.2">
      <c r="A23" s="3" t="s">
        <v>257</v>
      </c>
      <c r="B23" s="3">
        <v>14019</v>
      </c>
      <c r="C23" s="3">
        <v>19108</v>
      </c>
      <c r="D23" s="3">
        <v>20850</v>
      </c>
      <c r="E23" s="3">
        <v>2.1800000000000002</v>
      </c>
      <c r="F23" s="3">
        <v>3.01</v>
      </c>
      <c r="G23" s="3">
        <v>3.33</v>
      </c>
      <c r="H23" s="1">
        <v>2440299</v>
      </c>
      <c r="I23" s="1">
        <v>3333885</v>
      </c>
      <c r="J23" s="1">
        <v>3650650</v>
      </c>
    </row>
    <row r="24" spans="1:10" hidden="1" x14ac:dyDescent="0.2">
      <c r="A24" s="3" t="s">
        <v>258</v>
      </c>
      <c r="B24" s="3">
        <v>5217</v>
      </c>
      <c r="C24" s="3">
        <v>11114</v>
      </c>
      <c r="D24" s="3">
        <v>13909</v>
      </c>
      <c r="E24" s="3">
        <v>0.83</v>
      </c>
      <c r="F24" s="3">
        <v>1.78</v>
      </c>
      <c r="G24" s="3">
        <v>2.2200000000000002</v>
      </c>
      <c r="H24" s="1">
        <v>790074</v>
      </c>
      <c r="I24" s="1">
        <v>1725252</v>
      </c>
      <c r="J24" s="1">
        <v>2159019</v>
      </c>
    </row>
    <row r="25" spans="1:10" hidden="1" x14ac:dyDescent="0.2">
      <c r="A25" s="3" t="s">
        <v>259</v>
      </c>
      <c r="B25" s="3">
        <v>3273</v>
      </c>
      <c r="C25" s="3">
        <v>7192</v>
      </c>
      <c r="D25" s="3">
        <v>8990</v>
      </c>
      <c r="E25" s="3">
        <v>0.02</v>
      </c>
      <c r="F25" s="3">
        <v>7.0000000000000007E-2</v>
      </c>
      <c r="G25" s="3">
        <v>0.09</v>
      </c>
      <c r="H25" s="1">
        <v>434411</v>
      </c>
      <c r="I25" s="1">
        <v>998869</v>
      </c>
      <c r="J25" s="1">
        <v>1248587</v>
      </c>
    </row>
    <row r="26" spans="1:10" hidden="1" x14ac:dyDescent="0.2">
      <c r="A26" s="3" t="s">
        <v>23</v>
      </c>
      <c r="B26" s="3">
        <v>0</v>
      </c>
      <c r="C26" s="3">
        <v>0</v>
      </c>
      <c r="D26" s="3">
        <v>0</v>
      </c>
      <c r="E26" s="3">
        <v>15</v>
      </c>
      <c r="F26" s="3">
        <v>15</v>
      </c>
      <c r="G26" s="3">
        <v>15</v>
      </c>
      <c r="H26" s="1">
        <v>937500</v>
      </c>
      <c r="I26" s="1">
        <v>960938</v>
      </c>
      <c r="J26" s="1">
        <v>960938</v>
      </c>
    </row>
    <row r="27" spans="1:10" hidden="1" x14ac:dyDescent="0.2">
      <c r="A27" s="3" t="s">
        <v>26</v>
      </c>
      <c r="B27" s="3">
        <v>29</v>
      </c>
      <c r="C27" s="3">
        <v>58</v>
      </c>
      <c r="D27" s="3">
        <v>87</v>
      </c>
      <c r="E27" s="3">
        <v>0.21</v>
      </c>
      <c r="F27" s="3">
        <v>0.43</v>
      </c>
      <c r="G27" s="3">
        <v>0.64</v>
      </c>
      <c r="H27" s="1">
        <v>139756</v>
      </c>
      <c r="I27" s="1">
        <v>192142</v>
      </c>
      <c r="J27" s="1">
        <v>262930</v>
      </c>
    </row>
    <row r="28" spans="1:10" hidden="1" x14ac:dyDescent="0.2">
      <c r="A28" s="3" t="s">
        <v>260</v>
      </c>
      <c r="B28" s="3">
        <v>0</v>
      </c>
      <c r="C28" s="3">
        <v>0</v>
      </c>
      <c r="D28" s="3">
        <v>0</v>
      </c>
      <c r="E28" s="3">
        <v>0</v>
      </c>
      <c r="F28" s="3">
        <v>0</v>
      </c>
      <c r="G28" s="3">
        <v>0</v>
      </c>
      <c r="H28" s="1">
        <v>25000</v>
      </c>
      <c r="I28" s="1">
        <v>25625</v>
      </c>
      <c r="J28" s="1">
        <v>26266</v>
      </c>
    </row>
    <row r="29" spans="1:10" hidden="1" x14ac:dyDescent="0.2">
      <c r="A29" s="3" t="s">
        <v>2</v>
      </c>
      <c r="B29" s="3">
        <v>12153</v>
      </c>
      <c r="C29" s="3">
        <v>9723</v>
      </c>
      <c r="D29" s="3">
        <v>7555</v>
      </c>
      <c r="E29" s="3">
        <v>0.89</v>
      </c>
      <c r="F29" s="3">
        <v>0.72</v>
      </c>
      <c r="G29" s="3">
        <v>0.56000000000000005</v>
      </c>
      <c r="H29" s="1">
        <v>1311390</v>
      </c>
      <c r="I29" s="1">
        <v>1344175</v>
      </c>
      <c r="J29" s="1">
        <v>1084277</v>
      </c>
    </row>
    <row r="30" spans="1:10" hidden="1" x14ac:dyDescent="0.2">
      <c r="A30" s="3" t="s">
        <v>261</v>
      </c>
      <c r="B30" s="3">
        <v>3346</v>
      </c>
      <c r="C30" s="3">
        <v>4815</v>
      </c>
      <c r="D30" s="3">
        <v>5426</v>
      </c>
      <c r="E30" s="3">
        <v>1.61</v>
      </c>
      <c r="F30" s="3">
        <v>2.23</v>
      </c>
      <c r="G30" s="3">
        <v>2.48</v>
      </c>
      <c r="H30" s="1">
        <v>906194</v>
      </c>
      <c r="I30" s="1">
        <v>1265468</v>
      </c>
      <c r="J30" s="1">
        <v>1464418</v>
      </c>
    </row>
    <row r="31" spans="1:10" hidden="1" x14ac:dyDescent="0.2">
      <c r="A31" s="3" t="s">
        <v>4</v>
      </c>
      <c r="B31" s="3">
        <v>9579</v>
      </c>
      <c r="C31" s="3">
        <v>9579</v>
      </c>
      <c r="D31" s="3">
        <v>9579</v>
      </c>
      <c r="E31" s="3">
        <v>1.2</v>
      </c>
      <c r="F31" s="3">
        <v>1.2</v>
      </c>
      <c r="G31" s="3">
        <v>1.2</v>
      </c>
      <c r="H31" s="1">
        <v>462000</v>
      </c>
      <c r="I31" s="1">
        <v>473550</v>
      </c>
      <c r="J31" s="1">
        <v>485389</v>
      </c>
    </row>
    <row r="32" spans="1:10" hidden="1" x14ac:dyDescent="0.2">
      <c r="A32" s="3" t="s">
        <v>267</v>
      </c>
      <c r="B32" s="3">
        <v>2928</v>
      </c>
      <c r="C32" s="3">
        <v>2928</v>
      </c>
      <c r="D32" s="3">
        <v>2928</v>
      </c>
      <c r="E32" s="3">
        <v>0.37</v>
      </c>
      <c r="F32" s="3">
        <v>0.37</v>
      </c>
      <c r="G32" s="3">
        <v>0.37</v>
      </c>
      <c r="H32" s="1">
        <v>138000</v>
      </c>
      <c r="I32" s="1">
        <v>141450</v>
      </c>
      <c r="J32" s="1">
        <v>144986</v>
      </c>
    </row>
    <row r="33" spans="1:10" hidden="1" x14ac:dyDescent="0.2">
      <c r="A33" s="3" t="s">
        <v>268</v>
      </c>
      <c r="B33" s="3">
        <v>1368</v>
      </c>
      <c r="C33" s="3">
        <v>1161</v>
      </c>
      <c r="D33" s="3">
        <v>1161</v>
      </c>
      <c r="E33" s="3">
        <v>0.25</v>
      </c>
      <c r="F33" s="3">
        <v>0.23</v>
      </c>
      <c r="G33" s="3">
        <v>0.23</v>
      </c>
      <c r="H33" s="1">
        <v>820134</v>
      </c>
      <c r="I33" s="1">
        <v>781827</v>
      </c>
      <c r="J33" s="1">
        <v>818672</v>
      </c>
    </row>
    <row r="34" spans="1:10" hidden="1" x14ac:dyDescent="0.2">
      <c r="A34" s="3" t="s">
        <v>25</v>
      </c>
      <c r="B34" s="3">
        <v>1171</v>
      </c>
      <c r="C34" s="3">
        <v>1330</v>
      </c>
      <c r="D34" s="3">
        <v>1466</v>
      </c>
      <c r="E34" s="3">
        <v>8.68</v>
      </c>
      <c r="F34" s="3">
        <v>9.9600000000000009</v>
      </c>
      <c r="G34" s="3">
        <v>11.14</v>
      </c>
      <c r="H34" s="1">
        <v>2347086</v>
      </c>
      <c r="I34" s="1">
        <v>2731432</v>
      </c>
      <c r="J34" s="1">
        <v>3222051</v>
      </c>
    </row>
    <row r="35" spans="1:10" hidden="1" x14ac:dyDescent="0.2">
      <c r="A35" s="3" t="s">
        <v>269</v>
      </c>
      <c r="B35" s="3">
        <v>0</v>
      </c>
      <c r="C35" s="3">
        <v>0</v>
      </c>
      <c r="D35" s="3">
        <v>0</v>
      </c>
      <c r="E35" s="3">
        <v>0</v>
      </c>
      <c r="F35" s="3">
        <v>0</v>
      </c>
      <c r="G35" s="3">
        <v>0</v>
      </c>
      <c r="H35" s="1">
        <v>120000</v>
      </c>
      <c r="I35" s="1">
        <v>123000</v>
      </c>
      <c r="J35" s="1">
        <v>126075</v>
      </c>
    </row>
    <row r="36" spans="1:10" hidden="1" x14ac:dyDescent="0.2">
      <c r="A36" s="3" t="s">
        <v>265</v>
      </c>
      <c r="B36" s="3">
        <v>1415</v>
      </c>
      <c r="C36" s="3">
        <v>1756</v>
      </c>
      <c r="D36" s="3">
        <v>1870</v>
      </c>
      <c r="E36" s="3">
        <v>0.21</v>
      </c>
      <c r="F36" s="3">
        <v>0.26</v>
      </c>
      <c r="G36" s="3">
        <v>0.28999999999999998</v>
      </c>
      <c r="H36" s="1">
        <v>302447</v>
      </c>
      <c r="I36" s="1">
        <v>310008</v>
      </c>
      <c r="J36" s="1">
        <v>317758</v>
      </c>
    </row>
    <row r="37" spans="1:10" s="3" customFormat="1" hidden="1" x14ac:dyDescent="0.2">
      <c r="H37" s="1"/>
      <c r="I37" s="1"/>
      <c r="J37" s="1"/>
    </row>
    <row r="38" spans="1:10" hidden="1" x14ac:dyDescent="0.2"/>
    <row r="39" spans="1:10" hidden="1" x14ac:dyDescent="0.2">
      <c r="A39" s="3" t="s">
        <v>270</v>
      </c>
      <c r="B39" s="3"/>
      <c r="C39" s="3"/>
      <c r="D39" s="3"/>
      <c r="E39" s="3"/>
      <c r="F39" s="3"/>
      <c r="G39" s="3"/>
      <c r="H39" s="3"/>
      <c r="I39" s="3"/>
      <c r="J39" s="3"/>
    </row>
    <row r="40" spans="1:10" ht="14.25" hidden="1" customHeight="1" x14ac:dyDescent="0.2">
      <c r="A40" s="3"/>
      <c r="B40" s="3" t="s">
        <v>253</v>
      </c>
      <c r="C40" s="3"/>
      <c r="D40" s="3"/>
      <c r="E40" s="3" t="s">
        <v>254</v>
      </c>
      <c r="F40" s="3"/>
      <c r="G40" s="3"/>
      <c r="H40" s="3" t="s">
        <v>119</v>
      </c>
      <c r="I40" s="3"/>
      <c r="J40" s="3"/>
    </row>
    <row r="41" spans="1:10" ht="14.25" hidden="1" customHeight="1" x14ac:dyDescent="0.2">
      <c r="A41" s="3" t="s">
        <v>0</v>
      </c>
      <c r="B41" s="3" t="s">
        <v>255</v>
      </c>
      <c r="C41" s="3"/>
      <c r="D41" s="3"/>
      <c r="E41" s="3" t="s">
        <v>256</v>
      </c>
      <c r="F41" s="3"/>
      <c r="G41" s="3"/>
      <c r="H41" s="3"/>
      <c r="I41" s="3"/>
      <c r="J41" s="3"/>
    </row>
    <row r="42" spans="1:10" hidden="1" x14ac:dyDescent="0.2">
      <c r="A42" s="3"/>
      <c r="B42" s="3">
        <v>2020</v>
      </c>
      <c r="C42" s="3">
        <v>2021</v>
      </c>
      <c r="D42" s="3">
        <v>2022</v>
      </c>
      <c r="E42" s="3">
        <v>2020</v>
      </c>
      <c r="F42" s="3">
        <v>2021</v>
      </c>
      <c r="G42" s="3">
        <v>2022</v>
      </c>
      <c r="H42" s="3">
        <v>2020</v>
      </c>
      <c r="I42" s="3">
        <v>2021</v>
      </c>
      <c r="J42" s="3">
        <v>2022</v>
      </c>
    </row>
    <row r="43" spans="1:10" hidden="1" x14ac:dyDescent="0.2">
      <c r="A43" s="3" t="s">
        <v>257</v>
      </c>
      <c r="B43" s="3">
        <v>13648</v>
      </c>
      <c r="C43" s="3">
        <v>16447</v>
      </c>
      <c r="D43" s="3">
        <v>16551</v>
      </c>
      <c r="E43" s="3">
        <v>2.16</v>
      </c>
      <c r="F43" s="3">
        <v>2.65</v>
      </c>
      <c r="G43" s="3">
        <v>2.7</v>
      </c>
      <c r="H43" s="1">
        <v>2432007</v>
      </c>
      <c r="I43" s="1">
        <v>2907271</v>
      </c>
      <c r="J43" s="1">
        <v>2936444</v>
      </c>
    </row>
    <row r="44" spans="1:10" hidden="1" x14ac:dyDescent="0.2">
      <c r="A44" s="3" t="s">
        <v>258</v>
      </c>
      <c r="B44" s="3">
        <v>2664</v>
      </c>
      <c r="C44" s="3">
        <v>3676</v>
      </c>
      <c r="D44" s="3">
        <v>3676</v>
      </c>
      <c r="E44" s="3">
        <v>0.42</v>
      </c>
      <c r="F44" s="3">
        <v>0.57999999999999996</v>
      </c>
      <c r="G44" s="3">
        <v>0.57999999999999996</v>
      </c>
      <c r="H44" s="1">
        <v>410228</v>
      </c>
      <c r="I44" s="1">
        <v>585033</v>
      </c>
      <c r="J44" s="1">
        <v>585033</v>
      </c>
    </row>
    <row r="45" spans="1:10" hidden="1" x14ac:dyDescent="0.2">
      <c r="A45" s="3" t="s">
        <v>259</v>
      </c>
      <c r="B45" s="3">
        <v>3619</v>
      </c>
      <c r="C45" s="3">
        <v>7640</v>
      </c>
      <c r="D45" s="3">
        <v>9212</v>
      </c>
      <c r="E45" s="3">
        <v>0.03</v>
      </c>
      <c r="F45" s="3">
        <v>0.09</v>
      </c>
      <c r="G45" s="3">
        <v>0.11</v>
      </c>
      <c r="H45" s="1">
        <v>484680</v>
      </c>
      <c r="I45" s="1">
        <v>1077753</v>
      </c>
      <c r="J45" s="1">
        <v>1304483</v>
      </c>
    </row>
    <row r="46" spans="1:10" hidden="1" x14ac:dyDescent="0.2">
      <c r="A46" s="3" t="s">
        <v>23</v>
      </c>
      <c r="B46" s="3">
        <v>0</v>
      </c>
      <c r="C46" s="3">
        <v>0</v>
      </c>
      <c r="D46" s="3">
        <v>0</v>
      </c>
      <c r="E46" s="3">
        <v>49.49</v>
      </c>
      <c r="F46" s="3">
        <v>52.09</v>
      </c>
      <c r="G46" s="3">
        <v>54.83</v>
      </c>
      <c r="H46" s="1">
        <v>3092980</v>
      </c>
      <c r="I46" s="1">
        <v>3337163</v>
      </c>
      <c r="J46" s="1">
        <v>3512803</v>
      </c>
    </row>
    <row r="47" spans="1:10" hidden="1" x14ac:dyDescent="0.2">
      <c r="A47" s="3" t="s">
        <v>26</v>
      </c>
      <c r="B47" s="3">
        <v>28</v>
      </c>
      <c r="C47" s="3">
        <v>57</v>
      </c>
      <c r="D47" s="3">
        <v>85</v>
      </c>
      <c r="E47" s="3">
        <v>0.21</v>
      </c>
      <c r="F47" s="3">
        <v>0.41</v>
      </c>
      <c r="G47" s="3">
        <v>0.62</v>
      </c>
      <c r="H47" s="1">
        <v>156007</v>
      </c>
      <c r="I47" s="1">
        <v>206394</v>
      </c>
      <c r="J47" s="1">
        <v>276897</v>
      </c>
    </row>
    <row r="48" spans="1:10" hidden="1" x14ac:dyDescent="0.2">
      <c r="A48" s="3" t="s">
        <v>260</v>
      </c>
      <c r="B48" s="3">
        <v>0</v>
      </c>
      <c r="C48" s="3">
        <v>0</v>
      </c>
      <c r="D48" s="3">
        <v>0</v>
      </c>
      <c r="E48" s="3">
        <v>0</v>
      </c>
      <c r="F48" s="3">
        <v>0</v>
      </c>
      <c r="G48" s="3">
        <v>0</v>
      </c>
      <c r="H48" s="1">
        <v>25000</v>
      </c>
      <c r="I48" s="1">
        <v>25625</v>
      </c>
      <c r="J48" s="1">
        <v>26266</v>
      </c>
    </row>
    <row r="49" spans="1:10" hidden="1" x14ac:dyDescent="0.2">
      <c r="A49" s="3" t="s">
        <v>2</v>
      </c>
      <c r="B49" s="3">
        <v>13039</v>
      </c>
      <c r="C49" s="3">
        <v>10417</v>
      </c>
      <c r="D49" s="3">
        <v>8079</v>
      </c>
      <c r="E49" s="3">
        <v>0.96</v>
      </c>
      <c r="F49" s="3">
        <v>0.76</v>
      </c>
      <c r="G49" s="3">
        <v>0.57999999999999996</v>
      </c>
      <c r="H49" s="1">
        <v>1399950</v>
      </c>
      <c r="I49" s="1">
        <v>1434949</v>
      </c>
      <c r="J49" s="1">
        <v>1154248</v>
      </c>
    </row>
    <row r="50" spans="1:10" hidden="1" x14ac:dyDescent="0.2">
      <c r="A50" s="3" t="s">
        <v>261</v>
      </c>
      <c r="B50" s="3">
        <v>7237</v>
      </c>
      <c r="C50" s="3">
        <v>7768</v>
      </c>
      <c r="D50" s="3">
        <v>8338</v>
      </c>
      <c r="E50" s="3">
        <v>3.13</v>
      </c>
      <c r="F50" s="3">
        <v>3.39</v>
      </c>
      <c r="G50" s="3">
        <v>3.65</v>
      </c>
      <c r="H50" s="1">
        <v>1958132</v>
      </c>
      <c r="I50" s="1">
        <v>2115600</v>
      </c>
      <c r="J50" s="1">
        <v>2286685</v>
      </c>
    </row>
    <row r="51" spans="1:10" hidden="1" x14ac:dyDescent="0.2">
      <c r="A51" s="3" t="s">
        <v>4</v>
      </c>
      <c r="B51" s="3">
        <v>20355</v>
      </c>
      <c r="C51" s="3">
        <v>20355</v>
      </c>
      <c r="D51" s="3">
        <v>20355</v>
      </c>
      <c r="E51" s="3">
        <v>2.5499999999999998</v>
      </c>
      <c r="F51" s="3">
        <v>2.5499999999999998</v>
      </c>
      <c r="G51" s="3">
        <v>2.5499999999999998</v>
      </c>
      <c r="H51" s="1">
        <v>800000</v>
      </c>
      <c r="I51" s="1">
        <v>820000</v>
      </c>
      <c r="J51" s="1">
        <v>840500</v>
      </c>
    </row>
    <row r="52" spans="1:10" hidden="1" x14ac:dyDescent="0.2">
      <c r="A52" s="3" t="s">
        <v>271</v>
      </c>
      <c r="B52" s="3" t="s">
        <v>6</v>
      </c>
      <c r="C52" s="3" t="s">
        <v>6</v>
      </c>
      <c r="D52" s="3" t="s">
        <v>6</v>
      </c>
      <c r="E52" s="3" t="s">
        <v>6</v>
      </c>
      <c r="F52" s="3" t="s">
        <v>6</v>
      </c>
      <c r="G52" s="3" t="s">
        <v>6</v>
      </c>
      <c r="H52" s="3" t="s">
        <v>6</v>
      </c>
      <c r="I52" s="3" t="s">
        <v>6</v>
      </c>
      <c r="J52" s="3" t="s">
        <v>6</v>
      </c>
    </row>
    <row r="53" spans="1:10" hidden="1" x14ac:dyDescent="0.2">
      <c r="A53" s="3" t="s">
        <v>268</v>
      </c>
      <c r="B53" s="3">
        <v>1389</v>
      </c>
      <c r="C53" s="3">
        <v>1182</v>
      </c>
      <c r="D53" s="3">
        <v>1182</v>
      </c>
      <c r="E53" s="3">
        <v>0.24</v>
      </c>
      <c r="F53" s="3">
        <v>0.22</v>
      </c>
      <c r="G53" s="3">
        <v>0.22</v>
      </c>
      <c r="H53" s="1">
        <v>936918</v>
      </c>
      <c r="I53" s="1">
        <v>891255</v>
      </c>
      <c r="J53" s="1">
        <v>933668</v>
      </c>
    </row>
    <row r="54" spans="1:10" hidden="1" x14ac:dyDescent="0.2">
      <c r="A54" s="3" t="s">
        <v>25</v>
      </c>
      <c r="B54" s="3">
        <v>1221</v>
      </c>
      <c r="C54" s="3">
        <v>1402</v>
      </c>
      <c r="D54" s="3">
        <v>1549</v>
      </c>
      <c r="E54" s="3">
        <v>9.2200000000000006</v>
      </c>
      <c r="F54" s="3">
        <v>10.6</v>
      </c>
      <c r="G54" s="3">
        <v>11.17</v>
      </c>
      <c r="H54" s="1">
        <v>2665576</v>
      </c>
      <c r="I54" s="1">
        <v>3077914</v>
      </c>
      <c r="J54" s="1">
        <v>3595907</v>
      </c>
    </row>
    <row r="55" spans="1:10" hidden="1" x14ac:dyDescent="0.2">
      <c r="A55" s="3" t="s">
        <v>5</v>
      </c>
      <c r="B55" s="3">
        <v>0</v>
      </c>
      <c r="C55" s="3">
        <v>0</v>
      </c>
      <c r="D55" s="3">
        <v>0</v>
      </c>
      <c r="E55" s="3">
        <v>0</v>
      </c>
      <c r="F55" s="3">
        <v>0</v>
      </c>
      <c r="G55" s="3">
        <v>0</v>
      </c>
      <c r="H55" s="1">
        <v>90000</v>
      </c>
      <c r="I55" s="1">
        <v>92250</v>
      </c>
      <c r="J55" s="1">
        <v>94556</v>
      </c>
    </row>
    <row r="56" spans="1:10" hidden="1" x14ac:dyDescent="0.2">
      <c r="A56" s="3" t="s">
        <v>265</v>
      </c>
      <c r="B56" s="3">
        <v>1730</v>
      </c>
      <c r="C56" s="3">
        <v>1861</v>
      </c>
      <c r="D56" s="3">
        <v>1852</v>
      </c>
      <c r="E56" s="3">
        <v>0.27</v>
      </c>
      <c r="F56" s="3">
        <v>0.28999999999999998</v>
      </c>
      <c r="G56" s="3">
        <v>0.3</v>
      </c>
      <c r="H56" s="1">
        <v>400708</v>
      </c>
      <c r="I56" s="1">
        <v>410726</v>
      </c>
      <c r="J56" s="1">
        <v>420994</v>
      </c>
    </row>
    <row r="57" spans="1:10" s="3" customFormat="1" hidden="1" x14ac:dyDescent="0.2">
      <c r="H57" s="1"/>
      <c r="I57" s="1"/>
      <c r="J57" s="1"/>
    </row>
    <row r="58" spans="1:10" hidden="1" x14ac:dyDescent="0.2"/>
    <row r="59" spans="1:10" hidden="1" x14ac:dyDescent="0.2">
      <c r="A59" s="3" t="s">
        <v>272</v>
      </c>
      <c r="B59" s="3"/>
      <c r="C59" s="3"/>
      <c r="D59" s="3"/>
      <c r="E59" s="3"/>
      <c r="F59" s="3"/>
      <c r="G59" s="3"/>
      <c r="H59" s="3"/>
      <c r="I59" s="3"/>
      <c r="J59" s="3"/>
    </row>
    <row r="60" spans="1:10" ht="14.25" hidden="1" customHeight="1" x14ac:dyDescent="0.2">
      <c r="A60" s="3"/>
      <c r="B60" s="3" t="s">
        <v>253</v>
      </c>
      <c r="C60" s="3"/>
      <c r="D60" s="3"/>
      <c r="E60" s="3" t="s">
        <v>254</v>
      </c>
      <c r="F60" s="3"/>
      <c r="G60" s="3"/>
      <c r="H60" s="3" t="s">
        <v>119</v>
      </c>
      <c r="I60" s="3"/>
      <c r="J60" s="3"/>
    </row>
    <row r="61" spans="1:10" ht="14.25" hidden="1" customHeight="1" x14ac:dyDescent="0.2">
      <c r="A61" s="3" t="s">
        <v>0</v>
      </c>
      <c r="B61" s="3" t="s">
        <v>255</v>
      </c>
      <c r="C61" s="3"/>
      <c r="D61" s="3"/>
      <c r="E61" s="3" t="s">
        <v>256</v>
      </c>
      <c r="F61" s="3"/>
      <c r="G61" s="3"/>
      <c r="H61" s="3"/>
      <c r="I61" s="3"/>
      <c r="J61" s="3"/>
    </row>
    <row r="62" spans="1:10" hidden="1" x14ac:dyDescent="0.2">
      <c r="A62" s="3"/>
      <c r="B62" s="3">
        <v>2020</v>
      </c>
      <c r="C62" s="3">
        <v>2021</v>
      </c>
      <c r="D62" s="3">
        <v>2022</v>
      </c>
      <c r="E62" s="3">
        <v>2020</v>
      </c>
      <c r="F62" s="3">
        <v>2021</v>
      </c>
      <c r="G62" s="3">
        <v>2022</v>
      </c>
      <c r="H62" s="3">
        <v>2020</v>
      </c>
      <c r="I62" s="3">
        <v>2021</v>
      </c>
      <c r="J62" s="3">
        <v>2022</v>
      </c>
    </row>
    <row r="63" spans="1:10" hidden="1" x14ac:dyDescent="0.2">
      <c r="A63" s="3" t="s">
        <v>257</v>
      </c>
      <c r="B63" s="3">
        <f t="shared" ref="B63:J63" si="0">B23+B43</f>
        <v>27667</v>
      </c>
      <c r="C63" s="3">
        <f t="shared" si="0"/>
        <v>35555</v>
      </c>
      <c r="D63" s="3">
        <f t="shared" si="0"/>
        <v>37401</v>
      </c>
      <c r="E63" s="3">
        <f t="shared" si="0"/>
        <v>4.34</v>
      </c>
      <c r="F63" s="3">
        <f t="shared" si="0"/>
        <v>5.66</v>
      </c>
      <c r="G63" s="3">
        <f t="shared" si="0"/>
        <v>6.03</v>
      </c>
      <c r="H63" s="1">
        <f t="shared" si="0"/>
        <v>4872306</v>
      </c>
      <c r="I63" s="1">
        <f t="shared" si="0"/>
        <v>6241156</v>
      </c>
      <c r="J63" s="1">
        <f t="shared" si="0"/>
        <v>6587094</v>
      </c>
    </row>
    <row r="64" spans="1:10" hidden="1" x14ac:dyDescent="0.2">
      <c r="A64" s="3" t="s">
        <v>258</v>
      </c>
      <c r="B64" s="3">
        <f t="shared" ref="B64:J64" si="1">B24+B44</f>
        <v>7881</v>
      </c>
      <c r="C64" s="3">
        <f t="shared" si="1"/>
        <v>14790</v>
      </c>
      <c r="D64" s="3">
        <f t="shared" si="1"/>
        <v>17585</v>
      </c>
      <c r="E64" s="3">
        <f t="shared" si="1"/>
        <v>1.25</v>
      </c>
      <c r="F64" s="3">
        <f t="shared" si="1"/>
        <v>2.36</v>
      </c>
      <c r="G64" s="3">
        <f t="shared" si="1"/>
        <v>2.8000000000000003</v>
      </c>
      <c r="H64" s="1">
        <f t="shared" si="1"/>
        <v>1200302</v>
      </c>
      <c r="I64" s="1">
        <f t="shared" si="1"/>
        <v>2310285</v>
      </c>
      <c r="J64" s="1">
        <f t="shared" si="1"/>
        <v>2744052</v>
      </c>
    </row>
    <row r="65" spans="1:16" hidden="1" x14ac:dyDescent="0.2">
      <c r="A65" s="3" t="s">
        <v>259</v>
      </c>
      <c r="B65" s="3">
        <f t="shared" ref="B65:J65" si="2">B25+B45</f>
        <v>6892</v>
      </c>
      <c r="C65" s="3">
        <f t="shared" si="2"/>
        <v>14832</v>
      </c>
      <c r="D65" s="3">
        <f t="shared" si="2"/>
        <v>18202</v>
      </c>
      <c r="E65" s="3">
        <f t="shared" si="2"/>
        <v>0.05</v>
      </c>
      <c r="F65" s="3">
        <f t="shared" si="2"/>
        <v>0.16</v>
      </c>
      <c r="G65" s="3">
        <f t="shared" si="2"/>
        <v>0.2</v>
      </c>
      <c r="H65" s="1">
        <f t="shared" si="2"/>
        <v>919091</v>
      </c>
      <c r="I65" s="1">
        <f t="shared" si="2"/>
        <v>2076622</v>
      </c>
      <c r="J65" s="1">
        <f t="shared" si="2"/>
        <v>2553070</v>
      </c>
    </row>
    <row r="66" spans="1:16" hidden="1" x14ac:dyDescent="0.2">
      <c r="A66" s="3" t="s">
        <v>23</v>
      </c>
      <c r="B66" s="3">
        <f t="shared" ref="B66:J66" si="3">B26+B46</f>
        <v>0</v>
      </c>
      <c r="C66" s="3">
        <f t="shared" si="3"/>
        <v>0</v>
      </c>
      <c r="D66" s="3">
        <f t="shared" si="3"/>
        <v>0</v>
      </c>
      <c r="E66" s="3">
        <f t="shared" si="3"/>
        <v>64.490000000000009</v>
      </c>
      <c r="F66" s="3">
        <f t="shared" si="3"/>
        <v>67.09</v>
      </c>
      <c r="G66" s="3">
        <f t="shared" si="3"/>
        <v>69.83</v>
      </c>
      <c r="H66" s="1">
        <f t="shared" si="3"/>
        <v>4030480</v>
      </c>
      <c r="I66" s="1">
        <f t="shared" si="3"/>
        <v>4298101</v>
      </c>
      <c r="J66" s="1">
        <f t="shared" si="3"/>
        <v>4473741</v>
      </c>
    </row>
    <row r="67" spans="1:16" hidden="1" x14ac:dyDescent="0.2">
      <c r="A67" s="3" t="s">
        <v>26</v>
      </c>
      <c r="B67" s="3">
        <f t="shared" ref="B67:J67" si="4">B27+B47</f>
        <v>57</v>
      </c>
      <c r="C67" s="3">
        <f t="shared" si="4"/>
        <v>115</v>
      </c>
      <c r="D67" s="3">
        <f t="shared" si="4"/>
        <v>172</v>
      </c>
      <c r="E67" s="3">
        <f t="shared" si="4"/>
        <v>0.42</v>
      </c>
      <c r="F67" s="3">
        <f t="shared" si="4"/>
        <v>0.84</v>
      </c>
      <c r="G67" s="3">
        <f t="shared" si="4"/>
        <v>1.26</v>
      </c>
      <c r="H67" s="1">
        <f t="shared" si="4"/>
        <v>295763</v>
      </c>
      <c r="I67" s="1">
        <f t="shared" si="4"/>
        <v>398536</v>
      </c>
      <c r="J67" s="1">
        <f t="shared" si="4"/>
        <v>539827</v>
      </c>
    </row>
    <row r="68" spans="1:16" hidden="1" x14ac:dyDescent="0.2">
      <c r="A68" s="3" t="s">
        <v>260</v>
      </c>
      <c r="B68" s="3">
        <f t="shared" ref="B68:J68" si="5">B28+B48</f>
        <v>0</v>
      </c>
      <c r="C68" s="3">
        <f t="shared" si="5"/>
        <v>0</v>
      </c>
      <c r="D68" s="3">
        <f t="shared" si="5"/>
        <v>0</v>
      </c>
      <c r="E68" s="3">
        <f t="shared" si="5"/>
        <v>0</v>
      </c>
      <c r="F68" s="3">
        <f t="shared" si="5"/>
        <v>0</v>
      </c>
      <c r="G68" s="3">
        <f t="shared" si="5"/>
        <v>0</v>
      </c>
      <c r="H68" s="1">
        <f t="shared" si="5"/>
        <v>50000</v>
      </c>
      <c r="I68" s="1">
        <f t="shared" si="5"/>
        <v>51250</v>
      </c>
      <c r="J68" s="1">
        <f t="shared" si="5"/>
        <v>52532</v>
      </c>
    </row>
    <row r="69" spans="1:16" hidden="1" x14ac:dyDescent="0.2">
      <c r="A69" s="3" t="s">
        <v>2</v>
      </c>
      <c r="B69" s="3">
        <f t="shared" ref="B69:J69" si="6">B29+B49</f>
        <v>25192</v>
      </c>
      <c r="C69" s="3">
        <f t="shared" si="6"/>
        <v>20140</v>
      </c>
      <c r="D69" s="3">
        <f t="shared" si="6"/>
        <v>15634</v>
      </c>
      <c r="E69" s="3">
        <f t="shared" si="6"/>
        <v>1.85</v>
      </c>
      <c r="F69" s="3">
        <f t="shared" si="6"/>
        <v>1.48</v>
      </c>
      <c r="G69" s="3">
        <f t="shared" si="6"/>
        <v>1.1400000000000001</v>
      </c>
      <c r="H69" s="1">
        <f t="shared" si="6"/>
        <v>2711340</v>
      </c>
      <c r="I69" s="1">
        <f t="shared" si="6"/>
        <v>2779124</v>
      </c>
      <c r="J69" s="1">
        <f t="shared" si="6"/>
        <v>2238525</v>
      </c>
    </row>
    <row r="70" spans="1:16" hidden="1" x14ac:dyDescent="0.2">
      <c r="A70" s="3" t="s">
        <v>261</v>
      </c>
      <c r="B70" s="3">
        <f t="shared" ref="B70:J70" si="7">B30+B50</f>
        <v>10583</v>
      </c>
      <c r="C70" s="3">
        <f t="shared" si="7"/>
        <v>12583</v>
      </c>
      <c r="D70" s="3">
        <f t="shared" si="7"/>
        <v>13764</v>
      </c>
      <c r="E70" s="3">
        <f t="shared" si="7"/>
        <v>4.74</v>
      </c>
      <c r="F70" s="3">
        <f t="shared" si="7"/>
        <v>5.62</v>
      </c>
      <c r="G70" s="3">
        <f t="shared" si="7"/>
        <v>6.13</v>
      </c>
      <c r="H70" s="1">
        <f t="shared" si="7"/>
        <v>2864326</v>
      </c>
      <c r="I70" s="1">
        <f t="shared" si="7"/>
        <v>3381068</v>
      </c>
      <c r="J70" s="1">
        <f t="shared" si="7"/>
        <v>3751103</v>
      </c>
    </row>
    <row r="71" spans="1:16" hidden="1" x14ac:dyDescent="0.2">
      <c r="A71" s="3" t="s">
        <v>4</v>
      </c>
      <c r="B71" s="3">
        <f t="shared" ref="B71:J71" si="8">B31+B51</f>
        <v>29934</v>
      </c>
      <c r="C71" s="3">
        <f t="shared" si="8"/>
        <v>29934</v>
      </c>
      <c r="D71" s="3">
        <f t="shared" si="8"/>
        <v>29934</v>
      </c>
      <c r="E71" s="3">
        <f t="shared" si="8"/>
        <v>3.75</v>
      </c>
      <c r="F71" s="3">
        <f t="shared" si="8"/>
        <v>3.75</v>
      </c>
      <c r="G71" s="3">
        <f t="shared" si="8"/>
        <v>3.75</v>
      </c>
      <c r="H71" s="1">
        <f t="shared" si="8"/>
        <v>1262000</v>
      </c>
      <c r="I71" s="1">
        <f t="shared" si="8"/>
        <v>1293550</v>
      </c>
      <c r="J71" s="1">
        <f t="shared" si="8"/>
        <v>1325889</v>
      </c>
    </row>
    <row r="72" spans="1:16" hidden="1" x14ac:dyDescent="0.2">
      <c r="A72" s="3" t="s">
        <v>271</v>
      </c>
      <c r="B72" s="3">
        <f>B32</f>
        <v>2928</v>
      </c>
      <c r="C72" s="3">
        <f t="shared" ref="C72:J72" si="9">C32</f>
        <v>2928</v>
      </c>
      <c r="D72" s="3">
        <f t="shared" si="9"/>
        <v>2928</v>
      </c>
      <c r="E72" s="3">
        <f t="shared" si="9"/>
        <v>0.37</v>
      </c>
      <c r="F72" s="3">
        <f t="shared" si="9"/>
        <v>0.37</v>
      </c>
      <c r="G72" s="3">
        <f t="shared" si="9"/>
        <v>0.37</v>
      </c>
      <c r="H72" s="1">
        <f t="shared" si="9"/>
        <v>138000</v>
      </c>
      <c r="I72" s="1">
        <f t="shared" si="9"/>
        <v>141450</v>
      </c>
      <c r="J72" s="1">
        <f t="shared" si="9"/>
        <v>144986</v>
      </c>
    </row>
    <row r="73" spans="1:16" hidden="1" x14ac:dyDescent="0.2">
      <c r="A73" s="3" t="s">
        <v>268</v>
      </c>
      <c r="B73" s="3">
        <f t="shared" ref="B73:J73" si="10">B33+B53</f>
        <v>2757</v>
      </c>
      <c r="C73" s="3">
        <f t="shared" si="10"/>
        <v>2343</v>
      </c>
      <c r="D73" s="3">
        <f t="shared" si="10"/>
        <v>2343</v>
      </c>
      <c r="E73" s="3">
        <f t="shared" si="10"/>
        <v>0.49</v>
      </c>
      <c r="F73" s="3">
        <f t="shared" si="10"/>
        <v>0.45</v>
      </c>
      <c r="G73" s="3">
        <f t="shared" si="10"/>
        <v>0.45</v>
      </c>
      <c r="H73" s="1">
        <f t="shared" si="10"/>
        <v>1757052</v>
      </c>
      <c r="I73" s="1">
        <f t="shared" si="10"/>
        <v>1673082</v>
      </c>
      <c r="J73" s="1">
        <f t="shared" si="10"/>
        <v>1752340</v>
      </c>
    </row>
    <row r="74" spans="1:16" hidden="1" x14ac:dyDescent="0.2">
      <c r="A74" s="3" t="s">
        <v>25</v>
      </c>
      <c r="B74" s="3">
        <f t="shared" ref="B74:J74" si="11">B34+B54</f>
        <v>2392</v>
      </c>
      <c r="C74" s="3">
        <f t="shared" si="11"/>
        <v>2732</v>
      </c>
      <c r="D74" s="3">
        <f t="shared" si="11"/>
        <v>3015</v>
      </c>
      <c r="E74" s="3">
        <f t="shared" si="11"/>
        <v>17.899999999999999</v>
      </c>
      <c r="F74" s="3">
        <f t="shared" si="11"/>
        <v>20.560000000000002</v>
      </c>
      <c r="G74" s="3">
        <f t="shared" si="11"/>
        <v>22.310000000000002</v>
      </c>
      <c r="H74" s="1">
        <f t="shared" si="11"/>
        <v>5012662</v>
      </c>
      <c r="I74" s="1">
        <f t="shared" si="11"/>
        <v>5809346</v>
      </c>
      <c r="J74" s="1">
        <f t="shared" si="11"/>
        <v>6817958</v>
      </c>
    </row>
    <row r="75" spans="1:16" hidden="1" x14ac:dyDescent="0.2">
      <c r="A75" s="3" t="s">
        <v>5</v>
      </c>
      <c r="B75" s="3">
        <f t="shared" ref="B75:J75" si="12">B35+B55</f>
        <v>0</v>
      </c>
      <c r="C75" s="3">
        <f t="shared" si="12"/>
        <v>0</v>
      </c>
      <c r="D75" s="3">
        <f t="shared" si="12"/>
        <v>0</v>
      </c>
      <c r="E75" s="3">
        <f t="shared" si="12"/>
        <v>0</v>
      </c>
      <c r="F75" s="3">
        <f t="shared" si="12"/>
        <v>0</v>
      </c>
      <c r="G75" s="3">
        <f t="shared" si="12"/>
        <v>0</v>
      </c>
      <c r="H75" s="1">
        <f t="shared" si="12"/>
        <v>210000</v>
      </c>
      <c r="I75" s="1">
        <f t="shared" si="12"/>
        <v>215250</v>
      </c>
      <c r="J75" s="1">
        <f t="shared" si="12"/>
        <v>220631</v>
      </c>
    </row>
    <row r="76" spans="1:16" hidden="1" x14ac:dyDescent="0.2">
      <c r="A76" s="3" t="s">
        <v>265</v>
      </c>
      <c r="B76" s="3">
        <f t="shared" ref="B76:J76" si="13">B36+B56</f>
        <v>3145</v>
      </c>
      <c r="C76" s="3">
        <f t="shared" si="13"/>
        <v>3617</v>
      </c>
      <c r="D76" s="3">
        <f t="shared" si="13"/>
        <v>3722</v>
      </c>
      <c r="E76" s="3">
        <f t="shared" si="13"/>
        <v>0.48</v>
      </c>
      <c r="F76" s="3">
        <f t="shared" si="13"/>
        <v>0.55000000000000004</v>
      </c>
      <c r="G76" s="3">
        <f t="shared" si="13"/>
        <v>0.59</v>
      </c>
      <c r="H76" s="1">
        <f t="shared" si="13"/>
        <v>703155</v>
      </c>
      <c r="I76" s="1">
        <f t="shared" si="13"/>
        <v>720734</v>
      </c>
      <c r="J76" s="1">
        <f t="shared" si="13"/>
        <v>738752</v>
      </c>
    </row>
    <row r="77" spans="1:16" ht="15" hidden="1" x14ac:dyDescent="0.25">
      <c r="A77" s="3"/>
      <c r="B77" s="3"/>
      <c r="C77" s="3"/>
      <c r="D77" s="3"/>
      <c r="E77" s="3"/>
      <c r="F77" s="3"/>
      <c r="G77" s="3"/>
      <c r="H77" s="3"/>
      <c r="I77" s="3"/>
      <c r="J77" s="2">
        <f>SUM(H63:J76)</f>
        <v>91356531</v>
      </c>
    </row>
    <row r="78" spans="1:16" hidden="1" x14ac:dyDescent="0.2">
      <c r="A78" t="s">
        <v>318</v>
      </c>
    </row>
    <row r="80" spans="1:16" ht="15" x14ac:dyDescent="0.25">
      <c r="A80" s="200"/>
      <c r="B80" s="1030" t="s">
        <v>319</v>
      </c>
      <c r="C80" s="1030"/>
      <c r="D80" s="1030"/>
      <c r="E80" s="1030"/>
      <c r="F80" s="1030"/>
      <c r="G80" s="1030"/>
      <c r="H80" s="1030"/>
      <c r="I80" s="203"/>
      <c r="J80" s="1030" t="s">
        <v>115</v>
      </c>
      <c r="K80" s="1030"/>
      <c r="L80" s="1030"/>
      <c r="M80" s="1030"/>
      <c r="N80" s="1030"/>
      <c r="O80" s="1030"/>
      <c r="P80" s="1030"/>
    </row>
    <row r="81" spans="1:16" ht="15" x14ac:dyDescent="0.25">
      <c r="A81" s="200"/>
      <c r="B81" s="1031" t="s">
        <v>320</v>
      </c>
      <c r="C81" s="1031"/>
      <c r="D81" s="1031"/>
      <c r="E81" s="1031"/>
      <c r="F81" s="1031"/>
      <c r="G81" s="1031"/>
      <c r="H81" s="1031"/>
      <c r="I81" s="1031"/>
      <c r="J81" s="1031"/>
      <c r="K81" s="1031"/>
      <c r="L81" s="1031"/>
      <c r="M81" s="1031"/>
      <c r="N81" s="1031"/>
      <c r="O81" s="1031"/>
      <c r="P81" s="1031"/>
    </row>
    <row r="82" spans="1:16" x14ac:dyDescent="0.2">
      <c r="A82" s="200"/>
      <c r="B82" s="199" t="s">
        <v>309</v>
      </c>
      <c r="C82" s="199" t="s">
        <v>321</v>
      </c>
      <c r="D82" s="199" t="s">
        <v>322</v>
      </c>
      <c r="E82" s="199" t="s">
        <v>323</v>
      </c>
      <c r="F82" s="199" t="s">
        <v>324</v>
      </c>
      <c r="G82" s="199" t="s">
        <v>325</v>
      </c>
      <c r="H82" s="199" t="s">
        <v>8</v>
      </c>
      <c r="I82" s="200"/>
      <c r="J82" s="199" t="s">
        <v>309</v>
      </c>
      <c r="K82" s="199" t="s">
        <v>321</v>
      </c>
      <c r="L82" s="199" t="s">
        <v>322</v>
      </c>
      <c r="M82" s="199" t="s">
        <v>323</v>
      </c>
      <c r="N82" s="199" t="s">
        <v>324</v>
      </c>
      <c r="O82" s="199" t="s">
        <v>325</v>
      </c>
      <c r="P82" s="199" t="s">
        <v>8</v>
      </c>
    </row>
    <row r="83" spans="1:16" x14ac:dyDescent="0.2">
      <c r="A83" s="200" t="s">
        <v>257</v>
      </c>
      <c r="B83" s="199">
        <v>13647811.670186047</v>
      </c>
      <c r="C83" s="199">
        <v>16447376.807865007</v>
      </c>
      <c r="D83" s="199">
        <v>16551008.720851503</v>
      </c>
      <c r="E83" s="199">
        <v>0</v>
      </c>
      <c r="F83" s="199">
        <v>0</v>
      </c>
      <c r="G83" s="199">
        <v>0</v>
      </c>
      <c r="H83" s="199">
        <v>46646197.198902555</v>
      </c>
      <c r="I83" s="200"/>
      <c r="J83" s="201">
        <v>2160.5437632000007</v>
      </c>
      <c r="K83" s="201">
        <v>2653.0255379999999</v>
      </c>
      <c r="L83" s="201">
        <v>2700.3203699999999</v>
      </c>
      <c r="M83" s="201">
        <v>0</v>
      </c>
      <c r="N83" s="201">
        <v>0</v>
      </c>
      <c r="O83" s="201">
        <v>0</v>
      </c>
      <c r="P83" s="201">
        <v>7513.889671200006</v>
      </c>
    </row>
    <row r="84" spans="1:16" x14ac:dyDescent="0.2">
      <c r="A84" s="200" t="s">
        <v>258</v>
      </c>
      <c r="B84" s="199">
        <v>2663601.4800000014</v>
      </c>
      <c r="C84" s="199">
        <v>3676320.0000000028</v>
      </c>
      <c r="D84" s="199">
        <v>3676320.0000000028</v>
      </c>
      <c r="E84" s="199">
        <v>0</v>
      </c>
      <c r="F84" s="199">
        <v>0</v>
      </c>
      <c r="G84" s="199">
        <v>0</v>
      </c>
      <c r="H84" s="199">
        <v>10016241.480000002</v>
      </c>
      <c r="I84" s="200"/>
      <c r="J84" s="201">
        <v>422.94239999999996</v>
      </c>
      <c r="K84" s="201">
        <v>581.86901994154721</v>
      </c>
      <c r="L84" s="201">
        <v>581.86901994154721</v>
      </c>
      <c r="M84" s="201">
        <v>0</v>
      </c>
      <c r="N84" s="201">
        <v>0</v>
      </c>
      <c r="O84" s="201">
        <v>0</v>
      </c>
      <c r="P84" s="201">
        <v>1586.6804398830946</v>
      </c>
    </row>
    <row r="85" spans="1:16" x14ac:dyDescent="0.2">
      <c r="A85" s="200" t="s">
        <v>259</v>
      </c>
      <c r="B85" s="199">
        <v>3618888.8400000054</v>
      </c>
      <c r="C85" s="199">
        <v>7639682.4000000106</v>
      </c>
      <c r="D85" s="199">
        <v>9212103.000000013</v>
      </c>
      <c r="E85" s="199">
        <v>0</v>
      </c>
      <c r="F85" s="199">
        <v>0</v>
      </c>
      <c r="G85" s="199">
        <v>0</v>
      </c>
      <c r="H85" s="199">
        <v>20470674.240000032</v>
      </c>
      <c r="I85" s="200"/>
      <c r="J85" s="201">
        <v>30.617999999999999</v>
      </c>
      <c r="K85" s="201">
        <v>87.47999999999999</v>
      </c>
      <c r="L85" s="201">
        <v>109.35</v>
      </c>
      <c r="M85" s="201">
        <v>0</v>
      </c>
      <c r="N85" s="201">
        <v>0</v>
      </c>
      <c r="O85" s="201">
        <v>0</v>
      </c>
      <c r="P85" s="201">
        <v>227.44799999999998</v>
      </c>
    </row>
    <row r="86" spans="1:16" x14ac:dyDescent="0.2">
      <c r="A86" s="200" t="s">
        <v>327</v>
      </c>
      <c r="B86" s="199">
        <v>0</v>
      </c>
      <c r="C86" s="199">
        <v>0</v>
      </c>
      <c r="D86" s="199">
        <v>0</v>
      </c>
      <c r="E86" s="199">
        <v>0</v>
      </c>
      <c r="F86" s="199">
        <v>0</v>
      </c>
      <c r="G86" s="199">
        <v>0</v>
      </c>
      <c r="H86" s="199">
        <v>0</v>
      </c>
      <c r="I86" s="200"/>
      <c r="J86" s="201"/>
      <c r="K86" s="201"/>
      <c r="L86" s="201"/>
      <c r="M86" s="201"/>
      <c r="N86" s="201"/>
      <c r="O86" s="201"/>
      <c r="P86" s="201"/>
    </row>
    <row r="87" spans="1:16" x14ac:dyDescent="0.2">
      <c r="A87" s="200" t="s">
        <v>23</v>
      </c>
      <c r="B87" s="199">
        <v>0</v>
      </c>
      <c r="C87" s="199">
        <v>0</v>
      </c>
      <c r="D87" s="199">
        <v>0</v>
      </c>
      <c r="E87" s="199">
        <v>0</v>
      </c>
      <c r="F87" s="199">
        <v>0</v>
      </c>
      <c r="G87" s="199">
        <v>0</v>
      </c>
      <c r="H87" s="199">
        <v>0</v>
      </c>
      <c r="I87" s="200"/>
      <c r="J87" s="201">
        <v>49487.685000000005</v>
      </c>
      <c r="K87" s="201">
        <v>52092.30000000001</v>
      </c>
      <c r="L87" s="201">
        <v>54834</v>
      </c>
      <c r="M87" s="201">
        <v>0</v>
      </c>
      <c r="N87" s="201">
        <v>0</v>
      </c>
      <c r="O87" s="201">
        <v>0</v>
      </c>
      <c r="P87" s="201">
        <v>156413.98499999999</v>
      </c>
    </row>
    <row r="88" spans="1:16" x14ac:dyDescent="0.2">
      <c r="A88" s="200" t="s">
        <v>26</v>
      </c>
      <c r="B88" s="199">
        <v>28368</v>
      </c>
      <c r="C88" s="199">
        <v>56736</v>
      </c>
      <c r="D88" s="199">
        <v>85104</v>
      </c>
      <c r="E88" s="199">
        <v>0</v>
      </c>
      <c r="F88" s="199">
        <v>0</v>
      </c>
      <c r="G88" s="199">
        <v>0</v>
      </c>
      <c r="H88" s="199">
        <v>170208</v>
      </c>
      <c r="I88" s="200"/>
      <c r="J88" s="201">
        <v>207.35999999999999</v>
      </c>
      <c r="K88" s="201">
        <v>414.71999999999997</v>
      </c>
      <c r="L88" s="201">
        <v>622.08000000000027</v>
      </c>
      <c r="M88" s="201">
        <v>0</v>
      </c>
      <c r="N88" s="201">
        <v>0</v>
      </c>
      <c r="O88" s="201">
        <v>0</v>
      </c>
      <c r="P88" s="201">
        <v>1244.1599999999996</v>
      </c>
    </row>
    <row r="89" spans="1:16" x14ac:dyDescent="0.2">
      <c r="A89" s="200" t="s">
        <v>260</v>
      </c>
      <c r="B89" s="199">
        <v>0</v>
      </c>
      <c r="C89" s="199">
        <v>0</v>
      </c>
      <c r="D89" s="199">
        <v>0</v>
      </c>
      <c r="E89" s="199">
        <v>0</v>
      </c>
      <c r="F89" s="199">
        <v>0</v>
      </c>
      <c r="G89" s="199">
        <v>0</v>
      </c>
      <c r="H89" s="199">
        <v>0</v>
      </c>
      <c r="I89" s="200"/>
      <c r="J89" s="201">
        <v>0</v>
      </c>
      <c r="K89" s="201">
        <v>0</v>
      </c>
      <c r="L89" s="201">
        <v>0</v>
      </c>
      <c r="M89" s="201">
        <v>0</v>
      </c>
      <c r="N89" s="201">
        <v>0</v>
      </c>
      <c r="O89" s="201">
        <v>0</v>
      </c>
      <c r="P89" s="201">
        <v>0</v>
      </c>
    </row>
    <row r="90" spans="1:16" x14ac:dyDescent="0.2">
      <c r="A90" s="200" t="s">
        <v>2</v>
      </c>
      <c r="B90" s="199">
        <v>13038631.833779998</v>
      </c>
      <c r="C90" s="199">
        <v>10416978.341280004</v>
      </c>
      <c r="D90" s="199">
        <v>8079123.8817449994</v>
      </c>
      <c r="E90" s="199">
        <v>0</v>
      </c>
      <c r="F90" s="199">
        <v>0</v>
      </c>
      <c r="G90" s="199">
        <v>0</v>
      </c>
      <c r="H90" s="199">
        <v>31534734.056805</v>
      </c>
      <c r="I90" s="200"/>
      <c r="J90" s="201">
        <v>955.16819999999996</v>
      </c>
      <c r="K90" s="201">
        <v>755.84501999999986</v>
      </c>
      <c r="L90" s="201">
        <v>581.83271999999999</v>
      </c>
      <c r="M90" s="201">
        <v>0</v>
      </c>
      <c r="N90" s="201">
        <v>0</v>
      </c>
      <c r="O90" s="201">
        <v>0</v>
      </c>
      <c r="P90" s="201">
        <v>2292.8459400000006</v>
      </c>
    </row>
    <row r="91" spans="1:16" x14ac:dyDescent="0.2">
      <c r="A91" s="200" t="s">
        <v>261</v>
      </c>
      <c r="B91" s="199">
        <v>7236542.4452602528</v>
      </c>
      <c r="C91" s="199">
        <v>7767639.8079727516</v>
      </c>
      <c r="D91" s="199">
        <v>8338187.8831852479</v>
      </c>
      <c r="E91" s="199">
        <v>0</v>
      </c>
      <c r="F91" s="199">
        <v>0</v>
      </c>
      <c r="G91" s="199">
        <v>0</v>
      </c>
      <c r="H91" s="199">
        <v>23342370.136418242</v>
      </c>
      <c r="I91" s="200"/>
      <c r="J91" s="201">
        <v>3133.3820311800005</v>
      </c>
      <c r="K91" s="201">
        <v>3392.189406179999</v>
      </c>
      <c r="L91" s="201">
        <v>3654.6867811799998</v>
      </c>
      <c r="M91" s="201">
        <v>0</v>
      </c>
      <c r="N91" s="201">
        <v>0</v>
      </c>
      <c r="O91" s="201">
        <v>0</v>
      </c>
      <c r="P91" s="201">
        <v>10180.258218540002</v>
      </c>
    </row>
    <row r="92" spans="1:16" x14ac:dyDescent="0.2">
      <c r="A92" s="200" t="s">
        <v>4</v>
      </c>
      <c r="B92" s="199">
        <v>20355374.999999996</v>
      </c>
      <c r="C92" s="199">
        <v>20355374.999999996</v>
      </c>
      <c r="D92" s="199">
        <v>20355374.999999996</v>
      </c>
      <c r="E92" s="199">
        <v>0</v>
      </c>
      <c r="F92" s="199">
        <v>0</v>
      </c>
      <c r="G92" s="199">
        <v>0</v>
      </c>
      <c r="H92" s="199">
        <v>61066124.999999993</v>
      </c>
      <c r="I92" s="200"/>
      <c r="J92" s="201">
        <v>2550</v>
      </c>
      <c r="K92" s="201">
        <v>2550</v>
      </c>
      <c r="L92" s="201">
        <v>2550</v>
      </c>
      <c r="M92" s="201">
        <v>0</v>
      </c>
      <c r="N92" s="201">
        <v>0</v>
      </c>
      <c r="O92" s="201">
        <v>0</v>
      </c>
      <c r="P92" s="201">
        <v>7650</v>
      </c>
    </row>
    <row r="93" spans="1:16" x14ac:dyDescent="0.2">
      <c r="A93" s="200" t="s">
        <v>271</v>
      </c>
      <c r="B93" s="199">
        <v>0</v>
      </c>
      <c r="C93" s="199">
        <v>0</v>
      </c>
      <c r="D93" s="199">
        <v>0</v>
      </c>
      <c r="E93" s="199">
        <v>0</v>
      </c>
      <c r="F93" s="199">
        <v>0</v>
      </c>
      <c r="G93" s="199">
        <v>0</v>
      </c>
      <c r="H93" s="199">
        <v>0</v>
      </c>
      <c r="I93" s="200"/>
      <c r="J93" s="201">
        <v>0</v>
      </c>
      <c r="K93" s="201">
        <v>0</v>
      </c>
      <c r="L93" s="201">
        <v>0</v>
      </c>
      <c r="M93" s="201">
        <v>0</v>
      </c>
      <c r="N93" s="201">
        <v>0</v>
      </c>
      <c r="O93" s="201">
        <v>0</v>
      </c>
      <c r="P93" s="201">
        <v>0</v>
      </c>
    </row>
    <row r="94" spans="1:16" x14ac:dyDescent="0.2">
      <c r="A94" s="200" t="s">
        <v>17</v>
      </c>
      <c r="B94" s="199">
        <v>1388946.5557999993</v>
      </c>
      <c r="C94" s="199">
        <v>1181931.1027999998</v>
      </c>
      <c r="D94" s="199">
        <v>1181931.1027999998</v>
      </c>
      <c r="E94" s="199">
        <v>923400.59044374956</v>
      </c>
      <c r="F94" s="199">
        <v>963321.35632718727</v>
      </c>
      <c r="G94" s="199">
        <v>1010700.1194037966</v>
      </c>
      <c r="H94" s="199">
        <v>6650230.8275747355</v>
      </c>
      <c r="I94" s="200"/>
      <c r="J94" s="201">
        <v>242.96675000000005</v>
      </c>
      <c r="K94" s="201">
        <v>222.82474999999991</v>
      </c>
      <c r="L94" s="201">
        <v>222.82474999999991</v>
      </c>
      <c r="M94" s="201">
        <v>179.53410937500004</v>
      </c>
      <c r="N94" s="201">
        <v>193.38049984375004</v>
      </c>
      <c r="O94" s="201">
        <v>209.70340721093751</v>
      </c>
      <c r="P94" s="201">
        <v>1271.2342664296868</v>
      </c>
    </row>
    <row r="95" spans="1:16" x14ac:dyDescent="0.2">
      <c r="A95" s="200" t="s">
        <v>25</v>
      </c>
      <c r="B95" s="199">
        <v>1220614.9999999998</v>
      </c>
      <c r="C95" s="199">
        <v>1402387.4999999998</v>
      </c>
      <c r="D95" s="199">
        <v>1549458.75</v>
      </c>
      <c r="E95" s="199">
        <v>0</v>
      </c>
      <c r="F95" s="199">
        <v>0</v>
      </c>
      <c r="G95" s="199">
        <v>0</v>
      </c>
      <c r="H95" s="199">
        <v>4172461.2499999995</v>
      </c>
      <c r="I95" s="200"/>
      <c r="J95" s="201">
        <v>9220.7999999999975</v>
      </c>
      <c r="K95" s="201">
        <v>10609.200000000003</v>
      </c>
      <c r="L95" s="201">
        <v>11773.799999999997</v>
      </c>
      <c r="M95" s="201">
        <v>0</v>
      </c>
      <c r="N95" s="201">
        <v>0</v>
      </c>
      <c r="O95" s="201">
        <v>0</v>
      </c>
      <c r="P95" s="201">
        <v>31603.800000000014</v>
      </c>
    </row>
    <row r="96" spans="1:16" x14ac:dyDescent="0.2">
      <c r="A96" s="200" t="s">
        <v>5</v>
      </c>
      <c r="B96" s="199">
        <v>0</v>
      </c>
      <c r="C96" s="199">
        <v>0</v>
      </c>
      <c r="D96" s="199">
        <v>0</v>
      </c>
      <c r="E96" s="199">
        <v>0</v>
      </c>
      <c r="F96" s="199">
        <v>0</v>
      </c>
      <c r="G96" s="199">
        <v>0</v>
      </c>
      <c r="H96" s="199">
        <v>0</v>
      </c>
      <c r="I96" s="200"/>
      <c r="J96" s="201">
        <v>0</v>
      </c>
      <c r="K96" s="201">
        <v>0</v>
      </c>
      <c r="L96" s="201">
        <v>0</v>
      </c>
      <c r="M96" s="201">
        <v>0</v>
      </c>
      <c r="N96" s="201">
        <v>0</v>
      </c>
      <c r="O96" s="201">
        <v>0</v>
      </c>
      <c r="P96" s="201">
        <v>0</v>
      </c>
    </row>
    <row r="97" spans="1:16" x14ac:dyDescent="0.2">
      <c r="A97" s="200" t="s">
        <v>265</v>
      </c>
      <c r="B97" s="199">
        <v>1730084.799999998</v>
      </c>
      <c r="C97" s="199">
        <v>1860664.799999998</v>
      </c>
      <c r="D97" s="199">
        <v>1852097.3999999976</v>
      </c>
      <c r="E97" s="199">
        <v>0</v>
      </c>
      <c r="F97" s="199">
        <v>0</v>
      </c>
      <c r="G97" s="199">
        <v>0</v>
      </c>
      <c r="H97" s="199">
        <v>5442846.9999999972</v>
      </c>
      <c r="I97" s="200"/>
      <c r="J97" s="201">
        <v>271.8</v>
      </c>
      <c r="K97" s="201">
        <v>290.7</v>
      </c>
      <c r="L97" s="201">
        <v>295.09999999999991</v>
      </c>
      <c r="M97" s="201">
        <v>0</v>
      </c>
      <c r="N97" s="201">
        <v>0</v>
      </c>
      <c r="O97" s="201">
        <v>0</v>
      </c>
      <c r="P97" s="201">
        <v>857.60000000000059</v>
      </c>
    </row>
    <row r="98" spans="1:16" x14ac:dyDescent="0.2">
      <c r="A98" s="200"/>
      <c r="B98" s="202">
        <f t="shared" ref="B98:H98" si="14">SUM(B83:B97)</f>
        <v>64928865.625026293</v>
      </c>
      <c r="C98" s="202">
        <f t="shared" si="14"/>
        <v>70805091.759917766</v>
      </c>
      <c r="D98" s="202">
        <f t="shared" si="14"/>
        <v>70880709.738581747</v>
      </c>
      <c r="E98" s="202">
        <f t="shared" si="14"/>
        <v>923400.59044374956</v>
      </c>
      <c r="F98" s="202">
        <f t="shared" si="14"/>
        <v>963321.35632718727</v>
      </c>
      <c r="G98" s="202">
        <f t="shared" si="14"/>
        <v>1010700.1194037966</v>
      </c>
      <c r="H98" s="202">
        <f t="shared" si="14"/>
        <v>209512089.18970054</v>
      </c>
      <c r="I98" s="200"/>
      <c r="J98" s="234">
        <f t="shared" ref="J98:P98" si="15">SUM(J83:J97)</f>
        <v>68683.266144380003</v>
      </c>
      <c r="K98" s="234">
        <f t="shared" si="15"/>
        <v>73650.153734121559</v>
      </c>
      <c r="L98" s="234">
        <f t="shared" si="15"/>
        <v>77925.863641121556</v>
      </c>
      <c r="M98" s="234">
        <f t="shared" si="15"/>
        <v>179.53410937500004</v>
      </c>
      <c r="N98" s="234">
        <f t="shared" si="15"/>
        <v>193.38049984375004</v>
      </c>
      <c r="O98" s="234">
        <f t="shared" si="15"/>
        <v>209.70340721093751</v>
      </c>
      <c r="P98" s="234">
        <f t="shared" si="15"/>
        <v>220841.90153605278</v>
      </c>
    </row>
    <row r="99" spans="1:16" x14ac:dyDescent="0.2">
      <c r="A99" s="204"/>
      <c r="B99" s="204"/>
      <c r="C99" s="204"/>
      <c r="D99" s="204"/>
      <c r="E99" s="204"/>
      <c r="F99" s="204"/>
      <c r="G99" s="204"/>
      <c r="H99" s="204"/>
      <c r="I99" s="204"/>
      <c r="J99" s="205"/>
      <c r="K99" s="205"/>
      <c r="L99" s="205"/>
      <c r="M99" s="205"/>
      <c r="N99" s="205"/>
      <c r="O99" s="205"/>
      <c r="P99" s="205"/>
    </row>
    <row r="100" spans="1:16" x14ac:dyDescent="0.2">
      <c r="A100" s="204"/>
      <c r="B100" s="204"/>
      <c r="C100" s="204"/>
      <c r="D100" s="204"/>
      <c r="E100" s="204"/>
      <c r="F100" s="204"/>
      <c r="G100" s="204"/>
      <c r="H100" s="204"/>
      <c r="I100" s="204"/>
      <c r="J100" s="204"/>
      <c r="K100" s="204"/>
      <c r="L100" s="204"/>
      <c r="M100" s="204"/>
      <c r="N100" s="204"/>
      <c r="O100" s="204"/>
      <c r="P100" s="204"/>
    </row>
    <row r="101" spans="1:16" ht="15" x14ac:dyDescent="0.25">
      <c r="A101" s="207"/>
      <c r="B101" s="1032" t="s">
        <v>326</v>
      </c>
      <c r="C101" s="1033"/>
      <c r="D101" s="1033"/>
      <c r="E101" s="1033"/>
      <c r="F101" s="1033"/>
      <c r="G101" s="1033"/>
      <c r="H101" s="1033"/>
      <c r="I101" s="1033"/>
      <c r="J101" s="1033"/>
      <c r="K101" s="1033"/>
      <c r="L101" s="1033"/>
      <c r="M101" s="1033"/>
      <c r="N101" s="1033"/>
      <c r="O101" s="1033"/>
      <c r="P101" s="1034"/>
    </row>
    <row r="102" spans="1:16" x14ac:dyDescent="0.2">
      <c r="A102" s="200"/>
      <c r="B102" s="199" t="s">
        <v>309</v>
      </c>
      <c r="C102" s="199" t="s">
        <v>321</v>
      </c>
      <c r="D102" s="199" t="s">
        <v>322</v>
      </c>
      <c r="E102" s="199" t="s">
        <v>323</v>
      </c>
      <c r="F102" s="199" t="s">
        <v>324</v>
      </c>
      <c r="G102" s="199" t="s">
        <v>325</v>
      </c>
      <c r="H102" s="199" t="s">
        <v>8</v>
      </c>
      <c r="I102" s="200"/>
      <c r="J102" s="201" t="s">
        <v>309</v>
      </c>
      <c r="K102" s="201" t="s">
        <v>321</v>
      </c>
      <c r="L102" s="201" t="s">
        <v>322</v>
      </c>
      <c r="M102" s="201" t="s">
        <v>323</v>
      </c>
      <c r="N102" s="201" t="s">
        <v>324</v>
      </c>
      <c r="O102" s="201" t="s">
        <v>325</v>
      </c>
      <c r="P102" s="201" t="s">
        <v>8</v>
      </c>
    </row>
    <row r="103" spans="1:16" x14ac:dyDescent="0.2">
      <c r="A103" s="200" t="s">
        <v>257</v>
      </c>
      <c r="B103" s="199">
        <v>14019242.584024405</v>
      </c>
      <c r="C103" s="199">
        <v>19107931.287316639</v>
      </c>
      <c r="D103" s="199">
        <v>20850203.558348492</v>
      </c>
      <c r="E103" s="199">
        <v>0</v>
      </c>
      <c r="F103" s="199">
        <v>0</v>
      </c>
      <c r="G103" s="199">
        <v>0</v>
      </c>
      <c r="H103" s="199">
        <v>53977377.429689512</v>
      </c>
      <c r="I103" s="200"/>
      <c r="J103" s="201">
        <v>2181.3606491348087</v>
      </c>
      <c r="K103" s="201">
        <v>3012.8918591184038</v>
      </c>
      <c r="L103" s="201">
        <v>3328.3622788785306</v>
      </c>
      <c r="M103" s="201">
        <v>0</v>
      </c>
      <c r="N103" s="201">
        <v>0</v>
      </c>
      <c r="O103" s="201">
        <v>0</v>
      </c>
      <c r="P103" s="201">
        <v>8522.6147871317426</v>
      </c>
    </row>
    <row r="104" spans="1:16" x14ac:dyDescent="0.2">
      <c r="A104" s="200" t="s">
        <v>258</v>
      </c>
      <c r="B104" s="199">
        <v>5216972.5208675945</v>
      </c>
      <c r="C104" s="199">
        <v>11114231.393720426</v>
      </c>
      <c r="D104" s="199">
        <v>13908599.118248397</v>
      </c>
      <c r="E104" s="199">
        <v>0</v>
      </c>
      <c r="F104" s="199">
        <v>0</v>
      </c>
      <c r="G104" s="199">
        <v>0</v>
      </c>
      <c r="H104" s="199">
        <v>30239803.032836411</v>
      </c>
      <c r="I104" s="200"/>
      <c r="J104" s="201">
        <v>833.89855122297024</v>
      </c>
      <c r="K104" s="201">
        <v>1776.5363762427864</v>
      </c>
      <c r="L104" s="201">
        <v>2223.1975744276256</v>
      </c>
      <c r="M104" s="201">
        <v>0</v>
      </c>
      <c r="N104" s="201">
        <v>0</v>
      </c>
      <c r="O104" s="201">
        <v>0</v>
      </c>
      <c r="P104" s="201">
        <v>4833.6325018933812</v>
      </c>
    </row>
    <row r="105" spans="1:16" x14ac:dyDescent="0.2">
      <c r="A105" s="200" t="s">
        <v>259</v>
      </c>
      <c r="B105" s="199">
        <v>3273111.0720000048</v>
      </c>
      <c r="C105" s="199">
        <v>7191745.9200000102</v>
      </c>
      <c r="D105" s="199">
        <v>8989682.4000000134</v>
      </c>
      <c r="E105" s="199">
        <v>0</v>
      </c>
      <c r="F105" s="199">
        <v>0</v>
      </c>
      <c r="G105" s="199">
        <v>0</v>
      </c>
      <c r="H105" s="199">
        <v>19454539.392000027</v>
      </c>
      <c r="I105" s="200"/>
      <c r="J105" s="201">
        <v>24.494399999999995</v>
      </c>
      <c r="K105" s="201">
        <v>69.98399999999998</v>
      </c>
      <c r="L105" s="201">
        <v>87.479999999999976</v>
      </c>
      <c r="M105" s="201">
        <v>0</v>
      </c>
      <c r="N105" s="201">
        <v>0</v>
      </c>
      <c r="O105" s="201">
        <v>0</v>
      </c>
      <c r="P105" s="201">
        <v>181.95839999999995</v>
      </c>
    </row>
    <row r="106" spans="1:16" x14ac:dyDescent="0.2">
      <c r="A106" s="200" t="s">
        <v>327</v>
      </c>
      <c r="B106" s="199">
        <v>0</v>
      </c>
      <c r="C106" s="199">
        <v>0</v>
      </c>
      <c r="D106" s="199">
        <v>0</v>
      </c>
      <c r="E106" s="199">
        <v>0</v>
      </c>
      <c r="F106" s="199">
        <v>0</v>
      </c>
      <c r="G106" s="199">
        <v>0</v>
      </c>
      <c r="H106" s="199">
        <v>0</v>
      </c>
      <c r="I106" s="200"/>
      <c r="J106" s="201">
        <v>0</v>
      </c>
      <c r="K106" s="201">
        <v>0</v>
      </c>
      <c r="L106" s="201">
        <v>0</v>
      </c>
      <c r="M106" s="201">
        <v>0</v>
      </c>
      <c r="N106" s="201">
        <v>0</v>
      </c>
      <c r="O106" s="201">
        <v>0</v>
      </c>
      <c r="P106" s="201">
        <v>0</v>
      </c>
    </row>
    <row r="107" spans="1:16" x14ac:dyDescent="0.2">
      <c r="A107" s="200" t="s">
        <v>23</v>
      </c>
      <c r="B107" s="199">
        <v>0</v>
      </c>
      <c r="C107" s="199">
        <v>0</v>
      </c>
      <c r="D107" s="199">
        <v>0</v>
      </c>
      <c r="E107" s="199">
        <v>0</v>
      </c>
      <c r="F107" s="199">
        <v>0</v>
      </c>
      <c r="G107" s="199">
        <v>0</v>
      </c>
      <c r="H107" s="199">
        <v>0</v>
      </c>
      <c r="I107" s="200"/>
      <c r="J107" s="201">
        <v>14999.999999999984</v>
      </c>
      <c r="K107" s="201">
        <v>14999.999999999984</v>
      </c>
      <c r="L107" s="201">
        <v>14999.999999999984</v>
      </c>
      <c r="M107" s="201">
        <v>0</v>
      </c>
      <c r="N107" s="201">
        <v>0</v>
      </c>
      <c r="O107" s="201">
        <v>0</v>
      </c>
      <c r="P107" s="201">
        <v>44999.999999999942</v>
      </c>
    </row>
    <row r="108" spans="1:16" x14ac:dyDescent="0.2">
      <c r="A108" s="200" t="s">
        <v>26</v>
      </c>
      <c r="B108" s="199">
        <v>29156.000000000004</v>
      </c>
      <c r="C108" s="199">
        <v>58312.000000000007</v>
      </c>
      <c r="D108" s="199">
        <v>87468</v>
      </c>
      <c r="E108" s="199">
        <v>0</v>
      </c>
      <c r="F108" s="199">
        <v>0</v>
      </c>
      <c r="G108" s="199">
        <v>0</v>
      </c>
      <c r="H108" s="199">
        <v>174936</v>
      </c>
      <c r="I108" s="200"/>
      <c r="J108" s="201">
        <v>213.11999999999992</v>
      </c>
      <c r="K108" s="201">
        <v>426.23999999999984</v>
      </c>
      <c r="L108" s="201">
        <v>639.35999999999979</v>
      </c>
      <c r="M108" s="201">
        <v>0</v>
      </c>
      <c r="N108" s="201">
        <v>0</v>
      </c>
      <c r="O108" s="201">
        <v>0</v>
      </c>
      <c r="P108" s="201">
        <v>1278.7199999999996</v>
      </c>
    </row>
    <row r="109" spans="1:16" x14ac:dyDescent="0.2">
      <c r="A109" s="200" t="s">
        <v>260</v>
      </c>
      <c r="B109" s="199">
        <v>0</v>
      </c>
      <c r="C109" s="199">
        <v>0</v>
      </c>
      <c r="D109" s="199">
        <v>0</v>
      </c>
      <c r="E109" s="199">
        <v>0</v>
      </c>
      <c r="F109" s="199">
        <v>0</v>
      </c>
      <c r="G109" s="199">
        <v>0</v>
      </c>
      <c r="H109" s="199">
        <v>0</v>
      </c>
      <c r="I109" s="200"/>
      <c r="J109" s="201">
        <v>0</v>
      </c>
      <c r="K109" s="201">
        <v>0</v>
      </c>
      <c r="L109" s="201">
        <v>0</v>
      </c>
      <c r="M109" s="201">
        <v>0</v>
      </c>
      <c r="N109" s="201">
        <v>0</v>
      </c>
      <c r="O109" s="201">
        <v>0</v>
      </c>
      <c r="P109" s="201">
        <v>0</v>
      </c>
    </row>
    <row r="110" spans="1:16" x14ac:dyDescent="0.2">
      <c r="A110" s="200" t="s">
        <v>2</v>
      </c>
      <c r="B110" s="199">
        <v>12153179.065860001</v>
      </c>
      <c r="C110" s="199">
        <v>9722589.9258599989</v>
      </c>
      <c r="D110" s="199">
        <v>7555116.7351800008</v>
      </c>
      <c r="E110" s="199">
        <v>0</v>
      </c>
      <c r="F110" s="199">
        <v>0</v>
      </c>
      <c r="G110" s="199">
        <v>0</v>
      </c>
      <c r="H110" s="199">
        <v>29430885.7269</v>
      </c>
      <c r="I110" s="200"/>
      <c r="J110" s="201">
        <v>889.07489999999973</v>
      </c>
      <c r="K110" s="201">
        <v>724.81122000000005</v>
      </c>
      <c r="L110" s="201">
        <v>558.34757999999988</v>
      </c>
      <c r="M110" s="201">
        <v>0</v>
      </c>
      <c r="N110" s="201">
        <v>0</v>
      </c>
      <c r="O110" s="201">
        <v>0</v>
      </c>
      <c r="P110" s="201">
        <v>2172.2337000000002</v>
      </c>
    </row>
    <row r="111" spans="1:16" x14ac:dyDescent="0.2">
      <c r="A111" s="200" t="s">
        <v>261</v>
      </c>
      <c r="B111" s="199">
        <v>3346358.0608634395</v>
      </c>
      <c r="C111" s="199">
        <v>4814840.6529067745</v>
      </c>
      <c r="D111" s="199">
        <v>5426432.0047729313</v>
      </c>
      <c r="E111" s="199">
        <v>0</v>
      </c>
      <c r="F111" s="199">
        <v>0</v>
      </c>
      <c r="G111" s="199">
        <v>0</v>
      </c>
      <c r="H111" s="199">
        <v>13587630.718543153</v>
      </c>
      <c r="I111" s="200"/>
      <c r="J111" s="201">
        <v>1606.6911402946696</v>
      </c>
      <c r="K111" s="201">
        <v>2225.004186421585</v>
      </c>
      <c r="L111" s="201">
        <v>2480.1144118539487</v>
      </c>
      <c r="M111" s="201">
        <v>0</v>
      </c>
      <c r="N111" s="201">
        <v>0</v>
      </c>
      <c r="O111" s="201">
        <v>0</v>
      </c>
      <c r="P111" s="201">
        <v>6311.8097385702067</v>
      </c>
    </row>
    <row r="112" spans="1:16" x14ac:dyDescent="0.2">
      <c r="A112" s="200" t="s">
        <v>4</v>
      </c>
      <c r="B112" s="199">
        <v>9578999.9999999963</v>
      </c>
      <c r="C112" s="199">
        <v>9578999.9999999963</v>
      </c>
      <c r="D112" s="199">
        <v>9578999.9999999963</v>
      </c>
      <c r="E112" s="199">
        <v>0</v>
      </c>
      <c r="F112" s="199">
        <v>0</v>
      </c>
      <c r="G112" s="199">
        <v>0</v>
      </c>
      <c r="H112" s="199">
        <v>28736999.999999996</v>
      </c>
      <c r="I112" s="200"/>
      <c r="J112" s="201">
        <v>1200.0000000000002</v>
      </c>
      <c r="K112" s="201">
        <v>1200.0000000000002</v>
      </c>
      <c r="L112" s="201">
        <v>1200.0000000000002</v>
      </c>
      <c r="M112" s="201">
        <v>0</v>
      </c>
      <c r="N112" s="201">
        <v>0</v>
      </c>
      <c r="O112" s="201">
        <v>0</v>
      </c>
      <c r="P112" s="201">
        <v>3600.0000000000005</v>
      </c>
    </row>
    <row r="113" spans="1:16" x14ac:dyDescent="0.2">
      <c r="A113" s="200" t="s">
        <v>271</v>
      </c>
      <c r="B113" s="199">
        <v>2928146.3999999971</v>
      </c>
      <c r="C113" s="199">
        <v>2928146.3999999971</v>
      </c>
      <c r="D113" s="199">
        <v>2928146.3999999971</v>
      </c>
      <c r="E113" s="199">
        <v>0</v>
      </c>
      <c r="F113" s="199">
        <v>0</v>
      </c>
      <c r="G113" s="199">
        <v>0</v>
      </c>
      <c r="H113" s="199">
        <v>8784439.1999999974</v>
      </c>
      <c r="I113" s="200"/>
      <c r="J113" s="201">
        <v>366.01830000000012</v>
      </c>
      <c r="K113" s="201">
        <v>366.01830000000012</v>
      </c>
      <c r="L113" s="201">
        <v>366.01830000000012</v>
      </c>
      <c r="M113" s="201">
        <v>0</v>
      </c>
      <c r="N113" s="201">
        <v>0</v>
      </c>
      <c r="O113" s="201">
        <v>0</v>
      </c>
      <c r="P113" s="201">
        <v>1098.0549000000001</v>
      </c>
    </row>
    <row r="114" spans="1:16" x14ac:dyDescent="0.2">
      <c r="A114" s="200" t="s">
        <v>17</v>
      </c>
      <c r="B114" s="199">
        <v>1368009.4057999998</v>
      </c>
      <c r="C114" s="199">
        <v>1160993.9527999999</v>
      </c>
      <c r="D114" s="199">
        <v>1160993.9527999999</v>
      </c>
      <c r="E114" s="199">
        <v>906912.58481874957</v>
      </c>
      <c r="F114" s="199">
        <v>945948.64511093718</v>
      </c>
      <c r="G114" s="199">
        <v>992464.80315773422</v>
      </c>
      <c r="H114" s="199">
        <v>6535323.3444874287</v>
      </c>
      <c r="I114" s="200"/>
      <c r="J114" s="201">
        <v>247.69175000000007</v>
      </c>
      <c r="K114" s="201">
        <v>227.54974999999999</v>
      </c>
      <c r="L114" s="201">
        <v>227.54974999999999</v>
      </c>
      <c r="M114" s="201">
        <v>183.25504687499998</v>
      </c>
      <c r="N114" s="201">
        <v>197.27624546875003</v>
      </c>
      <c r="O114" s="201">
        <v>213.79506399218747</v>
      </c>
      <c r="P114" s="201">
        <v>1297.1176063359355</v>
      </c>
    </row>
    <row r="115" spans="1:16" x14ac:dyDescent="0.2">
      <c r="A115" s="200" t="s">
        <v>25</v>
      </c>
      <c r="B115" s="199">
        <v>1171048</v>
      </c>
      <c r="C115" s="199">
        <v>1329516</v>
      </c>
      <c r="D115" s="199">
        <v>1466157</v>
      </c>
      <c r="E115" s="199">
        <v>0</v>
      </c>
      <c r="F115" s="199">
        <v>0</v>
      </c>
      <c r="G115" s="199">
        <v>0</v>
      </c>
      <c r="H115" s="199">
        <v>3966721</v>
      </c>
      <c r="I115" s="200"/>
      <c r="J115" s="201">
        <v>8679.3599999999988</v>
      </c>
      <c r="K115" s="201">
        <v>9957.1200000000008</v>
      </c>
      <c r="L115" s="201">
        <v>11135.04</v>
      </c>
      <c r="M115" s="201">
        <v>0</v>
      </c>
      <c r="N115" s="201">
        <v>0</v>
      </c>
      <c r="O115" s="201">
        <v>0</v>
      </c>
      <c r="P115" s="201">
        <v>29771.519999999975</v>
      </c>
    </row>
    <row r="116" spans="1:16" x14ac:dyDescent="0.2">
      <c r="A116" s="200" t="s">
        <v>5</v>
      </c>
      <c r="B116" s="199">
        <v>0</v>
      </c>
      <c r="C116" s="199">
        <v>0</v>
      </c>
      <c r="D116" s="199">
        <v>0</v>
      </c>
      <c r="E116" s="199">
        <v>0</v>
      </c>
      <c r="F116" s="199">
        <v>0</v>
      </c>
      <c r="G116" s="199">
        <v>0</v>
      </c>
      <c r="H116" s="199">
        <v>0</v>
      </c>
      <c r="I116" s="200"/>
      <c r="J116" s="201">
        <v>0</v>
      </c>
      <c r="K116" s="201">
        <v>0</v>
      </c>
      <c r="L116" s="201">
        <v>0</v>
      </c>
      <c r="M116" s="201">
        <v>0</v>
      </c>
      <c r="N116" s="201">
        <v>0</v>
      </c>
      <c r="O116" s="201">
        <v>0</v>
      </c>
      <c r="P116" s="201">
        <v>0</v>
      </c>
    </row>
    <row r="117" spans="1:16" x14ac:dyDescent="0.2">
      <c r="A117" s="200" t="s">
        <v>265</v>
      </c>
      <c r="B117" s="199">
        <v>1415206.7999999986</v>
      </c>
      <c r="C117" s="199">
        <v>1755799.6999999972</v>
      </c>
      <c r="D117" s="199">
        <v>1869807.9999999972</v>
      </c>
      <c r="E117" s="199">
        <v>0</v>
      </c>
      <c r="F117" s="199">
        <v>0</v>
      </c>
      <c r="G117" s="199">
        <v>0</v>
      </c>
      <c r="H117" s="199">
        <v>5040814.4999999935</v>
      </c>
      <c r="I117" s="200"/>
      <c r="J117" s="201">
        <v>205.30000000000007</v>
      </c>
      <c r="K117" s="201">
        <v>263.7999999999999</v>
      </c>
      <c r="L117" s="201">
        <v>285.89999999999992</v>
      </c>
      <c r="M117" s="201">
        <v>0</v>
      </c>
      <c r="N117" s="201">
        <v>0</v>
      </c>
      <c r="O117" s="201">
        <v>0</v>
      </c>
      <c r="P117" s="201">
        <v>755.00000000000068</v>
      </c>
    </row>
    <row r="118" spans="1:16" x14ac:dyDescent="0.2">
      <c r="A118" s="200"/>
      <c r="B118" s="202">
        <f t="shared" ref="B118:H118" si="16">SUM(B103:B117)</f>
        <v>54499429.909415446</v>
      </c>
      <c r="C118" s="202">
        <f t="shared" si="16"/>
        <v>68763107.232603848</v>
      </c>
      <c r="D118" s="202">
        <f t="shared" si="16"/>
        <v>73821607.169349819</v>
      </c>
      <c r="E118" s="202">
        <f t="shared" si="16"/>
        <v>906912.58481874957</v>
      </c>
      <c r="F118" s="202">
        <f t="shared" si="16"/>
        <v>945948.64511093718</v>
      </c>
      <c r="G118" s="202">
        <f t="shared" si="16"/>
        <v>992464.80315773422</v>
      </c>
      <c r="H118" s="202">
        <f t="shared" si="16"/>
        <v>199929470.34445652</v>
      </c>
      <c r="I118" s="200"/>
      <c r="J118" s="206">
        <f t="shared" ref="J118:P118" si="17">SUM(J103:J117)</f>
        <v>31447.00969065243</v>
      </c>
      <c r="K118" s="206">
        <f t="shared" si="17"/>
        <v>35249.955691782765</v>
      </c>
      <c r="L118" s="206">
        <f t="shared" si="17"/>
        <v>37531.369895160089</v>
      </c>
      <c r="M118" s="206">
        <f t="shared" si="17"/>
        <v>183.25504687499998</v>
      </c>
      <c r="N118" s="206">
        <f t="shared" si="17"/>
        <v>197.27624546875003</v>
      </c>
      <c r="O118" s="206">
        <f t="shared" si="17"/>
        <v>213.79506399218747</v>
      </c>
      <c r="P118" s="206">
        <f t="shared" si="17"/>
        <v>104822.66163393119</v>
      </c>
    </row>
  </sheetData>
  <customSheetViews>
    <customSheetView guid="{8E212A9A-7614-47AE-9E08-B60E07D37147}" scale="55" hiddenRows="1" topLeftCell="B79">
      <selection activeCell="H105" sqref="H105"/>
      <pageMargins left="0.7" right="0.7" top="0.75" bottom="0.75" header="0.3" footer="0.3"/>
    </customSheetView>
  </customSheetViews>
  <mergeCells count="4">
    <mergeCell ref="B80:H80"/>
    <mergeCell ref="J80:P80"/>
    <mergeCell ref="B81:P81"/>
    <mergeCell ref="B101:P101"/>
  </mergeCells>
  <pageMargins left="0.7" right="0.7" top="0.75" bottom="0.75" header="0.3" footer="0.3"/>
  <pageSetup orientation="portrait" horizontalDpi="1200" verticalDpi="1200" r:id="rId1"/>
  <headerFooter>
    <oddFooter>&amp;R&amp;1#&amp;"Calibri"&amp;10&amp;KA80000Internal Use Only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1C47D-632C-4603-8322-26D16EC59E2F}">
  <sheetPr>
    <tabColor rgb="FF00B0F0"/>
  </sheetPr>
  <dimension ref="A1:N131"/>
  <sheetViews>
    <sheetView workbookViewId="0">
      <selection activeCell="A4" sqref="A4"/>
    </sheetView>
  </sheetViews>
  <sheetFormatPr defaultColWidth="9" defaultRowHeight="16.5" customHeight="1" x14ac:dyDescent="0.2"/>
  <cols>
    <col min="1" max="1" width="33.875" style="27" customWidth="1"/>
    <col min="2" max="9" width="22.5" style="27" customWidth="1"/>
    <col min="10" max="10" width="12.125" style="27" customWidth="1"/>
    <col min="11" max="16384" width="9" style="27"/>
  </cols>
  <sheetData>
    <row r="1" spans="1:14" ht="16.5" customHeight="1" x14ac:dyDescent="0.2">
      <c r="A1" s="360" t="str">
        <f>' PY2 Res &amp; DR'!A1</f>
        <v>Evergy Evaluation, Measurement, and Verification Report  – Appendix O: Databook</v>
      </c>
      <c r="B1" s="64"/>
      <c r="C1" s="64"/>
      <c r="D1" s="64"/>
      <c r="E1" s="64"/>
      <c r="F1" s="64"/>
      <c r="G1" s="64"/>
      <c r="H1" s="64"/>
      <c r="I1" s="64"/>
      <c r="J1" s="64"/>
      <c r="K1" s="64"/>
      <c r="L1" s="64"/>
      <c r="M1" s="64"/>
      <c r="N1" s="64"/>
    </row>
    <row r="2" spans="1:14" ht="16.5" customHeight="1" x14ac:dyDescent="0.2">
      <c r="A2" s="361"/>
      <c r="B2" s="67"/>
      <c r="C2" s="67"/>
      <c r="D2" s="67"/>
      <c r="E2" s="67"/>
      <c r="F2" s="67"/>
      <c r="G2" s="67"/>
      <c r="H2" s="67"/>
    </row>
    <row r="3" spans="1:14" ht="16.5" customHeight="1" x14ac:dyDescent="0.2">
      <c r="A3" s="362" t="s">
        <v>1</v>
      </c>
      <c r="B3" s="45"/>
      <c r="C3" s="45"/>
      <c r="D3" s="45"/>
      <c r="E3" s="45"/>
      <c r="F3" s="45"/>
      <c r="G3" s="45"/>
      <c r="H3" s="45"/>
      <c r="I3" s="68"/>
      <c r="J3" s="68"/>
      <c r="K3" s="68"/>
      <c r="L3" s="68"/>
      <c r="M3" s="68"/>
      <c r="N3" s="68"/>
    </row>
    <row r="6" spans="1:14" ht="16.5" customHeight="1" x14ac:dyDescent="0.2">
      <c r="A6" s="359" t="s">
        <v>38</v>
      </c>
      <c r="B6" s="56"/>
      <c r="C6" s="56"/>
      <c r="D6" s="56"/>
    </row>
    <row r="7" spans="1:14" ht="16.5" customHeight="1" x14ac:dyDescent="0.2">
      <c r="A7" s="23" t="s">
        <v>40</v>
      </c>
      <c r="B7" s="566" t="s">
        <v>919</v>
      </c>
      <c r="C7" s="567" t="s">
        <v>121</v>
      </c>
      <c r="D7" s="568" t="s">
        <v>120</v>
      </c>
    </row>
    <row r="8" spans="1:14" ht="16.5" customHeight="1" x14ac:dyDescent="0.2">
      <c r="A8" s="94" t="s">
        <v>43</v>
      </c>
      <c r="B8" s="1041">
        <f>'Program Level Tables'!B5</f>
        <v>5415</v>
      </c>
      <c r="C8" s="1042"/>
      <c r="D8" s="1043"/>
    </row>
    <row r="9" spans="1:14" ht="16.5" customHeight="1" x14ac:dyDescent="0.2">
      <c r="A9" s="1044" t="s">
        <v>46</v>
      </c>
      <c r="B9" s="1045"/>
      <c r="C9" s="1045"/>
      <c r="D9" s="1046"/>
    </row>
    <row r="10" spans="1:14" ht="16.5" customHeight="1" x14ac:dyDescent="0.2">
      <c r="A10" s="171" t="s">
        <v>47</v>
      </c>
      <c r="B10" s="176">
        <f>'Program Level Tables'!B7</f>
        <v>12582480</v>
      </c>
      <c r="C10" s="176">
        <f>'Program Level Tables'!C7</f>
        <v>7767640</v>
      </c>
      <c r="D10" s="177">
        <f>'Program Level Tables'!D7</f>
        <v>4814841</v>
      </c>
    </row>
    <row r="11" spans="1:14" s="50" customFormat="1" ht="16.5" customHeight="1" x14ac:dyDescent="0.2">
      <c r="A11" s="94" t="s">
        <v>48</v>
      </c>
      <c r="B11" s="134">
        <f>'Program Level Tables'!B8</f>
        <v>10591013</v>
      </c>
      <c r="C11" s="569">
        <f>'Program Level Tables'!C8</f>
        <v>6796548</v>
      </c>
      <c r="D11" s="177">
        <f>'Program Level Tables'!D8</f>
        <v>3794464</v>
      </c>
      <c r="E11" s="99"/>
      <c r="F11" s="1038"/>
      <c r="G11" s="1038"/>
      <c r="H11" s="1038"/>
      <c r="I11" s="21"/>
    </row>
    <row r="12" spans="1:14" ht="16.5" customHeight="1" x14ac:dyDescent="0.2">
      <c r="A12" s="172" t="s">
        <v>49</v>
      </c>
      <c r="B12" s="178">
        <f>'Program Level Tables'!B9</f>
        <v>9699732</v>
      </c>
      <c r="C12" s="178">
        <f>'Program Level Tables'!C9</f>
        <v>6140260</v>
      </c>
      <c r="D12" s="179">
        <f>'Program Level Tables'!D9</f>
        <v>3559472</v>
      </c>
    </row>
    <row r="13" spans="1:14" ht="16.5" customHeight="1" x14ac:dyDescent="0.2">
      <c r="A13" s="94" t="s">
        <v>50</v>
      </c>
      <c r="B13" s="137">
        <f>'Program Level Tables'!B10</f>
        <v>7412935</v>
      </c>
      <c r="C13" s="137">
        <f>'Program Level Tables'!C10</f>
        <v>4612617</v>
      </c>
      <c r="D13" s="134">
        <f>'Program Level Tables'!D10</f>
        <v>2800318</v>
      </c>
      <c r="E13" s="51"/>
      <c r="F13" s="51"/>
      <c r="G13" s="51"/>
      <c r="H13" s="51"/>
    </row>
    <row r="14" spans="1:14" ht="16.5" customHeight="1" x14ac:dyDescent="0.2">
      <c r="A14" s="1044" t="s">
        <v>51</v>
      </c>
      <c r="B14" s="1045"/>
      <c r="C14" s="1045"/>
      <c r="D14" s="1046"/>
      <c r="E14" s="51"/>
      <c r="F14" s="51"/>
      <c r="G14" s="51"/>
      <c r="H14" s="51"/>
    </row>
    <row r="15" spans="1:14" ht="16.5" customHeight="1" x14ac:dyDescent="0.2">
      <c r="A15" s="94" t="s">
        <v>61</v>
      </c>
      <c r="B15" s="543">
        <f>'Program Level Tables'!B12</f>
        <v>5617.19</v>
      </c>
      <c r="C15" s="543">
        <f>'Program Level Tables'!C12</f>
        <v>3392.19</v>
      </c>
      <c r="D15" s="136">
        <f>'Program Level Tables'!D12</f>
        <v>2225</v>
      </c>
      <c r="E15" s="51"/>
      <c r="F15" s="51"/>
      <c r="G15" s="51"/>
      <c r="H15" s="51"/>
    </row>
    <row r="16" spans="1:14" ht="16.5" customHeight="1" x14ac:dyDescent="0.2">
      <c r="A16" s="94" t="s">
        <v>62</v>
      </c>
      <c r="B16" s="543">
        <f>'Program Level Tables'!B13</f>
        <v>7022.35</v>
      </c>
      <c r="C16" s="543">
        <f>'Program Level Tables'!C13</f>
        <v>4361.07</v>
      </c>
      <c r="D16" s="136">
        <f>'Program Level Tables'!D13</f>
        <v>2661.28</v>
      </c>
      <c r="E16" s="51"/>
      <c r="F16" s="51"/>
      <c r="G16" s="51"/>
      <c r="H16" s="51"/>
    </row>
    <row r="17" spans="1:8" ht="16.5" customHeight="1" x14ac:dyDescent="0.2">
      <c r="A17" s="94" t="s">
        <v>63</v>
      </c>
      <c r="B17" s="543">
        <f>'Program Level Tables'!B14</f>
        <v>6833.51</v>
      </c>
      <c r="C17" s="543">
        <f>'Program Level Tables'!C14</f>
        <v>4193.47</v>
      </c>
      <c r="D17" s="136">
        <f>'Program Level Tables'!D14</f>
        <v>2640.05</v>
      </c>
      <c r="E17" s="51"/>
      <c r="F17" s="51"/>
      <c r="G17" s="51"/>
      <c r="H17" s="51"/>
    </row>
    <row r="18" spans="1:8" ht="16.5" customHeight="1" x14ac:dyDescent="0.2">
      <c r="A18" s="94" t="s">
        <v>64</v>
      </c>
      <c r="B18" s="543">
        <f>'Program Level Tables'!B15</f>
        <v>4915.1899999999996</v>
      </c>
      <c r="C18" s="543">
        <f>'Program Level Tables'!C15</f>
        <v>3000.57</v>
      </c>
      <c r="D18" s="136">
        <f>'Program Level Tables'!D15</f>
        <v>1914.62</v>
      </c>
      <c r="E18" s="51"/>
      <c r="F18" s="51"/>
      <c r="G18" s="51"/>
      <c r="H18" s="51"/>
    </row>
    <row r="19" spans="1:8" ht="16.5" customHeight="1" x14ac:dyDescent="0.2">
      <c r="A19" s="1044" t="s">
        <v>55</v>
      </c>
      <c r="B19" s="1045"/>
      <c r="C19" s="1045"/>
      <c r="D19" s="1046"/>
      <c r="E19" s="51"/>
      <c r="F19" s="51"/>
      <c r="G19" s="51"/>
      <c r="H19" s="51"/>
    </row>
    <row r="20" spans="1:8" ht="16.5" customHeight="1" x14ac:dyDescent="0.2">
      <c r="A20" s="94" t="s">
        <v>57</v>
      </c>
      <c r="B20" s="169">
        <f>'Program Level Tables'!B17</f>
        <v>1.03</v>
      </c>
      <c r="C20" s="169">
        <f>'Program Level Tables'!C17</f>
        <v>1.02</v>
      </c>
      <c r="D20" s="170">
        <f>'Program Level Tables'!D17</f>
        <v>1.04</v>
      </c>
      <c r="E20" s="51"/>
      <c r="F20" s="51"/>
      <c r="G20" s="51"/>
      <c r="H20" s="51"/>
    </row>
    <row r="21" spans="1:8" s="240" customFormat="1" ht="16.5" customHeight="1" x14ac:dyDescent="0.2">
      <c r="A21" s="180"/>
      <c r="B21" s="295"/>
      <c r="C21" s="295"/>
      <c r="D21" s="295"/>
      <c r="E21" s="51"/>
      <c r="F21" s="51"/>
      <c r="G21" s="51"/>
      <c r="H21" s="51"/>
    </row>
    <row r="22" spans="1:8" ht="16.5" customHeight="1" x14ac:dyDescent="0.2">
      <c r="C22" s="51"/>
      <c r="D22" s="51"/>
      <c r="E22" s="51"/>
      <c r="F22" s="51"/>
      <c r="G22" s="51"/>
      <c r="H22" s="51"/>
    </row>
    <row r="23" spans="1:8" s="240" customFormat="1" ht="16.5" customHeight="1" x14ac:dyDescent="0.2">
      <c r="A23" s="358" t="s">
        <v>392</v>
      </c>
      <c r="B23"/>
      <c r="C23" s="51"/>
      <c r="D23" s="51"/>
      <c r="E23" s="51"/>
      <c r="F23" s="51"/>
      <c r="G23" s="51"/>
      <c r="H23" s="51"/>
    </row>
    <row r="24" spans="1:8" s="240" customFormat="1" ht="16.5" customHeight="1" x14ac:dyDescent="0.2">
      <c r="A24" s="181" t="s">
        <v>393</v>
      </c>
      <c r="B24" s="181" t="s">
        <v>75</v>
      </c>
      <c r="C24" s="51"/>
      <c r="D24" s="51"/>
      <c r="E24" s="51"/>
      <c r="F24" s="51"/>
      <c r="G24" s="51"/>
      <c r="H24" s="51"/>
    </row>
    <row r="25" spans="1:8" s="240" customFormat="1" ht="16.5" customHeight="1" x14ac:dyDescent="0.2">
      <c r="A25" s="1036" t="s">
        <v>394</v>
      </c>
      <c r="B25" s="298" t="s">
        <v>78</v>
      </c>
      <c r="C25" s="51"/>
      <c r="D25" s="51"/>
      <c r="E25" s="51"/>
      <c r="F25" s="51"/>
      <c r="G25" s="51"/>
      <c r="H25" s="51"/>
    </row>
    <row r="26" spans="1:8" s="240" customFormat="1" ht="16.5" customHeight="1" x14ac:dyDescent="0.2">
      <c r="A26" s="1036"/>
      <c r="B26" s="298" t="s">
        <v>79</v>
      </c>
      <c r="C26" s="51"/>
      <c r="D26" s="51"/>
      <c r="E26" s="51"/>
      <c r="F26" s="51"/>
      <c r="G26" s="51"/>
      <c r="H26" s="51"/>
    </row>
    <row r="27" spans="1:8" s="240" customFormat="1" ht="16.5" customHeight="1" x14ac:dyDescent="0.2">
      <c r="A27" s="1036"/>
      <c r="B27" s="298" t="s">
        <v>80</v>
      </c>
      <c r="C27" s="51"/>
      <c r="D27" s="51"/>
      <c r="E27" s="51"/>
      <c r="F27" s="51"/>
      <c r="G27" s="51"/>
      <c r="H27" s="51"/>
    </row>
    <row r="28" spans="1:8" s="240" customFormat="1" ht="16.5" customHeight="1" x14ac:dyDescent="0.2">
      <c r="A28" s="1036"/>
      <c r="B28" s="298" t="s">
        <v>81</v>
      </c>
      <c r="C28" s="51"/>
      <c r="D28" s="51"/>
      <c r="E28" s="51"/>
      <c r="F28" s="51"/>
      <c r="G28" s="51"/>
      <c r="H28" s="51"/>
    </row>
    <row r="29" spans="1:8" s="240" customFormat="1" ht="16.5" customHeight="1" x14ac:dyDescent="0.2">
      <c r="A29" s="1036"/>
      <c r="B29" s="298" t="s">
        <v>82</v>
      </c>
      <c r="C29" s="51"/>
      <c r="D29" s="51"/>
      <c r="E29" s="51"/>
      <c r="F29" s="51"/>
      <c r="G29" s="51"/>
      <c r="H29" s="51"/>
    </row>
    <row r="30" spans="1:8" s="240" customFormat="1" ht="16.5" customHeight="1" x14ac:dyDescent="0.2">
      <c r="A30" s="1037" t="s">
        <v>395</v>
      </c>
      <c r="B30" s="298" t="s">
        <v>355</v>
      </c>
      <c r="C30" s="51"/>
      <c r="D30" s="51"/>
      <c r="E30" s="51"/>
      <c r="F30" s="51"/>
      <c r="G30" s="51"/>
      <c r="H30" s="51"/>
    </row>
    <row r="31" spans="1:8" s="240" customFormat="1" ht="16.5" customHeight="1" x14ac:dyDescent="0.2">
      <c r="A31" s="1037"/>
      <c r="B31" s="298" t="s">
        <v>76</v>
      </c>
      <c r="C31" s="51"/>
      <c r="D31" s="51"/>
      <c r="E31" s="51"/>
      <c r="F31" s="51"/>
      <c r="G31" s="51"/>
      <c r="H31" s="51"/>
    </row>
    <row r="32" spans="1:8" s="240" customFormat="1" ht="16.5" customHeight="1" x14ac:dyDescent="0.2">
      <c r="A32" s="1036" t="s">
        <v>396</v>
      </c>
      <c r="B32" s="299" t="s">
        <v>90</v>
      </c>
      <c r="C32" s="51"/>
      <c r="D32" s="51"/>
      <c r="E32" s="51"/>
      <c r="F32" s="51"/>
      <c r="G32" s="51"/>
      <c r="H32" s="51"/>
    </row>
    <row r="33" spans="1:8" s="240" customFormat="1" ht="16.5" customHeight="1" x14ac:dyDescent="0.2">
      <c r="A33" s="1036"/>
      <c r="B33" s="298" t="s">
        <v>397</v>
      </c>
      <c r="C33" s="51"/>
      <c r="D33" s="51"/>
      <c r="E33" s="51"/>
      <c r="F33" s="51"/>
      <c r="G33" s="51"/>
      <c r="H33" s="51"/>
    </row>
    <row r="34" spans="1:8" s="240" customFormat="1" ht="16.5" customHeight="1" x14ac:dyDescent="0.2">
      <c r="A34" s="1036"/>
      <c r="B34" s="298" t="s">
        <v>92</v>
      </c>
      <c r="C34" s="51"/>
      <c r="D34" s="51"/>
      <c r="E34" s="51"/>
      <c r="F34" s="51"/>
      <c r="G34" s="51"/>
      <c r="H34" s="51"/>
    </row>
    <row r="35" spans="1:8" s="240" customFormat="1" ht="16.5" customHeight="1" x14ac:dyDescent="0.2">
      <c r="A35" s="1036"/>
      <c r="B35" s="298" t="s">
        <v>93</v>
      </c>
      <c r="C35" s="51"/>
      <c r="D35" s="51"/>
      <c r="E35" s="51"/>
      <c r="F35" s="51"/>
      <c r="G35" s="51"/>
      <c r="H35" s="51"/>
    </row>
    <row r="36" spans="1:8" s="240" customFormat="1" ht="16.5" customHeight="1" x14ac:dyDescent="0.2">
      <c r="A36" s="293" t="s">
        <v>398</v>
      </c>
      <c r="C36" s="51"/>
      <c r="D36" s="51"/>
      <c r="E36" s="51"/>
      <c r="F36" s="51"/>
      <c r="G36" s="51"/>
      <c r="H36" s="51"/>
    </row>
    <row r="37" spans="1:8" s="240" customFormat="1" ht="16.5" customHeight="1" x14ac:dyDescent="0.2">
      <c r="C37" s="51"/>
      <c r="D37" s="51"/>
      <c r="E37" s="51"/>
      <c r="F37" s="51"/>
      <c r="G37" s="51"/>
      <c r="H37" s="51"/>
    </row>
    <row r="38" spans="1:8" s="240" customFormat="1" ht="16.5" customHeight="1" x14ac:dyDescent="0.2">
      <c r="C38" s="51"/>
      <c r="D38" s="51"/>
      <c r="E38" s="51"/>
      <c r="F38" s="51"/>
      <c r="G38" s="51"/>
      <c r="H38" s="51"/>
    </row>
    <row r="39" spans="1:8" s="91" customFormat="1" ht="16.5" customHeight="1" x14ac:dyDescent="0.2">
      <c r="A39" s="358" t="s">
        <v>302</v>
      </c>
      <c r="B39"/>
    </row>
    <row r="40" spans="1:8" ht="16.5" customHeight="1" x14ac:dyDescent="0.2">
      <c r="A40" s="220" t="s">
        <v>401</v>
      </c>
      <c r="B40" s="221" t="s">
        <v>65</v>
      </c>
    </row>
    <row r="41" spans="1:8" ht="16.5" customHeight="1" x14ac:dyDescent="0.2">
      <c r="A41" s="300" t="s">
        <v>66</v>
      </c>
      <c r="B41" s="301">
        <v>546</v>
      </c>
    </row>
    <row r="42" spans="1:8" ht="16.5" customHeight="1" x14ac:dyDescent="0.2">
      <c r="A42" s="300" t="s">
        <v>67</v>
      </c>
      <c r="B42" s="301">
        <v>43</v>
      </c>
    </row>
    <row r="43" spans="1:8" ht="16.5" customHeight="1" x14ac:dyDescent="0.2">
      <c r="A43" s="300" t="s">
        <v>68</v>
      </c>
      <c r="B43" s="301">
        <v>4</v>
      </c>
    </row>
    <row r="45" spans="1:8" s="240" customFormat="1" ht="16.5" customHeight="1" x14ac:dyDescent="0.2"/>
    <row r="46" spans="1:8" ht="16.5" customHeight="1" x14ac:dyDescent="0.2">
      <c r="A46" s="358" t="s">
        <v>347</v>
      </c>
      <c r="B46"/>
      <c r="C46"/>
      <c r="D46"/>
      <c r="E46"/>
      <c r="F46"/>
      <c r="G46"/>
      <c r="H46" s="51"/>
    </row>
    <row r="47" spans="1:8" ht="25.5" x14ac:dyDescent="0.2">
      <c r="A47" s="302" t="s">
        <v>402</v>
      </c>
      <c r="B47" s="221" t="s">
        <v>83</v>
      </c>
      <c r="C47" s="221" t="s">
        <v>70</v>
      </c>
      <c r="D47" s="221" t="s">
        <v>84</v>
      </c>
      <c r="E47" s="221" t="s">
        <v>71</v>
      </c>
      <c r="F47" s="221" t="s">
        <v>336</v>
      </c>
      <c r="G47" s="221" t="s">
        <v>337</v>
      </c>
      <c r="H47" s="51"/>
    </row>
    <row r="48" spans="1:8" ht="16.5" customHeight="1" x14ac:dyDescent="0.2">
      <c r="A48" s="303" t="s">
        <v>76</v>
      </c>
      <c r="B48" s="304">
        <v>313953</v>
      </c>
      <c r="C48" s="304">
        <v>249175</v>
      </c>
      <c r="D48" s="305">
        <v>55.97</v>
      </c>
      <c r="E48" s="305">
        <v>77.44</v>
      </c>
      <c r="F48" s="306">
        <v>0.79</v>
      </c>
      <c r="G48" s="306">
        <v>1.38</v>
      </c>
      <c r="H48" s="51"/>
    </row>
    <row r="49" spans="1:8" ht="16.5" customHeight="1" x14ac:dyDescent="0.2">
      <c r="A49" s="303" t="s">
        <v>77</v>
      </c>
      <c r="B49" s="304">
        <v>197422</v>
      </c>
      <c r="C49" s="304">
        <v>196566</v>
      </c>
      <c r="D49" s="305">
        <v>33</v>
      </c>
      <c r="E49" s="305">
        <v>60.14</v>
      </c>
      <c r="F49" s="306">
        <v>1</v>
      </c>
      <c r="G49" s="306">
        <v>1.82</v>
      </c>
      <c r="H49" s="51"/>
    </row>
    <row r="50" spans="1:8" ht="16.5" customHeight="1" x14ac:dyDescent="0.2">
      <c r="A50" s="303" t="s">
        <v>90</v>
      </c>
      <c r="B50" s="304">
        <v>5128759</v>
      </c>
      <c r="C50" s="304">
        <v>5060419</v>
      </c>
      <c r="D50" s="307">
        <v>5667.55</v>
      </c>
      <c r="E50" s="307">
        <v>5593.05</v>
      </c>
      <c r="F50" s="306">
        <v>0.99</v>
      </c>
      <c r="G50" s="306">
        <v>0.99</v>
      </c>
      <c r="H50" s="51"/>
    </row>
    <row r="51" spans="1:8" ht="16.5" customHeight="1" x14ac:dyDescent="0.2">
      <c r="A51" s="303" t="s">
        <v>91</v>
      </c>
      <c r="B51" s="304">
        <v>3687359</v>
      </c>
      <c r="C51" s="304">
        <v>3145616</v>
      </c>
      <c r="D51" s="305">
        <v>979.92</v>
      </c>
      <c r="E51" s="305">
        <v>835.89</v>
      </c>
      <c r="F51" s="306">
        <v>0.85</v>
      </c>
      <c r="G51" s="306">
        <v>0.85</v>
      </c>
      <c r="H51" s="51"/>
    </row>
    <row r="52" spans="1:8" ht="16.5" customHeight="1" x14ac:dyDescent="0.2">
      <c r="A52" s="303" t="s">
        <v>92</v>
      </c>
      <c r="B52" s="304">
        <v>647121</v>
      </c>
      <c r="C52" s="304">
        <v>439092</v>
      </c>
      <c r="D52" s="305">
        <v>223.85</v>
      </c>
      <c r="E52" s="305">
        <v>147.38999999999999</v>
      </c>
      <c r="F52" s="306">
        <v>0.68</v>
      </c>
      <c r="G52" s="306">
        <v>0.66</v>
      </c>
      <c r="H52" s="51"/>
    </row>
    <row r="53" spans="1:8" ht="16.5" customHeight="1" x14ac:dyDescent="0.2">
      <c r="A53" s="303" t="s">
        <v>93</v>
      </c>
      <c r="B53" s="304">
        <v>173806</v>
      </c>
      <c r="C53" s="304">
        <v>173339</v>
      </c>
      <c r="D53" s="305">
        <v>6.88</v>
      </c>
      <c r="E53" s="305">
        <v>68.3</v>
      </c>
      <c r="F53" s="306">
        <v>1</v>
      </c>
      <c r="G53" s="306">
        <v>9.93</v>
      </c>
      <c r="H53" s="51"/>
    </row>
    <row r="54" spans="1:8" ht="16.5" customHeight="1" x14ac:dyDescent="0.2">
      <c r="A54" s="303" t="s">
        <v>86</v>
      </c>
      <c r="B54" s="304">
        <v>331998</v>
      </c>
      <c r="C54" s="304">
        <v>336452</v>
      </c>
      <c r="D54" s="305">
        <v>40.44</v>
      </c>
      <c r="E54" s="305">
        <v>39.700000000000003</v>
      </c>
      <c r="F54" s="306">
        <v>1.01</v>
      </c>
      <c r="G54" s="306">
        <v>0.98</v>
      </c>
      <c r="H54" s="51"/>
    </row>
    <row r="55" spans="1:8" ht="16.5" customHeight="1" x14ac:dyDescent="0.2">
      <c r="A55" s="303" t="s">
        <v>87</v>
      </c>
      <c r="B55" s="304">
        <v>4147</v>
      </c>
      <c r="C55" s="304">
        <v>2458</v>
      </c>
      <c r="D55" s="305">
        <v>2.72</v>
      </c>
      <c r="E55" s="305">
        <v>0.63</v>
      </c>
      <c r="F55" s="306">
        <v>0.59</v>
      </c>
      <c r="G55" s="306">
        <v>0.23</v>
      </c>
      <c r="H55" s="51"/>
    </row>
    <row r="56" spans="1:8" ht="16.5" customHeight="1" x14ac:dyDescent="0.2">
      <c r="A56" s="303" t="s">
        <v>88</v>
      </c>
      <c r="B56" s="304">
        <v>13898</v>
      </c>
      <c r="C56" s="304">
        <v>10345</v>
      </c>
      <c r="D56" s="305">
        <v>1.51</v>
      </c>
      <c r="E56" s="305">
        <v>1.1499999999999999</v>
      </c>
      <c r="F56" s="306">
        <v>0.74</v>
      </c>
      <c r="G56" s="306">
        <v>0.76</v>
      </c>
      <c r="H56" s="51"/>
    </row>
    <row r="57" spans="1:8" ht="16.5" customHeight="1" x14ac:dyDescent="0.2">
      <c r="A57" s="303" t="s">
        <v>81</v>
      </c>
      <c r="B57" s="304">
        <v>14903</v>
      </c>
      <c r="C57" s="304">
        <v>14017</v>
      </c>
      <c r="D57" s="305">
        <v>1.71</v>
      </c>
      <c r="E57" s="305">
        <v>1.6</v>
      </c>
      <c r="F57" s="306">
        <v>0.94</v>
      </c>
      <c r="G57" s="306">
        <v>0.94</v>
      </c>
    </row>
    <row r="58" spans="1:8" ht="16.5" customHeight="1" x14ac:dyDescent="0.2">
      <c r="A58" s="303" t="s">
        <v>89</v>
      </c>
      <c r="B58" s="304">
        <v>77044</v>
      </c>
      <c r="C58" s="304">
        <v>71651</v>
      </c>
      <c r="D58" s="305">
        <v>8.6</v>
      </c>
      <c r="E58" s="305">
        <v>8.0399999999999991</v>
      </c>
      <c r="F58" s="306">
        <v>0.93</v>
      </c>
      <c r="G58" s="306">
        <v>0.93</v>
      </c>
    </row>
    <row r="59" spans="1:8" ht="16.5" customHeight="1" x14ac:dyDescent="0.2">
      <c r="A59" s="303" t="s">
        <v>403</v>
      </c>
      <c r="B59" s="305">
        <v>601</v>
      </c>
      <c r="C59" s="305">
        <v>601</v>
      </c>
      <c r="D59" s="305">
        <v>0.18</v>
      </c>
      <c r="E59" s="305">
        <v>0.18</v>
      </c>
      <c r="F59" s="306">
        <v>1</v>
      </c>
      <c r="G59" s="306">
        <v>1</v>
      </c>
    </row>
    <row r="60" spans="1:8" ht="16.5" customHeight="1" x14ac:dyDescent="0.2">
      <c r="A60" s="308" t="s">
        <v>8</v>
      </c>
      <c r="B60" s="309">
        <v>10591013</v>
      </c>
      <c r="C60" s="309">
        <v>9699732</v>
      </c>
      <c r="D60" s="228">
        <v>7022.35</v>
      </c>
      <c r="E60" s="228">
        <v>6833.51</v>
      </c>
      <c r="F60" s="226">
        <v>0.92</v>
      </c>
      <c r="G60" s="226">
        <v>0.97</v>
      </c>
    </row>
    <row r="61" spans="1:8" s="240" customFormat="1" ht="16.5" customHeight="1" x14ac:dyDescent="0.2"/>
    <row r="62" spans="1:8" s="240" customFormat="1" ht="16.5" customHeight="1" x14ac:dyDescent="0.2"/>
    <row r="63" spans="1:8" ht="16.5" customHeight="1" x14ac:dyDescent="0.2">
      <c r="A63" s="358" t="s">
        <v>404</v>
      </c>
      <c r="B63" s="33"/>
    </row>
    <row r="64" spans="1:8" ht="25.5" x14ac:dyDescent="0.2">
      <c r="A64" s="310" t="s">
        <v>99</v>
      </c>
      <c r="B64" s="221" t="s">
        <v>405</v>
      </c>
      <c r="C64" s="221" t="s">
        <v>406</v>
      </c>
      <c r="D64" s="221" t="s">
        <v>407</v>
      </c>
    </row>
    <row r="65" spans="1:4" ht="16.5" customHeight="1" x14ac:dyDescent="0.2">
      <c r="A65" s="311" t="s">
        <v>76</v>
      </c>
      <c r="B65" s="312">
        <v>283</v>
      </c>
      <c r="C65" s="222">
        <v>1</v>
      </c>
      <c r="D65" s="313">
        <v>283</v>
      </c>
    </row>
    <row r="66" spans="1:4" ht="16.5" customHeight="1" x14ac:dyDescent="0.2">
      <c r="A66" s="311" t="s">
        <v>77</v>
      </c>
      <c r="B66" s="312">
        <v>369</v>
      </c>
      <c r="C66" s="222">
        <v>1</v>
      </c>
      <c r="D66" s="313">
        <v>369</v>
      </c>
    </row>
    <row r="67" spans="1:4" ht="16.5" customHeight="1" x14ac:dyDescent="0.2">
      <c r="A67" s="311" t="s">
        <v>90</v>
      </c>
      <c r="B67" s="217">
        <v>3866</v>
      </c>
      <c r="C67" s="222">
        <v>1</v>
      </c>
      <c r="D67" s="314">
        <v>3866</v>
      </c>
    </row>
    <row r="68" spans="1:4" ht="16.5" customHeight="1" x14ac:dyDescent="0.2">
      <c r="A68" s="311" t="s">
        <v>91</v>
      </c>
      <c r="B68" s="312">
        <v>655</v>
      </c>
      <c r="C68" s="222">
        <v>1</v>
      </c>
      <c r="D68" s="313">
        <v>655</v>
      </c>
    </row>
    <row r="69" spans="1:4" s="95" customFormat="1" ht="16.5" customHeight="1" x14ac:dyDescent="0.2">
      <c r="A69" s="311" t="s">
        <v>92</v>
      </c>
      <c r="B69" s="312">
        <v>51</v>
      </c>
      <c r="C69" s="222">
        <v>1</v>
      </c>
      <c r="D69" s="313">
        <v>51</v>
      </c>
    </row>
    <row r="70" spans="1:4" s="95" customFormat="1" ht="16.5" customHeight="1" x14ac:dyDescent="0.2">
      <c r="A70" s="311" t="s">
        <v>93</v>
      </c>
      <c r="B70" s="312">
        <v>105</v>
      </c>
      <c r="C70" s="222">
        <v>1</v>
      </c>
      <c r="D70" s="313">
        <v>105</v>
      </c>
    </row>
    <row r="71" spans="1:4" s="95" customFormat="1" ht="16.5" customHeight="1" x14ac:dyDescent="0.2">
      <c r="A71" s="311" t="s">
        <v>86</v>
      </c>
      <c r="B71" s="217">
        <v>9189</v>
      </c>
      <c r="C71" s="222">
        <v>0.96</v>
      </c>
      <c r="D71" s="314">
        <v>8824</v>
      </c>
    </row>
    <row r="72" spans="1:4" s="95" customFormat="1" ht="16.5" customHeight="1" x14ac:dyDescent="0.2">
      <c r="A72" s="311" t="s">
        <v>87</v>
      </c>
      <c r="B72" s="312">
        <v>145</v>
      </c>
      <c r="C72" s="222">
        <v>0.91</v>
      </c>
      <c r="D72" s="313">
        <v>132</v>
      </c>
    </row>
    <row r="73" spans="1:4" s="95" customFormat="1" ht="16.5" customHeight="1" x14ac:dyDescent="0.2">
      <c r="A73" s="311" t="s">
        <v>88</v>
      </c>
      <c r="B73" s="312">
        <v>67</v>
      </c>
      <c r="C73" s="222">
        <v>0.85</v>
      </c>
      <c r="D73" s="313">
        <v>57</v>
      </c>
    </row>
    <row r="74" spans="1:4" s="95" customFormat="1" ht="16.5" customHeight="1" x14ac:dyDescent="0.2">
      <c r="A74" s="311" t="s">
        <v>81</v>
      </c>
      <c r="B74" s="312">
        <v>121</v>
      </c>
      <c r="C74" s="222">
        <v>0.94</v>
      </c>
      <c r="D74" s="313">
        <v>114</v>
      </c>
    </row>
    <row r="75" spans="1:4" s="95" customFormat="1" ht="16.5" customHeight="1" x14ac:dyDescent="0.2">
      <c r="A75" s="311" t="s">
        <v>89</v>
      </c>
      <c r="B75" s="312">
        <v>748</v>
      </c>
      <c r="C75" s="222">
        <v>0.93</v>
      </c>
      <c r="D75" s="313">
        <v>696</v>
      </c>
    </row>
    <row r="76" spans="1:4" s="95" customFormat="1" ht="16.5" customHeight="1" x14ac:dyDescent="0.2">
      <c r="A76" s="311" t="s">
        <v>403</v>
      </c>
      <c r="B76" s="312">
        <v>8</v>
      </c>
      <c r="C76" s="222">
        <v>1</v>
      </c>
      <c r="D76" s="313">
        <v>8</v>
      </c>
    </row>
    <row r="77" spans="1:4" s="95" customFormat="1" ht="16.5" customHeight="1" x14ac:dyDescent="0.2">
      <c r="A77" s="236"/>
      <c r="B77" s="237"/>
      <c r="C77" s="296"/>
      <c r="D77" s="297"/>
    </row>
    <row r="78" spans="1:4" s="95" customFormat="1" ht="16.5" customHeight="1" x14ac:dyDescent="0.2">
      <c r="A78" s="236"/>
      <c r="B78" s="237"/>
      <c r="C78" s="296"/>
      <c r="D78" s="297"/>
    </row>
    <row r="79" spans="1:4" s="95" customFormat="1" ht="16.5" customHeight="1" x14ac:dyDescent="0.2">
      <c r="A79" s="358" t="s">
        <v>408</v>
      </c>
      <c r="B79"/>
      <c r="C79"/>
      <c r="D79"/>
    </row>
    <row r="80" spans="1:4" s="95" customFormat="1" ht="25.5" x14ac:dyDescent="0.2">
      <c r="A80" s="310" t="s">
        <v>99</v>
      </c>
      <c r="B80" s="221" t="s">
        <v>409</v>
      </c>
      <c r="C80" s="221" t="s">
        <v>410</v>
      </c>
      <c r="D80" s="221" t="s">
        <v>411</v>
      </c>
    </row>
    <row r="81" spans="1:7" s="95" customFormat="1" ht="16.5" customHeight="1" x14ac:dyDescent="0.2">
      <c r="A81" s="311" t="s">
        <v>76</v>
      </c>
      <c r="B81" s="313">
        <v>7</v>
      </c>
      <c r="C81" s="312">
        <v>283</v>
      </c>
      <c r="D81" s="315">
        <v>2.47E-2</v>
      </c>
    </row>
    <row r="82" spans="1:7" s="95" customFormat="1" ht="16.5" customHeight="1" x14ac:dyDescent="0.2">
      <c r="A82" s="311" t="s">
        <v>77</v>
      </c>
      <c r="B82" s="313">
        <v>15</v>
      </c>
      <c r="C82" s="312">
        <v>369</v>
      </c>
      <c r="D82" s="315">
        <v>4.07E-2</v>
      </c>
    </row>
    <row r="83" spans="1:7" s="95" customFormat="1" ht="16.5" customHeight="1" x14ac:dyDescent="0.2">
      <c r="A83" s="311" t="s">
        <v>90</v>
      </c>
      <c r="B83" s="313">
        <v>229</v>
      </c>
      <c r="C83" s="217">
        <v>3866</v>
      </c>
      <c r="D83" s="315">
        <v>5.9200000000000003E-2</v>
      </c>
    </row>
    <row r="84" spans="1:7" s="95" customFormat="1" ht="16.5" customHeight="1" x14ac:dyDescent="0.2">
      <c r="A84" s="311" t="s">
        <v>91</v>
      </c>
      <c r="B84" s="313">
        <v>57</v>
      </c>
      <c r="C84" s="312">
        <v>655</v>
      </c>
      <c r="D84" s="315">
        <v>8.6999999999999994E-2</v>
      </c>
    </row>
    <row r="85" spans="1:7" s="95" customFormat="1" ht="16.5" customHeight="1" x14ac:dyDescent="0.2">
      <c r="A85" s="311" t="s">
        <v>92</v>
      </c>
      <c r="B85" s="313">
        <v>5</v>
      </c>
      <c r="C85" s="312">
        <v>51</v>
      </c>
      <c r="D85" s="315">
        <v>9.8000000000000004E-2</v>
      </c>
    </row>
    <row r="86" spans="1:7" s="95" customFormat="1" ht="16.5" customHeight="1" x14ac:dyDescent="0.2">
      <c r="A86" s="311" t="s">
        <v>93</v>
      </c>
      <c r="B86" s="313">
        <v>2</v>
      </c>
      <c r="C86" s="312">
        <v>105</v>
      </c>
      <c r="D86" s="315">
        <v>1.9E-2</v>
      </c>
    </row>
    <row r="87" spans="1:7" s="95" customFormat="1" ht="16.5" customHeight="1" x14ac:dyDescent="0.2">
      <c r="A87" s="311" t="s">
        <v>86</v>
      </c>
      <c r="B87" s="313">
        <v>138</v>
      </c>
      <c r="C87" s="217">
        <v>9189</v>
      </c>
      <c r="D87" s="315">
        <v>1.4999999999999999E-2</v>
      </c>
    </row>
    <row r="88" spans="1:7" s="95" customFormat="1" ht="16.5" customHeight="1" x14ac:dyDescent="0.2">
      <c r="A88" s="311" t="s">
        <v>87</v>
      </c>
      <c r="B88" s="313">
        <v>64</v>
      </c>
      <c r="C88" s="312">
        <v>145</v>
      </c>
      <c r="D88" s="315">
        <v>0.44140000000000001</v>
      </c>
    </row>
    <row r="89" spans="1:7" s="95" customFormat="1" ht="16.5" customHeight="1" x14ac:dyDescent="0.2">
      <c r="A89" s="311" t="s">
        <v>88</v>
      </c>
      <c r="B89" s="313">
        <v>60</v>
      </c>
      <c r="C89" s="312">
        <v>67</v>
      </c>
      <c r="D89" s="315">
        <v>0.89549999999999996</v>
      </c>
    </row>
    <row r="90" spans="1:7" s="95" customFormat="1" ht="16.5" customHeight="1" x14ac:dyDescent="0.2">
      <c r="A90" s="311" t="s">
        <v>81</v>
      </c>
      <c r="B90" s="313">
        <v>116</v>
      </c>
      <c r="C90" s="312">
        <v>121</v>
      </c>
      <c r="D90" s="315">
        <v>0.9587</v>
      </c>
    </row>
    <row r="91" spans="1:7" s="95" customFormat="1" ht="16.5" customHeight="1" x14ac:dyDescent="0.2">
      <c r="A91" s="311" t="s">
        <v>89</v>
      </c>
      <c r="B91" s="313">
        <v>121</v>
      </c>
      <c r="C91" s="312">
        <v>748</v>
      </c>
      <c r="D91" s="315">
        <v>0.1618</v>
      </c>
    </row>
    <row r="92" spans="1:7" s="95" customFormat="1" ht="16.5" customHeight="1" x14ac:dyDescent="0.2">
      <c r="A92" s="311" t="s">
        <v>403</v>
      </c>
      <c r="B92" s="313">
        <v>0</v>
      </c>
      <c r="C92" s="312">
        <v>8</v>
      </c>
      <c r="D92" s="315">
        <v>0</v>
      </c>
    </row>
    <row r="93" spans="1:7" s="95" customFormat="1" ht="16.5" customHeight="1" x14ac:dyDescent="0.2">
      <c r="A93" s="236"/>
      <c r="B93" s="237"/>
      <c r="C93" s="296"/>
      <c r="D93" s="297"/>
    </row>
    <row r="94" spans="1:7" s="95" customFormat="1" ht="16.5" customHeight="1" x14ac:dyDescent="0.2">
      <c r="A94" s="236"/>
      <c r="B94" s="237"/>
      <c r="C94" s="296"/>
      <c r="D94" s="297"/>
    </row>
    <row r="95" spans="1:7" ht="16.5" customHeight="1" x14ac:dyDescent="0.2">
      <c r="A95" s="358" t="s">
        <v>306</v>
      </c>
      <c r="B95" s="33"/>
      <c r="C95" s="33"/>
      <c r="D95" s="33"/>
      <c r="E95" s="33"/>
      <c r="F95" s="33"/>
    </row>
    <row r="96" spans="1:7" s="56" customFormat="1" ht="25.5" x14ac:dyDescent="0.2">
      <c r="A96" s="43" t="s">
        <v>69</v>
      </c>
      <c r="B96" s="28" t="s">
        <v>282</v>
      </c>
      <c r="C96" s="28" t="s">
        <v>334</v>
      </c>
      <c r="D96" s="28" t="s">
        <v>284</v>
      </c>
      <c r="E96" s="28" t="s">
        <v>335</v>
      </c>
      <c r="F96" s="28" t="s">
        <v>289</v>
      </c>
      <c r="G96" s="28" t="s">
        <v>290</v>
      </c>
    </row>
    <row r="97" spans="1:8" s="46" customFormat="1" ht="16.5" customHeight="1" x14ac:dyDescent="0.2">
      <c r="A97" s="584" t="s">
        <v>121</v>
      </c>
      <c r="B97" s="196">
        <v>6796548</v>
      </c>
      <c r="C97" s="316">
        <v>4361.07</v>
      </c>
      <c r="D97" s="196">
        <v>6140260</v>
      </c>
      <c r="E97" s="316">
        <v>4193.47</v>
      </c>
      <c r="F97" s="317">
        <v>0.9</v>
      </c>
      <c r="G97" s="318">
        <v>0.96</v>
      </c>
      <c r="H97" s="100"/>
    </row>
    <row r="98" spans="1:8" ht="16.5" customHeight="1" x14ac:dyDescent="0.2">
      <c r="A98" s="584" t="s">
        <v>120</v>
      </c>
      <c r="B98" s="319">
        <v>3794464</v>
      </c>
      <c r="C98" s="320">
        <v>2661.28</v>
      </c>
      <c r="D98" s="196">
        <v>3559472</v>
      </c>
      <c r="E98" s="316">
        <v>2640.05</v>
      </c>
      <c r="F98" s="317">
        <v>0.94</v>
      </c>
      <c r="G98" s="318">
        <v>0.99</v>
      </c>
    </row>
    <row r="99" spans="1:8" ht="16.5" customHeight="1" x14ac:dyDescent="0.2">
      <c r="A99" s="321" t="s">
        <v>8</v>
      </c>
      <c r="B99" s="322">
        <v>10591013</v>
      </c>
      <c r="C99" s="323">
        <v>7022.35</v>
      </c>
      <c r="D99" s="322">
        <v>9699732</v>
      </c>
      <c r="E99" s="323">
        <v>6833.51</v>
      </c>
      <c r="F99" s="324">
        <v>0.92</v>
      </c>
      <c r="G99" s="324">
        <v>0.97</v>
      </c>
      <c r="H99" s="51"/>
    </row>
    <row r="100" spans="1:8" ht="16.5" customHeight="1" x14ac:dyDescent="0.2">
      <c r="C100" s="51"/>
      <c r="D100" s="51"/>
      <c r="E100" s="51"/>
      <c r="F100" s="161"/>
      <c r="G100" s="51"/>
      <c r="H100" s="51"/>
    </row>
    <row r="101" spans="1:8" s="240" customFormat="1" ht="16.5" customHeight="1" x14ac:dyDescent="0.2">
      <c r="C101" s="51"/>
      <c r="D101" s="51"/>
      <c r="E101" s="51"/>
      <c r="F101" s="161"/>
      <c r="G101" s="51"/>
      <c r="H101" s="51"/>
    </row>
    <row r="102" spans="1:8" s="240" customFormat="1" ht="16.5" customHeight="1" x14ac:dyDescent="0.2">
      <c r="A102" s="358" t="s">
        <v>307</v>
      </c>
      <c r="B102"/>
      <c r="C102"/>
      <c r="D102"/>
      <c r="E102"/>
      <c r="F102"/>
      <c r="G102"/>
      <c r="H102" s="51"/>
    </row>
    <row r="103" spans="1:8" s="56" customFormat="1" ht="25.5" x14ac:dyDescent="0.2">
      <c r="A103" s="28" t="s">
        <v>69</v>
      </c>
      <c r="B103" s="325" t="s">
        <v>94</v>
      </c>
      <c r="C103" s="325" t="s">
        <v>95</v>
      </c>
      <c r="D103" s="325" t="s">
        <v>30</v>
      </c>
      <c r="E103" s="325" t="s">
        <v>72</v>
      </c>
      <c r="F103" s="325" t="s">
        <v>284</v>
      </c>
      <c r="G103" s="325" t="s">
        <v>286</v>
      </c>
      <c r="H103" s="54"/>
    </row>
    <row r="104" spans="1:8" s="240" customFormat="1" ht="16.5" customHeight="1" x14ac:dyDescent="0.2">
      <c r="A104" s="584" t="s">
        <v>121</v>
      </c>
      <c r="B104" s="317">
        <v>0.02</v>
      </c>
      <c r="C104" s="317">
        <v>0.14000000000000001</v>
      </c>
      <c r="D104" s="317">
        <v>0.4</v>
      </c>
      <c r="E104" s="317">
        <v>0.75</v>
      </c>
      <c r="F104" s="134">
        <v>6140260</v>
      </c>
      <c r="G104" s="196">
        <v>4612617</v>
      </c>
      <c r="H104" s="51"/>
    </row>
    <row r="105" spans="1:8" s="240" customFormat="1" ht="16.5" customHeight="1" x14ac:dyDescent="0.2">
      <c r="A105" s="584" t="s">
        <v>120</v>
      </c>
      <c r="B105" s="317">
        <v>0.02</v>
      </c>
      <c r="C105" s="317">
        <v>0.14000000000000001</v>
      </c>
      <c r="D105" s="317">
        <v>0.37</v>
      </c>
      <c r="E105" s="317">
        <v>0.79</v>
      </c>
      <c r="F105" s="134">
        <v>3559472</v>
      </c>
      <c r="G105" s="196">
        <v>2800318</v>
      </c>
      <c r="H105" s="51"/>
    </row>
    <row r="106" spans="1:8" s="240" customFormat="1" ht="16.5" customHeight="1" x14ac:dyDescent="0.2">
      <c r="A106" s="968" t="s">
        <v>8</v>
      </c>
      <c r="B106" s="968"/>
      <c r="C106" s="968"/>
      <c r="D106" s="324">
        <v>0.4</v>
      </c>
      <c r="E106" s="324">
        <v>0.76</v>
      </c>
      <c r="F106" s="326">
        <v>9699732</v>
      </c>
      <c r="G106" s="326">
        <v>7412935</v>
      </c>
      <c r="H106" s="51"/>
    </row>
    <row r="107" spans="1:8" s="240" customFormat="1" ht="16.5" customHeight="1" x14ac:dyDescent="0.2">
      <c r="C107" s="51"/>
      <c r="D107" s="51"/>
      <c r="E107" s="51"/>
      <c r="F107" s="161"/>
      <c r="G107" s="51"/>
      <c r="H107" s="51"/>
    </row>
    <row r="108" spans="1:8" s="240" customFormat="1" ht="16.5" customHeight="1" x14ac:dyDescent="0.2">
      <c r="C108" s="51"/>
      <c r="D108" s="51"/>
      <c r="E108" s="51"/>
      <c r="F108" s="161"/>
      <c r="G108" s="51"/>
      <c r="H108" s="51"/>
    </row>
    <row r="109" spans="1:8" s="240" customFormat="1" ht="16.5" customHeight="1" x14ac:dyDescent="0.2">
      <c r="A109" s="358" t="s">
        <v>346</v>
      </c>
      <c r="B109"/>
      <c r="C109"/>
      <c r="D109"/>
      <c r="E109"/>
      <c r="F109"/>
      <c r="G109"/>
      <c r="H109" s="51"/>
    </row>
    <row r="110" spans="1:8" s="56" customFormat="1" ht="25.5" x14ac:dyDescent="0.2">
      <c r="A110" s="28" t="s">
        <v>69</v>
      </c>
      <c r="B110" s="325" t="s">
        <v>94</v>
      </c>
      <c r="C110" s="325" t="s">
        <v>95</v>
      </c>
      <c r="D110" s="325" t="s">
        <v>30</v>
      </c>
      <c r="E110" s="325" t="s">
        <v>72</v>
      </c>
      <c r="F110" s="325" t="s">
        <v>335</v>
      </c>
      <c r="G110" s="325" t="s">
        <v>399</v>
      </c>
      <c r="H110" s="54"/>
    </row>
    <row r="111" spans="1:8" s="240" customFormat="1" ht="16.5" customHeight="1" x14ac:dyDescent="0.2">
      <c r="A111" s="584" t="s">
        <v>121</v>
      </c>
      <c r="B111" s="317">
        <v>0.02</v>
      </c>
      <c r="C111" s="317">
        <v>0.14000000000000001</v>
      </c>
      <c r="D111" s="317">
        <v>0.44</v>
      </c>
      <c r="E111" s="317">
        <v>0.72</v>
      </c>
      <c r="F111" s="136">
        <v>4193.47</v>
      </c>
      <c r="G111" s="316">
        <v>3000.57</v>
      </c>
      <c r="H111" s="51"/>
    </row>
    <row r="112" spans="1:8" s="240" customFormat="1" ht="16.5" customHeight="1" x14ac:dyDescent="0.2">
      <c r="A112" s="584" t="s">
        <v>120</v>
      </c>
      <c r="B112" s="317">
        <v>0.02</v>
      </c>
      <c r="C112" s="317">
        <v>0.14000000000000001</v>
      </c>
      <c r="D112" s="317">
        <v>0.43</v>
      </c>
      <c r="E112" s="317">
        <v>0.73</v>
      </c>
      <c r="F112" s="136">
        <v>2640.05</v>
      </c>
      <c r="G112" s="316">
        <v>1914.62</v>
      </c>
      <c r="H112" s="51"/>
    </row>
    <row r="113" spans="1:8" s="240" customFormat="1" ht="16.5" customHeight="1" x14ac:dyDescent="0.2">
      <c r="A113" s="968" t="s">
        <v>8</v>
      </c>
      <c r="B113" s="968"/>
      <c r="C113" s="968"/>
      <c r="D113" s="324">
        <v>0.44</v>
      </c>
      <c r="E113" s="324">
        <v>0.72</v>
      </c>
      <c r="F113" s="327">
        <v>6833.51</v>
      </c>
      <c r="G113" s="327">
        <v>4915.1899999999996</v>
      </c>
      <c r="H113" s="51"/>
    </row>
    <row r="114" spans="1:8" s="240" customFormat="1" ht="16.5" customHeight="1" x14ac:dyDescent="0.2">
      <c r="C114" s="51"/>
      <c r="D114" s="51"/>
      <c r="E114" s="51"/>
      <c r="F114" s="161"/>
      <c r="G114" s="51"/>
      <c r="H114" s="51"/>
    </row>
    <row r="115" spans="1:8" s="240" customFormat="1" ht="16.5" customHeight="1" x14ac:dyDescent="0.2">
      <c r="C115" s="51"/>
      <c r="D115" s="51"/>
      <c r="E115" s="51"/>
      <c r="F115" s="161"/>
      <c r="G115" s="51"/>
      <c r="H115" s="51"/>
    </row>
    <row r="116" spans="1:8" ht="16.5" customHeight="1" x14ac:dyDescent="0.2">
      <c r="A116" s="358" t="s">
        <v>412</v>
      </c>
      <c r="B116"/>
      <c r="C116"/>
      <c r="D116"/>
      <c r="E116"/>
      <c r="F116"/>
      <c r="G116"/>
    </row>
    <row r="117" spans="1:8" ht="25.5" customHeight="1" x14ac:dyDescent="0.2">
      <c r="A117" s="1035" t="s">
        <v>75</v>
      </c>
      <c r="B117" s="1035" t="s">
        <v>284</v>
      </c>
      <c r="C117" s="1035" t="s">
        <v>285</v>
      </c>
      <c r="D117" s="1035" t="s">
        <v>413</v>
      </c>
      <c r="E117" s="1039" t="s">
        <v>922</v>
      </c>
      <c r="F117" s="1035" t="s">
        <v>414</v>
      </c>
      <c r="G117" s="1035" t="s">
        <v>415</v>
      </c>
    </row>
    <row r="118" spans="1:8" ht="16.5" customHeight="1" x14ac:dyDescent="0.2">
      <c r="A118" s="1035"/>
      <c r="B118" s="1035"/>
      <c r="C118" s="1035"/>
      <c r="D118" s="1035"/>
      <c r="E118" s="1040"/>
      <c r="F118" s="1035"/>
      <c r="G118" s="1035"/>
    </row>
    <row r="119" spans="1:8" ht="16.5" customHeight="1" x14ac:dyDescent="0.2">
      <c r="A119" s="303" t="s">
        <v>76</v>
      </c>
      <c r="B119" s="304">
        <v>249175</v>
      </c>
      <c r="C119" s="305">
        <v>77.44</v>
      </c>
      <c r="D119" s="304">
        <v>289392</v>
      </c>
      <c r="E119" s="305">
        <v>89.93</v>
      </c>
      <c r="F119" s="306">
        <v>1.1599999999999999</v>
      </c>
      <c r="G119" s="306">
        <v>1.1599999999999999</v>
      </c>
    </row>
    <row r="120" spans="1:8" ht="16.5" customHeight="1" x14ac:dyDescent="0.2">
      <c r="A120" s="303" t="s">
        <v>77</v>
      </c>
      <c r="B120" s="304">
        <v>196566</v>
      </c>
      <c r="C120" s="305">
        <v>60.14</v>
      </c>
      <c r="D120" s="304">
        <v>228291</v>
      </c>
      <c r="E120" s="305">
        <v>69.849999999999994</v>
      </c>
      <c r="F120" s="306">
        <v>1.1599999999999999</v>
      </c>
      <c r="G120" s="306">
        <v>1.1599999999999999</v>
      </c>
    </row>
    <row r="121" spans="1:8" ht="16.5" customHeight="1" x14ac:dyDescent="0.2">
      <c r="A121" s="303" t="s">
        <v>90</v>
      </c>
      <c r="B121" s="304">
        <v>5060419</v>
      </c>
      <c r="C121" s="307">
        <v>5593.05</v>
      </c>
      <c r="D121" s="304">
        <v>3478052</v>
      </c>
      <c r="E121" s="307">
        <v>3844.47</v>
      </c>
      <c r="F121" s="306">
        <v>0.69</v>
      </c>
      <c r="G121" s="306">
        <v>0.69</v>
      </c>
    </row>
    <row r="122" spans="1:8" ht="16.5" customHeight="1" x14ac:dyDescent="0.2">
      <c r="A122" s="303" t="s">
        <v>91</v>
      </c>
      <c r="B122" s="304">
        <v>3145616</v>
      </c>
      <c r="C122" s="305">
        <v>835.89</v>
      </c>
      <c r="D122" s="304">
        <v>2305772</v>
      </c>
      <c r="E122" s="305">
        <v>613.33000000000004</v>
      </c>
      <c r="F122" s="306">
        <v>0.73</v>
      </c>
      <c r="G122" s="306">
        <v>0.73</v>
      </c>
    </row>
    <row r="123" spans="1:8" ht="16.5" customHeight="1" x14ac:dyDescent="0.2">
      <c r="A123" s="303" t="s">
        <v>92</v>
      </c>
      <c r="B123" s="304">
        <v>439092</v>
      </c>
      <c r="C123" s="305">
        <v>147.38999999999999</v>
      </c>
      <c r="D123" s="304">
        <v>509961</v>
      </c>
      <c r="E123" s="305">
        <v>171.18</v>
      </c>
      <c r="F123" s="306">
        <v>1.1599999999999999</v>
      </c>
      <c r="G123" s="306">
        <v>1.1599999999999999</v>
      </c>
    </row>
    <row r="124" spans="1:8" ht="16.5" customHeight="1" x14ac:dyDescent="0.2">
      <c r="A124" s="303" t="s">
        <v>93</v>
      </c>
      <c r="B124" s="304">
        <v>173339</v>
      </c>
      <c r="C124" s="305">
        <v>68.3</v>
      </c>
      <c r="D124" s="304">
        <v>201316</v>
      </c>
      <c r="E124" s="305">
        <v>79.319999999999993</v>
      </c>
      <c r="F124" s="306">
        <v>1.1599999999999999</v>
      </c>
      <c r="G124" s="306">
        <v>1.1599999999999999</v>
      </c>
    </row>
    <row r="125" spans="1:8" ht="16.5" customHeight="1" x14ac:dyDescent="0.2">
      <c r="A125" s="303" t="s">
        <v>86</v>
      </c>
      <c r="B125" s="304">
        <v>336452</v>
      </c>
      <c r="C125" s="305">
        <v>39.700000000000003</v>
      </c>
      <c r="D125" s="304">
        <v>297622</v>
      </c>
      <c r="E125" s="305">
        <v>35.08</v>
      </c>
      <c r="F125" s="306">
        <v>0.88</v>
      </c>
      <c r="G125" s="306">
        <v>0.88</v>
      </c>
    </row>
    <row r="126" spans="1:8" ht="16.5" customHeight="1" x14ac:dyDescent="0.2">
      <c r="A126" s="303" t="s">
        <v>87</v>
      </c>
      <c r="B126" s="304">
        <v>2458</v>
      </c>
      <c r="C126" s="305">
        <v>0.63</v>
      </c>
      <c r="D126" s="304">
        <v>2653</v>
      </c>
      <c r="E126" s="305">
        <v>0.68</v>
      </c>
      <c r="F126" s="306">
        <v>1.08</v>
      </c>
      <c r="G126" s="306">
        <v>1.07</v>
      </c>
    </row>
    <row r="127" spans="1:8" ht="16.5" customHeight="1" x14ac:dyDescent="0.2">
      <c r="A127" s="303" t="s">
        <v>88</v>
      </c>
      <c r="B127" s="304">
        <v>10345</v>
      </c>
      <c r="C127" s="305">
        <v>1.1499999999999999</v>
      </c>
      <c r="D127" s="304">
        <v>10630</v>
      </c>
      <c r="E127" s="305">
        <v>1.18</v>
      </c>
      <c r="F127" s="306">
        <v>1.03</v>
      </c>
      <c r="G127" s="306">
        <v>1.02</v>
      </c>
    </row>
    <row r="128" spans="1:8" ht="16.5" customHeight="1" x14ac:dyDescent="0.2">
      <c r="A128" s="303" t="s">
        <v>81</v>
      </c>
      <c r="B128" s="304">
        <v>14017</v>
      </c>
      <c r="C128" s="305">
        <v>1.6</v>
      </c>
      <c r="D128" s="304">
        <v>14571</v>
      </c>
      <c r="E128" s="305">
        <v>1.66</v>
      </c>
      <c r="F128" s="306">
        <v>1.04</v>
      </c>
      <c r="G128" s="306">
        <v>1.04</v>
      </c>
    </row>
    <row r="129" spans="1:7" ht="16.5" customHeight="1" x14ac:dyDescent="0.2">
      <c r="A129" s="303" t="s">
        <v>89</v>
      </c>
      <c r="B129" s="304">
        <v>71651</v>
      </c>
      <c r="C129" s="305">
        <v>8.0399999999999991</v>
      </c>
      <c r="D129" s="304">
        <v>73977</v>
      </c>
      <c r="E129" s="305">
        <v>8.3000000000000007</v>
      </c>
      <c r="F129" s="306">
        <v>1.03</v>
      </c>
      <c r="G129" s="306">
        <v>1.03</v>
      </c>
    </row>
    <row r="130" spans="1:7" ht="16.5" customHeight="1" x14ac:dyDescent="0.2">
      <c r="A130" s="303" t="s">
        <v>403</v>
      </c>
      <c r="B130" s="305">
        <v>601</v>
      </c>
      <c r="C130" s="305">
        <v>0.18</v>
      </c>
      <c r="D130" s="305">
        <v>698</v>
      </c>
      <c r="E130" s="305">
        <v>0.21</v>
      </c>
      <c r="F130" s="306">
        <v>1.1599999999999999</v>
      </c>
      <c r="G130" s="306">
        <v>1.1599999999999999</v>
      </c>
    </row>
    <row r="131" spans="1:7" ht="16.5" customHeight="1" x14ac:dyDescent="0.2">
      <c r="A131" s="308" t="s">
        <v>8</v>
      </c>
      <c r="B131" s="309">
        <v>9699732</v>
      </c>
      <c r="C131" s="228">
        <v>6833.51</v>
      </c>
      <c r="D131" s="309">
        <v>7412935</v>
      </c>
      <c r="E131" s="228">
        <v>4915.1899999999996</v>
      </c>
      <c r="F131" s="226">
        <v>0.76</v>
      </c>
      <c r="G131" s="226">
        <v>0.72</v>
      </c>
    </row>
  </sheetData>
  <customSheetViews>
    <customSheetView guid="{8E212A9A-7614-47AE-9E08-B60E07D37147}">
      <selection activeCell="A4" sqref="A4"/>
      <pageMargins left="0.7" right="0.7" top="0.75" bottom="0.75" header="0.3" footer="0.3"/>
      <pageSetup orientation="portrait" r:id="rId1"/>
    </customSheetView>
  </customSheetViews>
  <mergeCells count="17">
    <mergeCell ref="B8:D8"/>
    <mergeCell ref="A9:D9"/>
    <mergeCell ref="A14:D14"/>
    <mergeCell ref="A19:D19"/>
    <mergeCell ref="D117:D118"/>
    <mergeCell ref="F117:F118"/>
    <mergeCell ref="A25:A29"/>
    <mergeCell ref="A30:A31"/>
    <mergeCell ref="A32:A35"/>
    <mergeCell ref="F11:H11"/>
    <mergeCell ref="G117:G118"/>
    <mergeCell ref="A106:C106"/>
    <mergeCell ref="A113:C113"/>
    <mergeCell ref="A117:A118"/>
    <mergeCell ref="B117:B118"/>
    <mergeCell ref="C117:C118"/>
    <mergeCell ref="E117:E118"/>
  </mergeCells>
  <pageMargins left="0.7" right="0.7" top="0.75" bottom="0.75" header="0.3" footer="0.3"/>
  <pageSetup orientation="portrait" r:id="rId2"/>
  <headerFooter>
    <oddFooter>&amp;R&amp;1#&amp;"Calibri"&amp;10&amp;KA80000Internal Use Only</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01852-E531-41A0-90CD-D2A1A715BE3C}">
  <sheetPr>
    <tabColor rgb="FF00B0F0"/>
  </sheetPr>
  <dimension ref="A1:R111"/>
  <sheetViews>
    <sheetView workbookViewId="0">
      <selection activeCell="A21" sqref="A21"/>
    </sheetView>
  </sheetViews>
  <sheetFormatPr defaultColWidth="8.625" defaultRowHeight="16.5" customHeight="1" x14ac:dyDescent="0.2"/>
  <cols>
    <col min="1" max="1" width="52.25" style="82" customWidth="1"/>
    <col min="2" max="12" width="23.75" style="82" customWidth="1"/>
    <col min="13" max="13" width="8.625" style="82"/>
    <col min="14" max="14" width="32.75" style="82" bestFit="1" customWidth="1"/>
    <col min="15" max="17" width="11.125" style="82" bestFit="1" customWidth="1"/>
    <col min="18" max="16384" width="8.625" style="82"/>
  </cols>
  <sheetData>
    <row r="1" spans="1:18" s="27" customFormat="1" ht="16.5" customHeight="1" x14ac:dyDescent="0.2">
      <c r="A1" s="360" t="str">
        <f>' PY2 Res &amp; DR'!A1</f>
        <v>Evergy Evaluation, Measurement, and Verification Report  – Appendix O: Databook</v>
      </c>
      <c r="B1" s="64"/>
      <c r="C1" s="64"/>
      <c r="D1" s="64"/>
      <c r="E1" s="64"/>
      <c r="F1" s="64"/>
      <c r="G1" s="64"/>
      <c r="H1" s="64"/>
      <c r="I1" s="64"/>
      <c r="J1" s="64"/>
      <c r="K1" s="64"/>
      <c r="L1" s="64"/>
      <c r="M1" s="64"/>
      <c r="N1" s="64"/>
    </row>
    <row r="2" spans="1:18" s="27" customFormat="1" ht="16.5" customHeight="1" x14ac:dyDescent="0.2">
      <c r="A2" s="361"/>
      <c r="B2" s="67"/>
      <c r="C2" s="67"/>
      <c r="D2" s="67"/>
      <c r="E2" s="67"/>
      <c r="F2" s="67"/>
      <c r="G2" s="67"/>
      <c r="H2" s="67"/>
    </row>
    <row r="3" spans="1:18" s="27" customFormat="1" ht="16.5" customHeight="1" x14ac:dyDescent="0.2">
      <c r="A3" s="361"/>
      <c r="B3" s="67"/>
      <c r="C3" s="67"/>
      <c r="D3" s="67"/>
      <c r="E3" s="67"/>
      <c r="F3" s="67"/>
      <c r="G3" s="67"/>
      <c r="H3" s="67"/>
    </row>
    <row r="4" spans="1:18" s="27" customFormat="1" ht="16.5" customHeight="1" x14ac:dyDescent="0.2">
      <c r="A4" s="362" t="s">
        <v>2</v>
      </c>
      <c r="B4" s="45"/>
      <c r="C4" s="45"/>
      <c r="D4" s="45"/>
      <c r="E4" s="45"/>
      <c r="F4" s="45"/>
      <c r="G4" s="45"/>
      <c r="H4" s="45"/>
      <c r="I4" s="68"/>
      <c r="J4" s="68"/>
      <c r="K4" s="68"/>
      <c r="L4" s="68"/>
      <c r="M4" s="68"/>
      <c r="N4" s="68"/>
    </row>
    <row r="5" spans="1:18" ht="16.5" customHeight="1" x14ac:dyDescent="0.2">
      <c r="A5" s="363"/>
    </row>
    <row r="6" spans="1:18" ht="16.5" customHeight="1" x14ac:dyDescent="0.2">
      <c r="A6" s="359" t="s">
        <v>889</v>
      </c>
      <c r="B6" s="96"/>
      <c r="C6" s="96"/>
      <c r="D6" s="96"/>
      <c r="E6" s="102"/>
      <c r="F6" s="6"/>
    </row>
    <row r="7" spans="1:18" ht="16.5" customHeight="1" x14ac:dyDescent="0.2">
      <c r="A7" s="43" t="s">
        <v>40</v>
      </c>
      <c r="B7" s="28" t="s">
        <v>920</v>
      </c>
      <c r="C7" s="28" t="s">
        <v>121</v>
      </c>
      <c r="D7" s="28" t="s">
        <v>120</v>
      </c>
      <c r="E7" s="35"/>
    </row>
    <row r="8" spans="1:18" ht="16.5" customHeight="1" x14ac:dyDescent="0.2">
      <c r="A8" s="94" t="s">
        <v>44</v>
      </c>
      <c r="B8" s="134">
        <f>'Program Level Tables'!G5</f>
        <v>406448</v>
      </c>
      <c r="C8" s="24">
        <f>'Program Level Tables'!H5</f>
        <v>225672</v>
      </c>
      <c r="D8" s="24">
        <f>'Program Level Tables'!I5</f>
        <v>180776</v>
      </c>
      <c r="E8" s="36"/>
    </row>
    <row r="9" spans="1:18" ht="16.5" customHeight="1" x14ac:dyDescent="0.2">
      <c r="A9" s="1044" t="s">
        <v>46</v>
      </c>
      <c r="B9" s="1045"/>
      <c r="C9" s="1045"/>
      <c r="D9" s="1046"/>
      <c r="E9" s="37"/>
      <c r="R9" s="103"/>
    </row>
    <row r="10" spans="1:18" ht="16.5" customHeight="1" x14ac:dyDescent="0.2">
      <c r="A10" s="94" t="s">
        <v>47</v>
      </c>
      <c r="B10" s="134">
        <f>'Program Level Tables'!G7</f>
        <v>20139568</v>
      </c>
      <c r="C10" s="134">
        <f>'Program Level Tables'!H7</f>
        <v>10416978</v>
      </c>
      <c r="D10" s="134">
        <f>'Program Level Tables'!I7</f>
        <v>9722590</v>
      </c>
      <c r="E10" s="36"/>
    </row>
    <row r="11" spans="1:18" s="50" customFormat="1" ht="16.5" customHeight="1" x14ac:dyDescent="0.2">
      <c r="A11" s="94" t="s">
        <v>48</v>
      </c>
      <c r="B11" s="134">
        <f>'Program Level Tables'!G8</f>
        <v>55384812</v>
      </c>
      <c r="C11" s="134">
        <f>'Program Level Tables'!H8</f>
        <v>30519963</v>
      </c>
      <c r="D11" s="134">
        <f>'Program Level Tables'!I8</f>
        <v>24864849</v>
      </c>
      <c r="E11" s="99"/>
      <c r="F11" s="39"/>
      <c r="G11" s="39"/>
      <c r="H11" s="39"/>
      <c r="R11" s="73"/>
    </row>
    <row r="12" spans="1:18" ht="16.5" customHeight="1" x14ac:dyDescent="0.2">
      <c r="A12" s="94" t="s">
        <v>49</v>
      </c>
      <c r="B12" s="134">
        <f>'Program Level Tables'!G9</f>
        <v>52855535</v>
      </c>
      <c r="C12" s="134">
        <f>'Program Level Tables'!H9</f>
        <v>29168216</v>
      </c>
      <c r="D12" s="134">
        <f>'Program Level Tables'!I9</f>
        <v>23687319</v>
      </c>
      <c r="E12" s="36"/>
      <c r="R12" s="104"/>
    </row>
    <row r="13" spans="1:18" ht="16.5" customHeight="1" x14ac:dyDescent="0.2">
      <c r="A13" s="94" t="s">
        <v>50</v>
      </c>
      <c r="B13" s="134">
        <f>'Program Level Tables'!G10</f>
        <v>33054253</v>
      </c>
      <c r="C13" s="134">
        <f>'Program Level Tables'!H10</f>
        <v>18743260</v>
      </c>
      <c r="D13" s="134">
        <f>'Program Level Tables'!I10</f>
        <v>14310993</v>
      </c>
      <c r="E13" s="36"/>
      <c r="F13" s="51"/>
      <c r="G13" s="51"/>
      <c r="H13" s="51"/>
      <c r="R13" s="104"/>
    </row>
    <row r="14" spans="1:18" ht="16.5" customHeight="1" x14ac:dyDescent="0.2">
      <c r="A14" s="1044" t="s">
        <v>51</v>
      </c>
      <c r="B14" s="1045"/>
      <c r="C14" s="1045"/>
      <c r="D14" s="1046"/>
      <c r="E14" s="138"/>
      <c r="F14" s="51"/>
      <c r="G14" s="51"/>
      <c r="H14" s="51"/>
      <c r="R14" s="104"/>
    </row>
    <row r="15" spans="1:18" ht="16.5" customHeight="1" x14ac:dyDescent="0.2">
      <c r="A15" s="94" t="s">
        <v>61</v>
      </c>
      <c r="B15" s="136">
        <f>'Program Level Tables'!G12</f>
        <v>1480.66</v>
      </c>
      <c r="C15" s="136">
        <f>'Program Level Tables'!H12</f>
        <v>755.85</v>
      </c>
      <c r="D15" s="136">
        <f>'Program Level Tables'!I12</f>
        <v>724.81</v>
      </c>
      <c r="E15" s="36"/>
      <c r="F15" s="51"/>
      <c r="G15" s="51"/>
      <c r="H15" s="51"/>
    </row>
    <row r="16" spans="1:18" ht="16.5" customHeight="1" x14ac:dyDescent="0.2">
      <c r="A16" s="94" t="s">
        <v>62</v>
      </c>
      <c r="B16" s="136">
        <f>'Program Level Tables'!G13</f>
        <v>7132.64</v>
      </c>
      <c r="C16" s="136">
        <f>'Program Level Tables'!H13</f>
        <v>3928.17</v>
      </c>
      <c r="D16" s="136">
        <f>'Program Level Tables'!I13</f>
        <v>3204.47</v>
      </c>
      <c r="E16" s="36"/>
      <c r="F16" s="51"/>
      <c r="G16" s="51"/>
      <c r="H16" s="51"/>
      <c r="R16" s="105"/>
    </row>
    <row r="17" spans="1:18" ht="16.5" customHeight="1" x14ac:dyDescent="0.2">
      <c r="A17" s="94" t="s">
        <v>63</v>
      </c>
      <c r="B17" s="136">
        <f>'Program Level Tables'!G14</f>
        <v>6736.33</v>
      </c>
      <c r="C17" s="136">
        <f>'Program Level Tables'!H14</f>
        <v>3690.37</v>
      </c>
      <c r="D17" s="136">
        <f>'Program Level Tables'!I14</f>
        <v>3045.96</v>
      </c>
      <c r="E17" s="36"/>
      <c r="F17" s="51"/>
      <c r="G17" s="51"/>
      <c r="H17" s="51"/>
      <c r="R17" s="105"/>
    </row>
    <row r="18" spans="1:18" ht="16.5" customHeight="1" x14ac:dyDescent="0.2">
      <c r="A18" s="94" t="s">
        <v>64</v>
      </c>
      <c r="B18" s="136">
        <f>'Program Level Tables'!G15</f>
        <v>4210.1400000000003</v>
      </c>
      <c r="C18" s="136">
        <f>'Program Level Tables'!H15</f>
        <v>2371.64</v>
      </c>
      <c r="D18" s="136">
        <f>'Program Level Tables'!I15</f>
        <v>1838.5</v>
      </c>
      <c r="E18" s="36"/>
      <c r="F18" s="51"/>
      <c r="G18" s="51"/>
      <c r="H18" s="51"/>
      <c r="R18" s="105"/>
    </row>
    <row r="19" spans="1:18" ht="16.5" customHeight="1" x14ac:dyDescent="0.2">
      <c r="A19" s="1044" t="s">
        <v>55</v>
      </c>
      <c r="B19" s="1045"/>
      <c r="C19" s="1045"/>
      <c r="D19" s="1046"/>
      <c r="E19" s="138"/>
      <c r="F19" s="51"/>
      <c r="G19" s="51"/>
      <c r="H19" s="51"/>
      <c r="R19" s="105"/>
    </row>
    <row r="20" spans="1:18" ht="16.5" customHeight="1" x14ac:dyDescent="0.2">
      <c r="A20" s="94" t="s">
        <v>57</v>
      </c>
      <c r="B20" s="136">
        <f>'Program Level Tables'!G17</f>
        <v>3.31</v>
      </c>
      <c r="C20" s="136">
        <f>'Program Level Tables'!H17</f>
        <v>3.11</v>
      </c>
      <c r="D20" s="136">
        <f>'Program Level Tables'!I17</f>
        <v>3.62</v>
      </c>
      <c r="E20" s="38"/>
      <c r="F20" s="51"/>
      <c r="G20" s="51"/>
      <c r="H20" s="51"/>
    </row>
    <row r="21" spans="1:18" ht="16.5" customHeight="1" x14ac:dyDescent="0.2">
      <c r="A21" s="39"/>
      <c r="B21" s="40"/>
      <c r="C21" s="40"/>
      <c r="D21" s="40"/>
      <c r="E21" s="38"/>
      <c r="F21" s="51"/>
      <c r="G21" s="51"/>
      <c r="H21" s="51"/>
    </row>
    <row r="22" spans="1:18" ht="16.5" customHeight="1" x14ac:dyDescent="0.2">
      <c r="A22" s="39"/>
      <c r="B22" s="40"/>
      <c r="C22" s="40"/>
      <c r="D22" s="40"/>
      <c r="E22" s="38"/>
      <c r="F22" s="51"/>
      <c r="G22" s="51"/>
      <c r="H22" s="51"/>
    </row>
    <row r="23" spans="1:18" ht="16.5" customHeight="1" x14ac:dyDescent="0.2">
      <c r="A23" s="364" t="s">
        <v>304</v>
      </c>
      <c r="B23" s="173"/>
      <c r="C23" s="51"/>
      <c r="D23" s="51"/>
      <c r="E23" s="51"/>
      <c r="F23" s="51"/>
      <c r="G23" s="51"/>
      <c r="H23" s="51"/>
    </row>
    <row r="24" spans="1:18" ht="16.5" customHeight="1" x14ac:dyDescent="0.2">
      <c r="A24" s="43" t="s">
        <v>96</v>
      </c>
      <c r="B24" s="329" t="s">
        <v>58</v>
      </c>
      <c r="C24" s="51"/>
      <c r="D24" s="51"/>
      <c r="E24" s="51"/>
      <c r="F24" s="51"/>
      <c r="G24" s="51"/>
      <c r="H24" s="51"/>
    </row>
    <row r="25" spans="1:18" ht="16.5" customHeight="1" x14ac:dyDescent="0.2">
      <c r="A25" s="245" t="s">
        <v>97</v>
      </c>
      <c r="B25" s="244">
        <v>994</v>
      </c>
      <c r="C25" s="51"/>
      <c r="D25" s="51"/>
      <c r="E25" s="51"/>
      <c r="F25" s="51"/>
      <c r="G25" s="51"/>
      <c r="H25" s="51"/>
    </row>
    <row r="26" spans="1:18" ht="16.5" customHeight="1" x14ac:dyDescent="0.2">
      <c r="A26" s="245" t="s">
        <v>98</v>
      </c>
      <c r="B26" s="244">
        <v>3</v>
      </c>
      <c r="C26" s="51"/>
      <c r="D26" s="51"/>
      <c r="E26" s="51"/>
      <c r="F26" s="51"/>
      <c r="G26" s="51"/>
      <c r="H26" s="51"/>
    </row>
    <row r="27" spans="1:18" ht="16.5" customHeight="1" x14ac:dyDescent="0.2">
      <c r="A27" s="41"/>
      <c r="B27" s="41"/>
      <c r="C27" s="51"/>
      <c r="D27" s="51"/>
      <c r="E27" s="51"/>
      <c r="F27" s="51"/>
      <c r="G27" s="51"/>
      <c r="H27" s="51"/>
    </row>
    <row r="28" spans="1:18" ht="16.5" customHeight="1" x14ac:dyDescent="0.2">
      <c r="A28" s="41"/>
      <c r="B28" s="41"/>
      <c r="C28" s="51"/>
      <c r="D28" s="51"/>
      <c r="E28" s="51"/>
      <c r="F28" s="51"/>
      <c r="G28" s="51"/>
      <c r="H28" s="51"/>
    </row>
    <row r="29" spans="1:18" ht="16.5" customHeight="1" x14ac:dyDescent="0.2">
      <c r="A29" s="358" t="s">
        <v>347</v>
      </c>
      <c r="B29"/>
      <c r="C29"/>
      <c r="D29"/>
      <c r="E29"/>
      <c r="F29"/>
      <c r="G29"/>
      <c r="H29"/>
    </row>
    <row r="30" spans="1:18" ht="16.5" customHeight="1" x14ac:dyDescent="0.2">
      <c r="A30" s="220" t="s">
        <v>416</v>
      </c>
      <c r="B30" s="310" t="s">
        <v>99</v>
      </c>
      <c r="C30" s="221" t="s">
        <v>331</v>
      </c>
      <c r="D30" s="310" t="s">
        <v>341</v>
      </c>
      <c r="E30" s="221" t="s">
        <v>332</v>
      </c>
      <c r="F30" s="310" t="s">
        <v>342</v>
      </c>
      <c r="G30" s="221" t="s">
        <v>343</v>
      </c>
      <c r="H30" s="221" t="s">
        <v>344</v>
      </c>
    </row>
    <row r="31" spans="1:18" ht="16.5" customHeight="1" x14ac:dyDescent="0.2">
      <c r="A31" s="1057" t="s">
        <v>74</v>
      </c>
      <c r="B31" s="212" t="s">
        <v>100</v>
      </c>
      <c r="C31" s="229">
        <v>14473610</v>
      </c>
      <c r="D31" s="213">
        <v>15460085</v>
      </c>
      <c r="E31" s="230">
        <v>1763.21</v>
      </c>
      <c r="F31" s="214">
        <v>1892.7</v>
      </c>
      <c r="G31" s="222">
        <v>1.07</v>
      </c>
      <c r="H31" s="222">
        <v>1.07</v>
      </c>
    </row>
    <row r="32" spans="1:18" ht="16.5" customHeight="1" x14ac:dyDescent="0.2">
      <c r="A32" s="1057"/>
      <c r="B32" s="212" t="s">
        <v>101</v>
      </c>
      <c r="C32" s="229">
        <v>10391239</v>
      </c>
      <c r="D32" s="213">
        <v>8227233</v>
      </c>
      <c r="E32" s="230">
        <v>1441.26</v>
      </c>
      <c r="F32" s="214">
        <v>1153.26</v>
      </c>
      <c r="G32" s="222">
        <v>0.79</v>
      </c>
      <c r="H32" s="222">
        <v>0.8</v>
      </c>
    </row>
    <row r="33" spans="1:8" ht="16.5" customHeight="1" x14ac:dyDescent="0.2">
      <c r="A33" s="1057" t="s">
        <v>73</v>
      </c>
      <c r="B33" s="212" t="s">
        <v>100</v>
      </c>
      <c r="C33" s="229">
        <v>18067516</v>
      </c>
      <c r="D33" s="213">
        <v>18466737</v>
      </c>
      <c r="E33" s="230">
        <v>2201.0300000000002</v>
      </c>
      <c r="F33" s="214">
        <v>2247.4</v>
      </c>
      <c r="G33" s="222">
        <v>1.02</v>
      </c>
      <c r="H33" s="222">
        <v>1.02</v>
      </c>
    </row>
    <row r="34" spans="1:8" ht="16.5" customHeight="1" x14ac:dyDescent="0.2">
      <c r="A34" s="1057"/>
      <c r="B34" s="212" t="s">
        <v>101</v>
      </c>
      <c r="C34" s="229">
        <v>12452447</v>
      </c>
      <c r="D34" s="213">
        <v>10701479</v>
      </c>
      <c r="E34" s="230">
        <v>1727.15</v>
      </c>
      <c r="F34" s="214">
        <v>1442.96</v>
      </c>
      <c r="G34" s="222">
        <v>0.86</v>
      </c>
      <c r="H34" s="222">
        <v>0.84</v>
      </c>
    </row>
    <row r="35" spans="1:8" ht="16.5" customHeight="1" x14ac:dyDescent="0.2">
      <c r="A35" s="1059" t="s">
        <v>333</v>
      </c>
      <c r="B35" s="1059"/>
      <c r="C35" s="215">
        <v>55384812</v>
      </c>
      <c r="D35" s="231">
        <v>52855535</v>
      </c>
      <c r="E35" s="216">
        <v>7132.64</v>
      </c>
      <c r="F35" s="232">
        <v>6736.33</v>
      </c>
      <c r="G35" s="226">
        <v>0.95</v>
      </c>
      <c r="H35" s="226">
        <v>0.94</v>
      </c>
    </row>
    <row r="36" spans="1:8" ht="16.5" customHeight="1" x14ac:dyDescent="0.2">
      <c r="A36" s="41"/>
      <c r="B36" s="41"/>
      <c r="C36" s="51"/>
      <c r="D36" s="51"/>
      <c r="E36" s="51"/>
      <c r="F36" s="51"/>
      <c r="G36" s="51"/>
      <c r="H36" s="51"/>
    </row>
    <row r="37" spans="1:8" ht="16.5" customHeight="1" x14ac:dyDescent="0.2">
      <c r="A37" s="41"/>
      <c r="B37" s="41"/>
      <c r="C37" s="51"/>
      <c r="D37" s="51"/>
      <c r="E37" s="51"/>
      <c r="F37" s="51"/>
      <c r="G37" s="51"/>
      <c r="H37" s="51"/>
    </row>
    <row r="38" spans="1:8" ht="16.5" customHeight="1" x14ac:dyDescent="0.2">
      <c r="A38" s="364" t="s">
        <v>348</v>
      </c>
      <c r="B38"/>
      <c r="C38"/>
      <c r="D38"/>
      <c r="E38"/>
      <c r="F38"/>
      <c r="G38" s="51"/>
      <c r="H38" s="51"/>
    </row>
    <row r="39" spans="1:8" ht="16.5" customHeight="1" x14ac:dyDescent="0.2">
      <c r="A39" s="220" t="s">
        <v>328</v>
      </c>
      <c r="B39" s="310" t="s">
        <v>99</v>
      </c>
      <c r="C39" s="310" t="s">
        <v>329</v>
      </c>
      <c r="D39" s="310" t="s">
        <v>330</v>
      </c>
      <c r="E39" s="310" t="s">
        <v>331</v>
      </c>
      <c r="F39" s="310" t="s">
        <v>332</v>
      </c>
      <c r="G39" s="51"/>
      <c r="H39" s="51"/>
    </row>
    <row r="40" spans="1:8" ht="16.5" customHeight="1" x14ac:dyDescent="0.2">
      <c r="A40" s="1057" t="s">
        <v>74</v>
      </c>
      <c r="B40" s="212" t="s">
        <v>100</v>
      </c>
      <c r="C40" s="217">
        <v>108905</v>
      </c>
      <c r="D40" s="217">
        <v>400729</v>
      </c>
      <c r="E40" s="217">
        <v>14473610</v>
      </c>
      <c r="F40" s="219">
        <v>1763.21</v>
      </c>
      <c r="G40" s="51"/>
      <c r="H40" s="51"/>
    </row>
    <row r="41" spans="1:8" ht="16.5" customHeight="1" x14ac:dyDescent="0.2">
      <c r="A41" s="1057"/>
      <c r="B41" s="212" t="s">
        <v>101</v>
      </c>
      <c r="C41" s="217">
        <v>71871</v>
      </c>
      <c r="D41" s="217">
        <v>232461</v>
      </c>
      <c r="E41" s="217">
        <v>10391239</v>
      </c>
      <c r="F41" s="219">
        <v>1441.26</v>
      </c>
      <c r="G41" s="51"/>
      <c r="H41" s="51"/>
    </row>
    <row r="42" spans="1:8" ht="16.5" customHeight="1" x14ac:dyDescent="0.2">
      <c r="A42" s="1057" t="s">
        <v>73</v>
      </c>
      <c r="B42" s="212" t="s">
        <v>100</v>
      </c>
      <c r="C42" s="217">
        <v>134958</v>
      </c>
      <c r="D42" s="217">
        <v>500233</v>
      </c>
      <c r="E42" s="217">
        <v>18067516</v>
      </c>
      <c r="F42" s="219">
        <v>2201.0300000000002</v>
      </c>
      <c r="G42" s="51"/>
      <c r="H42" s="51"/>
    </row>
    <row r="43" spans="1:8" ht="16.5" customHeight="1" x14ac:dyDescent="0.2">
      <c r="A43" s="1057"/>
      <c r="B43" s="212" t="s">
        <v>101</v>
      </c>
      <c r="C43" s="217">
        <v>90714</v>
      </c>
      <c r="D43" s="217">
        <v>278572</v>
      </c>
      <c r="E43" s="217">
        <v>12452447</v>
      </c>
      <c r="F43" s="219">
        <v>1727.15</v>
      </c>
      <c r="G43" s="51"/>
      <c r="H43" s="51"/>
    </row>
    <row r="44" spans="1:8" ht="16.5" customHeight="1" x14ac:dyDescent="0.2">
      <c r="A44" s="1059" t="s">
        <v>333</v>
      </c>
      <c r="B44" s="1059"/>
      <c r="C44" s="224">
        <v>406448</v>
      </c>
      <c r="D44" s="224">
        <v>1411995</v>
      </c>
      <c r="E44" s="224">
        <v>55384812</v>
      </c>
      <c r="F44" s="225">
        <v>7132.64</v>
      </c>
      <c r="G44" s="51"/>
      <c r="H44" s="51"/>
    </row>
    <row r="45" spans="1:8" ht="16.5" customHeight="1" x14ac:dyDescent="0.2">
      <c r="A45" s="41"/>
      <c r="B45" s="41"/>
      <c r="C45" s="51"/>
      <c r="D45" s="51"/>
      <c r="E45" s="51"/>
      <c r="F45" s="51"/>
      <c r="G45" s="51"/>
      <c r="H45" s="51"/>
    </row>
    <row r="46" spans="1:8" ht="16.5" customHeight="1" x14ac:dyDescent="0.2">
      <c r="A46" s="41"/>
      <c r="B46" s="41"/>
      <c r="C46" s="51"/>
      <c r="D46" s="51"/>
      <c r="E46" s="51"/>
      <c r="F46" s="51"/>
      <c r="G46" s="51"/>
      <c r="H46" s="51"/>
    </row>
    <row r="47" spans="1:8" ht="16.5" customHeight="1" x14ac:dyDescent="0.2">
      <c r="A47" s="358" t="s">
        <v>305</v>
      </c>
      <c r="B47" s="33"/>
      <c r="C47" s="33"/>
      <c r="D47" s="33"/>
      <c r="E47" s="33"/>
      <c r="F47" s="198"/>
      <c r="G47" s="33"/>
      <c r="H47" s="51"/>
    </row>
    <row r="48" spans="1:8" ht="16.5" customHeight="1" x14ac:dyDescent="0.2">
      <c r="A48" s="43" t="s">
        <v>102</v>
      </c>
      <c r="B48" s="28" t="s">
        <v>103</v>
      </c>
      <c r="C48" s="28" t="s">
        <v>104</v>
      </c>
      <c r="D48" s="28" t="s">
        <v>105</v>
      </c>
      <c r="E48" s="28" t="s">
        <v>106</v>
      </c>
      <c r="F48" s="28" t="s">
        <v>107</v>
      </c>
      <c r="G48" s="28" t="s">
        <v>108</v>
      </c>
      <c r="H48" s="28" t="s">
        <v>417</v>
      </c>
    </row>
    <row r="49" spans="1:8" ht="16.5" customHeight="1" x14ac:dyDescent="0.2">
      <c r="A49" s="965" t="s">
        <v>418</v>
      </c>
      <c r="B49" s="965" t="s">
        <v>419</v>
      </c>
      <c r="C49" s="965">
        <v>15.5</v>
      </c>
      <c r="D49" s="965">
        <v>15.5</v>
      </c>
      <c r="E49" s="965">
        <v>1600</v>
      </c>
      <c r="F49" s="965">
        <v>1680</v>
      </c>
      <c r="G49" s="330" t="s">
        <v>420</v>
      </c>
      <c r="H49" s="1047">
        <v>9.5999999999999992E-3</v>
      </c>
    </row>
    <row r="50" spans="1:8" ht="16.5" customHeight="1" x14ac:dyDescent="0.2">
      <c r="A50" s="965"/>
      <c r="B50" s="965"/>
      <c r="C50" s="965"/>
      <c r="D50" s="965"/>
      <c r="E50" s="965"/>
      <c r="F50" s="965"/>
      <c r="G50" s="330" t="s">
        <v>421</v>
      </c>
      <c r="H50" s="1047"/>
    </row>
    <row r="51" spans="1:8" ht="16.5" customHeight="1" x14ac:dyDescent="0.2">
      <c r="A51" s="330">
        <v>93122536</v>
      </c>
      <c r="B51" s="330" t="s">
        <v>422</v>
      </c>
      <c r="C51" s="330">
        <v>8</v>
      </c>
      <c r="D51" s="330">
        <v>10</v>
      </c>
      <c r="E51" s="330">
        <v>800</v>
      </c>
      <c r="F51" s="330">
        <v>800</v>
      </c>
      <c r="G51" s="330">
        <v>2339012</v>
      </c>
      <c r="H51" s="331">
        <v>4.7999999999999996E-3</v>
      </c>
    </row>
    <row r="52" spans="1:8" ht="16.5" customHeight="1" x14ac:dyDescent="0.2">
      <c r="A52" s="330">
        <v>93122484</v>
      </c>
      <c r="B52" s="330" t="s">
        <v>422</v>
      </c>
      <c r="C52" s="330">
        <v>8</v>
      </c>
      <c r="D52" s="330">
        <v>10</v>
      </c>
      <c r="E52" s="330">
        <v>800</v>
      </c>
      <c r="F52" s="330">
        <v>800</v>
      </c>
      <c r="G52" s="330" t="s">
        <v>423</v>
      </c>
      <c r="H52" s="331">
        <v>2.8999999999999998E-3</v>
      </c>
    </row>
    <row r="53" spans="1:8" ht="16.5" customHeight="1" x14ac:dyDescent="0.2">
      <c r="A53" s="330" t="s">
        <v>424</v>
      </c>
      <c r="B53" s="330" t="s">
        <v>419</v>
      </c>
      <c r="C53" s="330">
        <v>9</v>
      </c>
      <c r="D53" s="330">
        <v>8</v>
      </c>
      <c r="E53" s="330">
        <v>665</v>
      </c>
      <c r="F53" s="330">
        <v>680</v>
      </c>
      <c r="G53" s="330" t="s">
        <v>425</v>
      </c>
      <c r="H53" s="331">
        <v>2.3E-3</v>
      </c>
    </row>
    <row r="54" spans="1:8" ht="16.5" customHeight="1" x14ac:dyDescent="0.2">
      <c r="A54" s="330" t="s">
        <v>426</v>
      </c>
      <c r="B54" s="330" t="s">
        <v>419</v>
      </c>
      <c r="C54" s="330">
        <v>9</v>
      </c>
      <c r="D54" s="330">
        <v>8</v>
      </c>
      <c r="E54" s="330">
        <v>685</v>
      </c>
      <c r="F54" s="330">
        <v>700</v>
      </c>
      <c r="G54" s="330" t="s">
        <v>427</v>
      </c>
      <c r="H54" s="331">
        <v>2E-3</v>
      </c>
    </row>
    <row r="55" spans="1:8" ht="16.5" customHeight="1" x14ac:dyDescent="0.2">
      <c r="A55" s="330" t="s">
        <v>428</v>
      </c>
      <c r="B55" s="330" t="s">
        <v>429</v>
      </c>
      <c r="C55" s="330">
        <v>4.5</v>
      </c>
      <c r="D55" s="330">
        <v>3</v>
      </c>
      <c r="E55" s="330">
        <v>500</v>
      </c>
      <c r="F55" s="330">
        <v>350</v>
      </c>
      <c r="G55" s="330">
        <v>2365454</v>
      </c>
      <c r="H55" s="331">
        <v>1.6000000000000001E-3</v>
      </c>
    </row>
    <row r="56" spans="1:8" ht="16.5" customHeight="1" x14ac:dyDescent="0.2">
      <c r="A56" s="330" t="s">
        <v>430</v>
      </c>
      <c r="B56" s="330" t="s">
        <v>419</v>
      </c>
      <c r="C56" s="330">
        <v>9</v>
      </c>
      <c r="D56" s="330">
        <v>8</v>
      </c>
      <c r="E56" s="330">
        <v>665</v>
      </c>
      <c r="F56" s="330">
        <v>680</v>
      </c>
      <c r="G56" s="330" t="s">
        <v>431</v>
      </c>
      <c r="H56" s="331">
        <v>1.6000000000000001E-3</v>
      </c>
    </row>
    <row r="57" spans="1:8" ht="16.5" customHeight="1" x14ac:dyDescent="0.2">
      <c r="A57" s="330">
        <v>40674</v>
      </c>
      <c r="B57" s="330" t="s">
        <v>432</v>
      </c>
      <c r="C57" s="330">
        <v>4.5</v>
      </c>
      <c r="D57" s="330">
        <v>5.5</v>
      </c>
      <c r="E57" s="330">
        <v>450</v>
      </c>
      <c r="F57" s="330">
        <v>450</v>
      </c>
      <c r="G57" s="330">
        <v>2354573</v>
      </c>
      <c r="H57" s="331">
        <v>1.2999999999999999E-3</v>
      </c>
    </row>
    <row r="58" spans="1:8" ht="16.5" customHeight="1" x14ac:dyDescent="0.2">
      <c r="A58" s="330" t="s">
        <v>433</v>
      </c>
      <c r="B58" s="330" t="s">
        <v>429</v>
      </c>
      <c r="C58" s="330">
        <v>3</v>
      </c>
      <c r="D58" s="330">
        <v>4.5</v>
      </c>
      <c r="E58" s="330">
        <v>350</v>
      </c>
      <c r="F58" s="330">
        <v>500</v>
      </c>
      <c r="G58" s="330">
        <v>2365458</v>
      </c>
      <c r="H58" s="331">
        <v>1.1999999999999999E-3</v>
      </c>
    </row>
    <row r="59" spans="1:8" ht="16.5" customHeight="1" x14ac:dyDescent="0.2">
      <c r="A59" s="330">
        <v>93122480</v>
      </c>
      <c r="B59" s="330" t="s">
        <v>422</v>
      </c>
      <c r="C59" s="330">
        <v>5</v>
      </c>
      <c r="D59" s="330">
        <v>6</v>
      </c>
      <c r="E59" s="330">
        <v>450</v>
      </c>
      <c r="F59" s="330">
        <v>480</v>
      </c>
      <c r="G59" s="330">
        <v>2272687</v>
      </c>
      <c r="H59" s="331">
        <v>1E-3</v>
      </c>
    </row>
    <row r="60" spans="1:8" ht="16.5" customHeight="1" x14ac:dyDescent="0.2">
      <c r="A60" s="330" t="s">
        <v>434</v>
      </c>
      <c r="B60" s="330" t="s">
        <v>419</v>
      </c>
      <c r="C60" s="330">
        <v>14.5</v>
      </c>
      <c r="D60" s="330">
        <v>14.5</v>
      </c>
      <c r="E60" s="330">
        <v>1600</v>
      </c>
      <c r="F60" s="330">
        <v>1550</v>
      </c>
      <c r="G60" s="330">
        <v>2338970</v>
      </c>
      <c r="H60" s="331">
        <v>8.9999999999999998E-4</v>
      </c>
    </row>
    <row r="61" spans="1:8" ht="16.5" customHeight="1" x14ac:dyDescent="0.2">
      <c r="A61" s="330">
        <v>93122482</v>
      </c>
      <c r="B61" s="330" t="s">
        <v>422</v>
      </c>
      <c r="C61" s="330">
        <v>5</v>
      </c>
      <c r="D61" s="330">
        <v>6</v>
      </c>
      <c r="E61" s="330">
        <v>450</v>
      </c>
      <c r="F61" s="330">
        <v>480</v>
      </c>
      <c r="G61" s="330">
        <v>2272692</v>
      </c>
      <c r="H61" s="331">
        <v>8.9999999999999998E-4</v>
      </c>
    </row>
    <row r="62" spans="1:8" ht="16.5" customHeight="1" x14ac:dyDescent="0.2">
      <c r="A62" s="330">
        <v>93128616</v>
      </c>
      <c r="B62" s="330" t="s">
        <v>422</v>
      </c>
      <c r="C62" s="330">
        <v>15</v>
      </c>
      <c r="D62" s="330">
        <v>13</v>
      </c>
      <c r="E62" s="330">
        <v>1300</v>
      </c>
      <c r="F62" s="330">
        <v>1200</v>
      </c>
      <c r="G62" s="330">
        <v>2320181</v>
      </c>
      <c r="H62" s="331">
        <v>8.0000000000000004E-4</v>
      </c>
    </row>
    <row r="63" spans="1:8" ht="16.5" customHeight="1" x14ac:dyDescent="0.2">
      <c r="A63" s="330">
        <v>93129212</v>
      </c>
      <c r="B63" s="330" t="s">
        <v>422</v>
      </c>
      <c r="C63" s="330">
        <v>4</v>
      </c>
      <c r="D63" s="330">
        <v>4</v>
      </c>
      <c r="E63" s="330">
        <v>300</v>
      </c>
      <c r="F63" s="330">
        <v>320</v>
      </c>
      <c r="G63" s="330">
        <v>2362155</v>
      </c>
      <c r="H63" s="331">
        <v>6.9999999999999999E-4</v>
      </c>
    </row>
    <row r="64" spans="1:8" ht="16.5" customHeight="1" x14ac:dyDescent="0.2">
      <c r="A64" s="330" t="s">
        <v>435</v>
      </c>
      <c r="B64" s="330" t="s">
        <v>429</v>
      </c>
      <c r="C64" s="330">
        <v>3</v>
      </c>
      <c r="D64" s="330">
        <v>3</v>
      </c>
      <c r="E64" s="330">
        <v>250</v>
      </c>
      <c r="F64" s="330">
        <v>350</v>
      </c>
      <c r="G64" s="330">
        <v>2365454</v>
      </c>
      <c r="H64" s="331">
        <v>5.0000000000000001E-4</v>
      </c>
    </row>
    <row r="65" spans="1:8" ht="16.5" customHeight="1" x14ac:dyDescent="0.2">
      <c r="A65" s="330">
        <v>9290023513</v>
      </c>
      <c r="B65" s="330" t="s">
        <v>436</v>
      </c>
      <c r="C65" s="330">
        <v>29</v>
      </c>
      <c r="D65" s="330">
        <v>15</v>
      </c>
      <c r="E65" s="330">
        <v>2610</v>
      </c>
      <c r="F65" s="330">
        <v>1400</v>
      </c>
      <c r="G65" s="330" t="s">
        <v>437</v>
      </c>
      <c r="H65" s="331">
        <v>4.0000000000000002E-4</v>
      </c>
    </row>
    <row r="66" spans="1:8" ht="16.5" customHeight="1" x14ac:dyDescent="0.2">
      <c r="A66" s="330" t="s">
        <v>438</v>
      </c>
      <c r="B66" s="330" t="s">
        <v>429</v>
      </c>
      <c r="C66" s="330">
        <v>4.5</v>
      </c>
      <c r="D66" s="330">
        <v>2.5</v>
      </c>
      <c r="E66" s="330">
        <v>500</v>
      </c>
      <c r="F66" s="330">
        <v>250</v>
      </c>
      <c r="G66" s="330">
        <v>2365437</v>
      </c>
      <c r="H66" s="331">
        <v>4.0000000000000002E-4</v>
      </c>
    </row>
    <row r="67" spans="1:8" ht="16.5" customHeight="1" x14ac:dyDescent="0.2">
      <c r="A67" s="330" t="s">
        <v>435</v>
      </c>
      <c r="B67" s="330" t="s">
        <v>429</v>
      </c>
      <c r="C67" s="330">
        <v>3</v>
      </c>
      <c r="D67" s="330">
        <v>3</v>
      </c>
      <c r="E67" s="330">
        <v>250</v>
      </c>
      <c r="F67" s="330">
        <v>350</v>
      </c>
      <c r="G67" s="330" t="s">
        <v>439</v>
      </c>
      <c r="H67" s="331">
        <v>4.0000000000000002E-4</v>
      </c>
    </row>
    <row r="68" spans="1:8" s="102" customFormat="1" ht="16.5" customHeight="1" x14ac:dyDescent="0.2">
      <c r="A68" s="330">
        <v>93122666</v>
      </c>
      <c r="B68" s="330" t="s">
        <v>422</v>
      </c>
      <c r="C68" s="330">
        <v>17</v>
      </c>
      <c r="D68" s="330">
        <v>13.5</v>
      </c>
      <c r="E68" s="330">
        <v>1600</v>
      </c>
      <c r="F68" s="330">
        <v>1600</v>
      </c>
      <c r="G68" s="330">
        <v>2358087</v>
      </c>
      <c r="H68" s="331">
        <v>4.0000000000000002E-4</v>
      </c>
    </row>
    <row r="69" spans="1:8" s="102" customFormat="1" ht="16.5" customHeight="1" x14ac:dyDescent="0.2">
      <c r="A69" s="330">
        <v>93122667</v>
      </c>
      <c r="B69" s="330" t="s">
        <v>422</v>
      </c>
      <c r="C69" s="330">
        <v>17</v>
      </c>
      <c r="D69" s="330">
        <v>13.5</v>
      </c>
      <c r="E69" s="330">
        <v>1600</v>
      </c>
      <c r="F69" s="330">
        <v>1600</v>
      </c>
      <c r="G69" s="330">
        <v>2358088</v>
      </c>
      <c r="H69" s="331">
        <v>4.0000000000000002E-4</v>
      </c>
    </row>
    <row r="70" spans="1:8" s="102" customFormat="1" ht="16.5" customHeight="1" x14ac:dyDescent="0.2">
      <c r="A70" s="330">
        <v>93128619</v>
      </c>
      <c r="B70" s="330" t="s">
        <v>422</v>
      </c>
      <c r="C70" s="330">
        <v>7</v>
      </c>
      <c r="D70" s="330">
        <v>7</v>
      </c>
      <c r="E70" s="330">
        <v>600</v>
      </c>
      <c r="F70" s="330">
        <v>500</v>
      </c>
      <c r="G70" s="330">
        <v>2321156</v>
      </c>
      <c r="H70" s="331">
        <v>2.9999999999999997E-4</v>
      </c>
    </row>
    <row r="71" spans="1:8" ht="16.5" customHeight="1" x14ac:dyDescent="0.2">
      <c r="A71" s="330" t="s">
        <v>440</v>
      </c>
      <c r="B71" s="330" t="s">
        <v>429</v>
      </c>
      <c r="C71" s="330">
        <v>4.5</v>
      </c>
      <c r="D71" s="330">
        <v>3</v>
      </c>
      <c r="E71" s="330">
        <v>500</v>
      </c>
      <c r="F71" s="330">
        <v>350</v>
      </c>
      <c r="G71" s="330">
        <v>2365454</v>
      </c>
      <c r="H71" s="331">
        <v>2.9999999999999997E-4</v>
      </c>
    </row>
    <row r="72" spans="1:8" ht="16.5" customHeight="1" x14ac:dyDescent="0.2">
      <c r="A72" s="330">
        <v>93121900</v>
      </c>
      <c r="B72" s="330" t="s">
        <v>422</v>
      </c>
      <c r="C72" s="330">
        <v>13</v>
      </c>
      <c r="D72" s="330">
        <v>10.5</v>
      </c>
      <c r="E72" s="330">
        <v>1100</v>
      </c>
      <c r="F72" s="330">
        <v>1100</v>
      </c>
      <c r="G72" s="330">
        <v>2358076</v>
      </c>
      <c r="H72" s="331">
        <v>2.9999999999999997E-4</v>
      </c>
    </row>
    <row r="73" spans="1:8" ht="16.5" customHeight="1" x14ac:dyDescent="0.2">
      <c r="A73" s="330">
        <v>93121845</v>
      </c>
      <c r="B73" s="330" t="s">
        <v>422</v>
      </c>
      <c r="C73" s="330">
        <v>13</v>
      </c>
      <c r="D73" s="330">
        <v>10.5</v>
      </c>
      <c r="E73" s="330">
        <v>1100</v>
      </c>
      <c r="F73" s="330">
        <v>1100</v>
      </c>
      <c r="G73" s="330">
        <v>2358075</v>
      </c>
      <c r="H73" s="331">
        <v>2.9999999999999997E-4</v>
      </c>
    </row>
    <row r="74" spans="1:8" ht="16.5" customHeight="1" x14ac:dyDescent="0.2">
      <c r="A74" s="330">
        <v>42279</v>
      </c>
      <c r="B74" s="330" t="s">
        <v>422</v>
      </c>
      <c r="C74" s="330">
        <v>4.5</v>
      </c>
      <c r="D74" s="330">
        <v>4.5</v>
      </c>
      <c r="E74" s="330">
        <v>350</v>
      </c>
      <c r="F74" s="330">
        <v>360</v>
      </c>
      <c r="G74" s="330">
        <v>2362210</v>
      </c>
      <c r="H74" s="331">
        <v>2.9999999999999997E-4</v>
      </c>
    </row>
    <row r="75" spans="1:8" ht="16.5" customHeight="1" x14ac:dyDescent="0.2">
      <c r="A75" s="41"/>
      <c r="B75" s="41"/>
      <c r="C75" s="41"/>
      <c r="D75" s="41"/>
      <c r="E75" s="41"/>
      <c r="F75" s="41"/>
      <c r="G75" s="41"/>
    </row>
    <row r="76" spans="1:8" ht="16.5" customHeight="1" x14ac:dyDescent="0.2">
      <c r="A76" s="41"/>
      <c r="B76" s="41"/>
      <c r="C76" s="41"/>
      <c r="D76" s="41"/>
      <c r="E76" s="41"/>
      <c r="F76" s="41"/>
      <c r="G76" s="41"/>
    </row>
    <row r="77" spans="1:8" ht="16.5" customHeight="1" x14ac:dyDescent="0.2">
      <c r="A77" s="358" t="s">
        <v>303</v>
      </c>
      <c r="B77"/>
      <c r="C77" s="41"/>
      <c r="D77" s="41"/>
      <c r="E77" s="41"/>
      <c r="F77" s="41"/>
      <c r="G77" s="41"/>
    </row>
    <row r="78" spans="1:8" ht="16.5" customHeight="1" x14ac:dyDescent="0.2">
      <c r="A78" s="220" t="s">
        <v>99</v>
      </c>
      <c r="B78" s="548" t="s">
        <v>69</v>
      </c>
      <c r="C78" s="548" t="s">
        <v>85</v>
      </c>
      <c r="D78" s="41"/>
      <c r="E78" s="41"/>
      <c r="F78" s="41"/>
      <c r="G78" s="41"/>
    </row>
    <row r="79" spans="1:8" ht="16.5" customHeight="1" x14ac:dyDescent="0.2">
      <c r="A79" s="1058" t="s">
        <v>100</v>
      </c>
      <c r="B79" s="547" t="s">
        <v>121</v>
      </c>
      <c r="C79" s="585">
        <v>0.83399999999999996</v>
      </c>
      <c r="D79" s="41"/>
      <c r="E79" s="41"/>
      <c r="F79" s="41"/>
      <c r="G79" s="41"/>
    </row>
    <row r="80" spans="1:8" ht="16.5" customHeight="1" x14ac:dyDescent="0.2">
      <c r="A80" s="1058"/>
      <c r="B80" s="547" t="s">
        <v>120</v>
      </c>
      <c r="C80" s="585">
        <v>0.84199999999999997</v>
      </c>
      <c r="D80" s="41"/>
      <c r="E80" s="41"/>
      <c r="F80" s="41"/>
      <c r="G80" s="41"/>
    </row>
    <row r="81" spans="1:8" ht="16.5" customHeight="1" x14ac:dyDescent="0.2">
      <c r="A81" s="1058" t="s">
        <v>101</v>
      </c>
      <c r="B81" s="547" t="s">
        <v>121</v>
      </c>
      <c r="C81" s="585">
        <v>0.91200000000000003</v>
      </c>
      <c r="D81" s="41"/>
      <c r="E81" s="41"/>
      <c r="F81" s="41"/>
      <c r="G81" s="41"/>
    </row>
    <row r="82" spans="1:8" ht="16.5" customHeight="1" x14ac:dyDescent="0.2">
      <c r="A82" s="1058"/>
      <c r="B82" s="547" t="s">
        <v>120</v>
      </c>
      <c r="C82" s="585">
        <v>0.89900000000000002</v>
      </c>
      <c r="D82" s="41"/>
      <c r="E82" s="41"/>
      <c r="F82" s="41"/>
      <c r="G82" s="41"/>
    </row>
    <row r="83" spans="1:8" ht="16.5" customHeight="1" x14ac:dyDescent="0.2">
      <c r="A83" s="41"/>
      <c r="B83" s="41"/>
      <c r="C83" s="41"/>
      <c r="D83" s="41"/>
      <c r="E83" s="41"/>
      <c r="F83" s="41"/>
      <c r="G83" s="41"/>
    </row>
    <row r="84" spans="1:8" ht="16.5" customHeight="1" x14ac:dyDescent="0.2">
      <c r="A84" s="358" t="s">
        <v>514</v>
      </c>
      <c r="B84"/>
      <c r="C84"/>
      <c r="D84"/>
      <c r="E84"/>
      <c r="F84" s="41"/>
      <c r="G84" s="41"/>
    </row>
    <row r="85" spans="1:8" ht="16.5" customHeight="1" x14ac:dyDescent="0.2">
      <c r="A85" s="583" t="s">
        <v>99</v>
      </c>
      <c r="B85" s="548" t="s">
        <v>111</v>
      </c>
      <c r="C85" s="548" t="s">
        <v>30</v>
      </c>
      <c r="D85" s="548" t="s">
        <v>112</v>
      </c>
      <c r="E85" s="548" t="s">
        <v>441</v>
      </c>
      <c r="F85" s="41"/>
      <c r="G85" s="41"/>
    </row>
    <row r="86" spans="1:8" ht="16.5" customHeight="1" x14ac:dyDescent="0.2">
      <c r="A86" s="584" t="s">
        <v>121</v>
      </c>
      <c r="B86" s="227">
        <v>7.0000000000000007E-2</v>
      </c>
      <c r="C86" s="227">
        <v>0.4138</v>
      </c>
      <c r="D86" s="227">
        <v>1.35E-2</v>
      </c>
      <c r="E86" s="227">
        <v>0.64259999999999995</v>
      </c>
      <c r="F86" s="41"/>
      <c r="G86" s="41"/>
    </row>
    <row r="87" spans="1:8" ht="16.5" customHeight="1" x14ac:dyDescent="0.2">
      <c r="A87" s="584" t="s">
        <v>120</v>
      </c>
      <c r="B87" s="227">
        <v>7.0000000000000007E-2</v>
      </c>
      <c r="C87" s="227">
        <v>0.45290000000000002</v>
      </c>
      <c r="D87" s="227">
        <v>1.35E-2</v>
      </c>
      <c r="E87" s="227">
        <v>0.60419999999999996</v>
      </c>
      <c r="F87" s="41"/>
      <c r="G87" s="41"/>
    </row>
    <row r="88" spans="1:8" ht="16.5" customHeight="1" x14ac:dyDescent="0.2">
      <c r="A88" s="41"/>
      <c r="B88" s="41"/>
      <c r="C88" s="41"/>
      <c r="D88" s="41"/>
      <c r="E88" s="41"/>
      <c r="F88" s="41"/>
      <c r="G88" s="41"/>
    </row>
    <row r="89" spans="1:8" ht="16.5" customHeight="1" x14ac:dyDescent="0.2">
      <c r="A89" s="41"/>
      <c r="B89" s="41"/>
      <c r="C89" s="41"/>
      <c r="D89" s="41"/>
      <c r="E89" s="41"/>
      <c r="F89" s="41"/>
      <c r="G89" s="41"/>
    </row>
    <row r="90" spans="1:8" ht="16.5" customHeight="1" x14ac:dyDescent="0.2">
      <c r="A90" s="358" t="s">
        <v>306</v>
      </c>
      <c r="B90"/>
      <c r="C90"/>
      <c r="D90"/>
      <c r="E90"/>
      <c r="F90"/>
      <c r="G90"/>
      <c r="H90"/>
    </row>
    <row r="91" spans="1:8" ht="25.5" x14ac:dyDescent="0.2">
      <c r="A91" s="220" t="s">
        <v>69</v>
      </c>
      <c r="B91" s="221" t="s">
        <v>282</v>
      </c>
      <c r="C91" s="221" t="s">
        <v>442</v>
      </c>
      <c r="D91" s="221" t="s">
        <v>284</v>
      </c>
      <c r="E91" s="221" t="s">
        <v>285</v>
      </c>
      <c r="F91" s="221" t="s">
        <v>336</v>
      </c>
      <c r="G91" s="221" t="s">
        <v>337</v>
      </c>
      <c r="H91"/>
    </row>
    <row r="92" spans="1:8" ht="16.5" customHeight="1" x14ac:dyDescent="0.2">
      <c r="A92" s="584" t="s">
        <v>121</v>
      </c>
      <c r="B92" s="345">
        <v>30519963</v>
      </c>
      <c r="C92" s="352">
        <v>3928.17</v>
      </c>
      <c r="D92" s="345">
        <v>29168216</v>
      </c>
      <c r="E92" s="352">
        <v>3690.37</v>
      </c>
      <c r="F92" s="208">
        <v>0.96</v>
      </c>
      <c r="G92" s="208">
        <v>0.94</v>
      </c>
      <c r="H92"/>
    </row>
    <row r="93" spans="1:8" ht="16.5" customHeight="1" x14ac:dyDescent="0.2">
      <c r="A93" s="584" t="s">
        <v>120</v>
      </c>
      <c r="B93" s="345">
        <v>24864849</v>
      </c>
      <c r="C93" s="352">
        <v>3204.47</v>
      </c>
      <c r="D93" s="345">
        <v>23687319</v>
      </c>
      <c r="E93" s="352">
        <v>3045.96</v>
      </c>
      <c r="F93" s="208">
        <v>0.95</v>
      </c>
      <c r="G93" s="208">
        <v>0.95</v>
      </c>
      <c r="H93"/>
    </row>
    <row r="94" spans="1:8" ht="16.5" customHeight="1" x14ac:dyDescent="0.2">
      <c r="A94" s="242" t="s">
        <v>333</v>
      </c>
      <c r="B94" s="224">
        <v>55384812</v>
      </c>
      <c r="C94" s="225">
        <v>7132.64</v>
      </c>
      <c r="D94" s="224">
        <v>52855535</v>
      </c>
      <c r="E94" s="225">
        <v>6736.33</v>
      </c>
      <c r="F94" s="226">
        <v>0.95</v>
      </c>
      <c r="G94" s="226">
        <v>0.94</v>
      </c>
      <c r="H94"/>
    </row>
    <row r="95" spans="1:8" ht="16.5" customHeight="1" x14ac:dyDescent="0.2">
      <c r="A95" s="210"/>
      <c r="B95"/>
      <c r="C95"/>
      <c r="D95"/>
      <c r="E95"/>
      <c r="F95"/>
      <c r="G95"/>
      <c r="H95"/>
    </row>
    <row r="96" spans="1:8" ht="16.5" customHeight="1" x14ac:dyDescent="0.2">
      <c r="A96" s="210"/>
      <c r="B96" s="3"/>
      <c r="C96" s="3"/>
      <c r="D96" s="3"/>
      <c r="E96" s="3"/>
      <c r="F96" s="3"/>
      <c r="G96" s="3"/>
      <c r="H96" s="3"/>
    </row>
    <row r="97" spans="1:8" ht="16.5" customHeight="1" x14ac:dyDescent="0.2">
      <c r="A97" s="358" t="s">
        <v>345</v>
      </c>
      <c r="B97"/>
      <c r="C97"/>
      <c r="D97"/>
      <c r="E97"/>
      <c r="F97"/>
      <c r="G97"/>
      <c r="H97"/>
    </row>
    <row r="98" spans="1:8" ht="16.5" customHeight="1" x14ac:dyDescent="0.2">
      <c r="A98" s="1053" t="s">
        <v>69</v>
      </c>
      <c r="B98" s="1051" t="s">
        <v>111</v>
      </c>
      <c r="C98" s="1051"/>
      <c r="D98" s="1051" t="s">
        <v>30</v>
      </c>
      <c r="E98" s="1051" t="s">
        <v>72</v>
      </c>
      <c r="F98" s="1051" t="s">
        <v>112</v>
      </c>
      <c r="G98" s="1051" t="s">
        <v>284</v>
      </c>
      <c r="H98" s="1051" t="s">
        <v>286</v>
      </c>
    </row>
    <row r="99" spans="1:8" ht="16.5" customHeight="1" x14ac:dyDescent="0.2">
      <c r="A99" s="1054"/>
      <c r="B99" s="333" t="s">
        <v>338</v>
      </c>
      <c r="C99" s="333" t="s">
        <v>339</v>
      </c>
      <c r="D99" s="1052"/>
      <c r="E99" s="1052"/>
      <c r="F99" s="1052"/>
      <c r="G99" s="1052"/>
      <c r="H99" s="1052"/>
    </row>
    <row r="100" spans="1:8" ht="16.5" customHeight="1" x14ac:dyDescent="0.2">
      <c r="A100" s="584" t="s">
        <v>121</v>
      </c>
      <c r="B100" s="227">
        <v>7.0000000000000007E-2</v>
      </c>
      <c r="C100" s="227">
        <v>0</v>
      </c>
      <c r="D100" s="208">
        <v>0.41</v>
      </c>
      <c r="E100" s="209">
        <v>1.4E-2</v>
      </c>
      <c r="F100" s="208">
        <v>0.64</v>
      </c>
      <c r="G100" s="353">
        <v>29168216</v>
      </c>
      <c r="H100" s="345">
        <v>18743260</v>
      </c>
    </row>
    <row r="101" spans="1:8" ht="16.5" customHeight="1" x14ac:dyDescent="0.2">
      <c r="A101" s="584" t="s">
        <v>120</v>
      </c>
      <c r="B101" s="227">
        <v>7.0000000000000007E-2</v>
      </c>
      <c r="C101" s="227">
        <v>0</v>
      </c>
      <c r="D101" s="208">
        <v>0.45</v>
      </c>
      <c r="E101" s="209">
        <v>1.4E-2</v>
      </c>
      <c r="F101" s="208">
        <v>0.6</v>
      </c>
      <c r="G101" s="353">
        <v>23687319</v>
      </c>
      <c r="H101" s="345">
        <v>14310993</v>
      </c>
    </row>
    <row r="102" spans="1:8" ht="16.5" customHeight="1" x14ac:dyDescent="0.2">
      <c r="A102" s="1048" t="s">
        <v>8</v>
      </c>
      <c r="B102" s="1049"/>
      <c r="C102" s="1049"/>
      <c r="D102" s="1049"/>
      <c r="E102" s="1050"/>
      <c r="F102" s="226">
        <v>0.63</v>
      </c>
      <c r="G102" s="309">
        <v>52855535</v>
      </c>
      <c r="H102" s="309">
        <v>33054253</v>
      </c>
    </row>
    <row r="103" spans="1:8" ht="16.5" customHeight="1" x14ac:dyDescent="0.2">
      <c r="A103" s="211"/>
      <c r="B103" s="3"/>
      <c r="C103" s="3"/>
      <c r="D103" s="3"/>
      <c r="E103" s="3"/>
      <c r="F103" s="3"/>
      <c r="G103" s="3"/>
      <c r="H103" s="3"/>
    </row>
    <row r="104" spans="1:8" ht="16.5" customHeight="1" x14ac:dyDescent="0.2">
      <c r="A104" s="211"/>
      <c r="B104" s="3"/>
      <c r="C104" s="3"/>
      <c r="D104" s="3"/>
      <c r="E104" s="3"/>
      <c r="F104" s="3"/>
      <c r="G104" s="3"/>
      <c r="H104" s="3"/>
    </row>
    <row r="105" spans="1:8" ht="16.5" customHeight="1" x14ac:dyDescent="0.2">
      <c r="A105" s="358" t="s">
        <v>346</v>
      </c>
      <c r="B105"/>
      <c r="C105"/>
      <c r="D105"/>
      <c r="E105"/>
      <c r="F105"/>
      <c r="G105"/>
      <c r="H105"/>
    </row>
    <row r="106" spans="1:8" ht="16.5" customHeight="1" x14ac:dyDescent="0.2">
      <c r="A106" s="1053" t="s">
        <v>69</v>
      </c>
      <c r="B106" s="1051" t="s">
        <v>111</v>
      </c>
      <c r="C106" s="1051"/>
      <c r="D106" s="1051" t="s">
        <v>30</v>
      </c>
      <c r="E106" s="1051" t="s">
        <v>72</v>
      </c>
      <c r="F106" s="1055" t="s">
        <v>112</v>
      </c>
      <c r="G106" s="1051" t="s">
        <v>285</v>
      </c>
      <c r="H106" s="1051" t="s">
        <v>287</v>
      </c>
    </row>
    <row r="107" spans="1:8" ht="16.5" customHeight="1" x14ac:dyDescent="0.2">
      <c r="A107" s="1054"/>
      <c r="B107" s="333" t="s">
        <v>338</v>
      </c>
      <c r="C107" s="333" t="s">
        <v>340</v>
      </c>
      <c r="D107" s="1052"/>
      <c r="E107" s="1052"/>
      <c r="F107" s="1056"/>
      <c r="G107" s="1052"/>
      <c r="H107" s="1052"/>
    </row>
    <row r="108" spans="1:8" ht="16.5" customHeight="1" x14ac:dyDescent="0.2">
      <c r="A108" s="584" t="s">
        <v>121</v>
      </c>
      <c r="B108" s="586">
        <v>7.0000000000000007E-2</v>
      </c>
      <c r="C108" s="586">
        <v>0</v>
      </c>
      <c r="D108" s="208">
        <v>0.41</v>
      </c>
      <c r="E108" s="209">
        <v>1.4E-2</v>
      </c>
      <c r="F108" s="208">
        <v>0.64</v>
      </c>
      <c r="G108" s="509">
        <v>3690.37</v>
      </c>
      <c r="H108" s="219">
        <v>2371.64</v>
      </c>
    </row>
    <row r="109" spans="1:8" ht="16.5" customHeight="1" x14ac:dyDescent="0.2">
      <c r="A109" s="584" t="s">
        <v>120</v>
      </c>
      <c r="B109" s="586">
        <v>7.0000000000000007E-2</v>
      </c>
      <c r="C109" s="586">
        <v>0</v>
      </c>
      <c r="D109" s="208">
        <v>0.45</v>
      </c>
      <c r="E109" s="209">
        <v>1.4E-2</v>
      </c>
      <c r="F109" s="588">
        <v>0.6</v>
      </c>
      <c r="G109" s="589">
        <v>3045.96</v>
      </c>
      <c r="H109" s="590">
        <v>1838.5</v>
      </c>
    </row>
    <row r="110" spans="1:8" ht="16.5" customHeight="1" x14ac:dyDescent="0.2">
      <c r="A110" s="1048" t="s">
        <v>8</v>
      </c>
      <c r="B110" s="1049"/>
      <c r="C110" s="1049"/>
      <c r="D110" s="1049"/>
      <c r="E110" s="1049"/>
      <c r="F110" s="226">
        <v>0.62</v>
      </c>
      <c r="G110" s="228">
        <v>6736.33</v>
      </c>
      <c r="H110" s="228">
        <v>4210.1400000000003</v>
      </c>
    </row>
    <row r="111" spans="1:8" ht="16.5" customHeight="1" x14ac:dyDescent="0.2">
      <c r="A111" s="211"/>
      <c r="B111"/>
      <c r="C111"/>
      <c r="D111"/>
      <c r="E111"/>
      <c r="F111"/>
      <c r="G111"/>
      <c r="H111"/>
    </row>
  </sheetData>
  <customSheetViews>
    <customSheetView guid="{8E212A9A-7614-47AE-9E08-B60E07D37147}" scale="70">
      <selection activeCell="A5" sqref="A5"/>
      <pageMargins left="0.7" right="0.7" top="0.75" bottom="0.75" header="0.3" footer="0.3"/>
      <pageSetup orientation="portrait" r:id="rId1"/>
    </customSheetView>
  </customSheetViews>
  <mergeCells count="34">
    <mergeCell ref="A79:A80"/>
    <mergeCell ref="A81:A82"/>
    <mergeCell ref="A35:B35"/>
    <mergeCell ref="A40:A41"/>
    <mergeCell ref="A42:A43"/>
    <mergeCell ref="A44:B44"/>
    <mergeCell ref="A49:A50"/>
    <mergeCell ref="A9:D9"/>
    <mergeCell ref="A14:D14"/>
    <mergeCell ref="A19:D19"/>
    <mergeCell ref="A31:A32"/>
    <mergeCell ref="A33:A34"/>
    <mergeCell ref="F106:F107"/>
    <mergeCell ref="G106:G107"/>
    <mergeCell ref="H106:H107"/>
    <mergeCell ref="A98:A99"/>
    <mergeCell ref="B98:C98"/>
    <mergeCell ref="D98:D99"/>
    <mergeCell ref="H49:H50"/>
    <mergeCell ref="A102:E102"/>
    <mergeCell ref="A110:E110"/>
    <mergeCell ref="B49:B50"/>
    <mergeCell ref="C49:C50"/>
    <mergeCell ref="D49:D50"/>
    <mergeCell ref="E49:E50"/>
    <mergeCell ref="F49:F50"/>
    <mergeCell ref="E98:E99"/>
    <mergeCell ref="F98:F99"/>
    <mergeCell ref="G98:G99"/>
    <mergeCell ref="H98:H99"/>
    <mergeCell ref="A106:A107"/>
    <mergeCell ref="B106:C106"/>
    <mergeCell ref="D106:D107"/>
    <mergeCell ref="E106:E107"/>
  </mergeCells>
  <pageMargins left="0.7" right="0.7" top="0.75" bottom="0.75" header="0.3" footer="0.3"/>
  <pageSetup orientation="portrait" r:id="rId2"/>
  <headerFooter>
    <oddFooter>&amp;R&amp;1#&amp;"Calibri"&amp;10&amp;KA80000Internal Use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BEF07548E9FD14AA42AA33C31776ED6" ma:contentTypeVersion="12" ma:contentTypeDescription="Create a new document." ma:contentTypeScope="" ma:versionID="eb8e5e18eeaa59bffda8f3d5ac67dee1">
  <xsd:schema xmlns:xsd="http://www.w3.org/2001/XMLSchema" xmlns:xs="http://www.w3.org/2001/XMLSchema" xmlns:p="http://schemas.microsoft.com/office/2006/metadata/properties" xmlns:ns3="8d234ded-0f32-4453-9658-ba0414a754bc" xmlns:ns4="186e890b-23fc-4f5e-bc39-20c375863010" targetNamespace="http://schemas.microsoft.com/office/2006/metadata/properties" ma:root="true" ma:fieldsID="003a5ff3e3cb08c4eac93c750b65944d" ns3:_="" ns4:_="">
    <xsd:import namespace="8d234ded-0f32-4453-9658-ba0414a754bc"/>
    <xsd:import namespace="186e890b-23fc-4f5e-bc39-20c375863010"/>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AutoKeyPoints" minOccurs="0"/>
                <xsd:element ref="ns4:MediaServiceKeyPoints" minOccurs="0"/>
                <xsd:element ref="ns4:MediaServiceDateTaken"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234ded-0f32-4453-9658-ba0414a754b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6e890b-23fc-4f5e-bc39-20c375863010"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C6D99-E07B-4C48-BFBF-E60E91C61FA2}">
  <ds:schemaRefs>
    <ds:schemaRef ds:uri="http://schemas.microsoft.com/office/2006/metadata/properties"/>
    <ds:schemaRef ds:uri="http://schemas.microsoft.com/office/2006/documentManagement/types"/>
    <ds:schemaRef ds:uri="http://purl.org/dc/elements/1.1/"/>
    <ds:schemaRef ds:uri="http://www.w3.org/XML/1998/namespace"/>
    <ds:schemaRef ds:uri="186e890b-23fc-4f5e-bc39-20c375863010"/>
    <ds:schemaRef ds:uri="8d234ded-0f32-4453-9658-ba0414a754bc"/>
    <ds:schemaRef ds:uri="http://purl.org/dc/dcmitype/"/>
    <ds:schemaRef ds:uri="http://schemas.openxmlformats.org/package/2006/metadata/core-properties"/>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3C94DFB6-3642-4AC5-96A1-A5D9E739CB2A}">
  <ds:schemaRefs>
    <ds:schemaRef ds:uri="http://schemas.microsoft.com/sharepoint/v3/contenttype/forms"/>
  </ds:schemaRefs>
</ds:datastoreItem>
</file>

<file path=customXml/itemProps3.xml><?xml version="1.0" encoding="utf-8"?>
<ds:datastoreItem xmlns:ds="http://schemas.openxmlformats.org/officeDocument/2006/customXml" ds:itemID="{BE0DFF3B-22FD-4488-B3C9-B98724FA55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234ded-0f32-4453-9658-ba0414a754bc"/>
    <ds:schemaRef ds:uri="186e890b-23fc-4f5e-bc39-20c3758630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26</vt:i4>
      </vt:variant>
    </vt:vector>
  </HeadingPairs>
  <TitlesOfParts>
    <vt:vector size="46" baseType="lpstr">
      <vt:lpstr> PY2 Res &amp; DR</vt:lpstr>
      <vt:lpstr>PY2 Missiouri West </vt:lpstr>
      <vt:lpstr>PY2 Missouri Metro </vt:lpstr>
      <vt:lpstr>PY1 and PY2 Combined</vt:lpstr>
      <vt:lpstr>Realization Rates</vt:lpstr>
      <vt:lpstr>Program Level Tables</vt:lpstr>
      <vt:lpstr>Evergy Targets</vt:lpstr>
      <vt:lpstr>HCHC</vt:lpstr>
      <vt:lpstr>ESP</vt:lpstr>
      <vt:lpstr>IEMF</vt:lpstr>
      <vt:lpstr>HER</vt:lpstr>
      <vt:lpstr>BDR</vt:lpstr>
      <vt:lpstr>RDR</vt:lpstr>
      <vt:lpstr>BST</vt:lpstr>
      <vt:lpstr>PAYS</vt:lpstr>
      <vt:lpstr>Trees</vt:lpstr>
      <vt:lpstr>EENP</vt:lpstr>
      <vt:lpstr>QI</vt:lpstr>
      <vt:lpstr>QC</vt:lpstr>
      <vt:lpstr>Model Inputs</vt:lpstr>
      <vt:lpstr>BDR!_ftnref2</vt:lpstr>
      <vt:lpstr>HER!_Hlk99376590</vt:lpstr>
      <vt:lpstr>_Ref34943846</vt:lpstr>
      <vt:lpstr>_Ref35436356</vt:lpstr>
      <vt:lpstr>ESP!_Ref446580993</vt:lpstr>
      <vt:lpstr>BDR!_Ref50709224</vt:lpstr>
      <vt:lpstr>_Ref510188739</vt:lpstr>
      <vt:lpstr>BDR!_Ref51829628</vt:lpstr>
      <vt:lpstr>IEMF!_Ref64830061</vt:lpstr>
      <vt:lpstr>ESP!_Ref66981554</vt:lpstr>
      <vt:lpstr>ESP!_Ref66990212</vt:lpstr>
      <vt:lpstr>ESP!_Ref67137197</vt:lpstr>
      <vt:lpstr>_Ref67400478</vt:lpstr>
      <vt:lpstr>_Ref67402241</vt:lpstr>
      <vt:lpstr>ESP!_Ref67679788</vt:lpstr>
      <vt:lpstr>ESP!_Ref67679791</vt:lpstr>
      <vt:lpstr>_Ref67911926</vt:lpstr>
      <vt:lpstr>_Ref67912327</vt:lpstr>
      <vt:lpstr>_Ref67912388</vt:lpstr>
      <vt:lpstr>_Ref67912426</vt:lpstr>
      <vt:lpstr>_Ref68093232</vt:lpstr>
      <vt:lpstr>_Ref68093243</vt:lpstr>
      <vt:lpstr>_Ref68093246</vt:lpstr>
      <vt:lpstr>_Toc56084081</vt:lpstr>
      <vt:lpstr>_Toc62732584</vt:lpstr>
      <vt:lpstr>ESP!_Toc68166669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Brittany Berg</dc:creator>
  <cp:keywords/>
  <dc:description/>
  <cp:lastModifiedBy>Tia Alexander</cp:lastModifiedBy>
  <cp:revision/>
  <dcterms:created xsi:type="dcterms:W3CDTF">2021-03-22T17:33:50Z</dcterms:created>
  <dcterms:modified xsi:type="dcterms:W3CDTF">2022-07-01T18:14:31Z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0x010100FBEF07548E9FD14AA42AA33C31776ED6</vt:lpwstr>
  </property>
  <property fmtid="{D5CDD505-2E9C-101B-9397-08002B2CF9AE}" pid="3" name="MSIP_Label_d275ac46-98b9-4d64-949f-e82ee8dc823c_Enabled">
    <vt:lpwstr>true</vt:lpwstr>
  </property>
  <property fmtid="{D5CDD505-2E9C-101B-9397-08002B2CF9AE}" pid="4" name="MSIP_Label_d275ac46-98b9-4d64-949f-e82ee8dc823c_SetDate">
    <vt:lpwstr>2022-07-01T18:13:11Z</vt:lpwstr>
  </property>
  <property fmtid="{D5CDD505-2E9C-101B-9397-08002B2CF9AE}" pid="5" name="MSIP_Label_d275ac46-98b9-4d64-949f-e82ee8dc823c_Method">
    <vt:lpwstr>Standard</vt:lpwstr>
  </property>
  <property fmtid="{D5CDD505-2E9C-101B-9397-08002B2CF9AE}" pid="6" name="MSIP_Label_d275ac46-98b9-4d64-949f-e82ee8dc823c_Name">
    <vt:lpwstr>d275ac46-98b9-4d64-949f-e82ee8dc823c</vt:lpwstr>
  </property>
  <property fmtid="{D5CDD505-2E9C-101B-9397-08002B2CF9AE}" pid="7" name="MSIP_Label_d275ac46-98b9-4d64-949f-e82ee8dc823c_SiteId">
    <vt:lpwstr>9ef58ab0-3510-4d99-8d3e-3c9e02ebab7f</vt:lpwstr>
  </property>
  <property fmtid="{D5CDD505-2E9C-101B-9397-08002B2CF9AE}" pid="8" name="MSIP_Label_d275ac46-98b9-4d64-949f-e82ee8dc823c_ActionId">
    <vt:lpwstr>dd7bd846-5528-4f8a-b20f-5f8446ff4ffb</vt:lpwstr>
  </property>
  <property fmtid="{D5CDD505-2E9C-101B-9397-08002B2CF9AE}" pid="9" name="MSIP_Label_d275ac46-98b9-4d64-949f-e82ee8dc823c_ContentBits">
    <vt:lpwstr>3</vt:lpwstr>
  </property>
</Properties>
</file>