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bookViews>
    <workbookView xWindow="0" yWindow="0" windowWidth="28800" windowHeight="11700" tabRatio="658" firstSheet="1" activeTab="1"/>
  </bookViews>
  <sheets>
    <sheet name="Monthly Cost Tracker AP1" sheetId="11" state="hidden" r:id="rId1"/>
    <sheet name="Monthly Cost Tracker AP4" sheetId="13" r:id="rId2"/>
    <sheet name="Monthly Cost Tracker AP5" sheetId="14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6" l="1"/>
  <c r="D18" i="6" s="1"/>
  <c r="D19" i="6" l="1"/>
  <c r="D11" i="6"/>
  <c r="D15" i="6"/>
  <c r="D14" i="6"/>
  <c r="D13" i="6"/>
  <c r="D12" i="6"/>
  <c r="D17" i="6"/>
  <c r="C17" i="5" l="1"/>
  <c r="C13" i="5"/>
  <c r="C29" i="13" l="1"/>
  <c r="F8" i="8" l="1"/>
  <c r="C4" i="14" l="1"/>
  <c r="C26" i="13"/>
  <c r="C27" i="13" s="1"/>
  <c r="C26" i="14" l="1"/>
  <c r="C20" i="14"/>
  <c r="C21" i="6"/>
  <c r="E60" i="6"/>
  <c r="E18" i="6" s="1"/>
  <c r="C20" i="13"/>
  <c r="C30" i="13"/>
  <c r="C34" i="13" s="1"/>
  <c r="C37" i="11"/>
  <c r="C35" i="11"/>
  <c r="C30" i="11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C12" i="8"/>
  <c r="C27" i="11"/>
  <c r="C28" i="11"/>
  <c r="C21" i="11"/>
  <c r="C31" i="11"/>
  <c r="C33" i="11"/>
  <c r="A4" i="10"/>
  <c r="A4" i="9"/>
  <c r="A5" i="8"/>
  <c r="A4" i="7"/>
  <c r="A5" i="6"/>
  <c r="C9" i="6" s="1"/>
  <c r="E17" i="6" l="1"/>
  <c r="E15" i="6"/>
  <c r="E14" i="6"/>
  <c r="E13" i="6"/>
  <c r="E12" i="6"/>
  <c r="E11" i="6"/>
  <c r="E19" i="6"/>
  <c r="C27" i="14"/>
  <c r="C30" i="14" s="1"/>
  <c r="G16" i="8"/>
  <c r="G15" i="8"/>
  <c r="G14" i="8"/>
  <c r="G11" i="8"/>
  <c r="F18" i="8"/>
  <c r="D18" i="8"/>
  <c r="G9" i="8"/>
  <c r="G10" i="8"/>
  <c r="G12" i="8"/>
  <c r="C18" i="8"/>
  <c r="G8" i="8"/>
  <c r="C10" i="6"/>
  <c r="E21" i="6" l="1"/>
  <c r="C32" i="14"/>
  <c r="G18" i="8"/>
</calcChain>
</file>

<file path=xl/sharedStrings.xml><?xml version="1.0" encoding="utf-8"?>
<sst xmlns="http://schemas.openxmlformats.org/spreadsheetml/2006/main" count="188" uniqueCount="86">
  <si>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</si>
  <si>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</si>
  <si>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</si>
  <si>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</si>
  <si>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</si>
  <si>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</si>
  <si>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</si>
  <si>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</si>
  <si>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</si>
  <si>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</si>
  <si>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</si>
  <si>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</si>
  <si>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</si>
  <si>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</si>
  <si>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</si>
  <si>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</si>
  <si>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</si>
  <si>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</si>
  <si>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</si>
  <si>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</si>
  <si>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</si>
  <si>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</si>
  <si>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</si>
  <si>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</si>
  <si>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</si>
  <si>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</si>
  <si>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</si>
  <si>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</si>
  <si>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</si>
  <si>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</si>
  <si>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</si>
  <si>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</si>
  <si>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</si>
  <si>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</si>
  <si>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</si>
  <si>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</si>
  <si>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</si>
  <si>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</si>
  <si>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</si>
  <si>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</si>
  <si>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</si>
  <si>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</si>
  <si>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</si>
  <si>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</si>
  <si>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</si>
  <si>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</si>
  <si>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</si>
  <si>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</si>
  <si>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</si>
  <si>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</si>
  <si>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</si>
  <si>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</si>
  <si>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</si>
  <si>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</si>
  <si>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</si>
  <si>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</si>
  <si>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</si>
  <si>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</si>
  <si>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</si>
  <si>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</si>
  <si>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</si>
  <si>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</si>
  <si>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</si>
  <si>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</si>
  <si>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</si>
  <si>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</si>
  <si>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</si>
  <si>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</si>
  <si>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</si>
  <si>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</si>
  <si>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</si>
  <si>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</si>
  <si>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</si>
  <si>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</si>
  <si>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</si>
  <si>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</si>
  <si>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</si>
  <si>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</si>
  <si>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Jul 2023</t>
  </si>
  <si>
    <t>A rate change took effect on July 9 to reflect an updated base amount in general electric rates per ER-2022-0337.</t>
  </si>
  <si>
    <r>
      <t>RESRAM Amt in Base Rates/Test Year kWh</t>
    </r>
    <r>
      <rPr>
        <b/>
        <vertAlign val="superscript"/>
        <sz val="8"/>
        <color rgb="FFFF0000"/>
        <rFont val="Arial"/>
        <family val="2"/>
      </rPr>
      <t>2</t>
    </r>
  </si>
  <si>
    <r>
      <rPr>
        <vertAlign val="superscript"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Proration of rate as updated RESRAM MBA took effect on July 9, 2023.</t>
    </r>
  </si>
  <si>
    <r>
      <t>Final RESRAM Rate</t>
    </r>
    <r>
      <rPr>
        <b/>
        <vertAlign val="superscript"/>
        <sz val="8"/>
        <color rgb="FFFF0000"/>
        <rFont val="Arial"/>
        <family val="2"/>
      </rPr>
      <t>1</t>
    </r>
  </si>
  <si>
    <r>
      <rPr>
        <vertAlign val="superscript"/>
        <sz val="11"/>
        <color rgb="FFFF0000"/>
        <rFont val="Calibri"/>
        <family val="2"/>
      </rPr>
      <t>1</t>
    </r>
    <r>
      <rPr>
        <sz val="11"/>
        <color theme="1"/>
        <rFont val="Calibri"/>
        <family val="2"/>
        <scheme val="minor"/>
      </rPr>
      <t>Proration of rate as updated RESRAM RRR took effect on July 9, 2023.</t>
    </r>
  </si>
  <si>
    <t>RESRAM Rebasing excerpt from File No. ER-2022-0337 Unanimous Stipulation and Agreement</t>
  </si>
  <si>
    <t>Billed kWh used to set rates in ER-2022-0337 rate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</si>
</sst>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vertAlign val="superscript"/>
      <sz val="8"/>
      <color rgb="FFFF0000"/>
      <name val="Arial"/>
      <family val="2"/>
    </font>
    <font>
      <vertAlign val="superscript"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Fill="1" applyAlignment="1">
      <alignment horizontal="center"/>
    </xf>
    <xf numFmtId="44" fontId="0" fillId="0" borderId="0" xfId="0" applyNumberFormat="1" applyFill="1"/>
    <xf numFmtId="169" fontId="14" fillId="0" borderId="0" xfId="5" applyNumberFormat="1" applyFont="1" applyFill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 applyAlignment="1"/>
    <xf numFmtId="170" fontId="14" fillId="0" borderId="0" xfId="0" applyNumberFormat="1" applyFont="1" applyFill="1"/>
    <xf numFmtId="167" fontId="8" fillId="0" borderId="0" xfId="1" applyNumberFormat="1" applyFont="1" applyFill="1" applyBorder="1" applyAlignme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30</xdr:row>
      <xdr:rowOff>76200</xdr:rowOff>
    </xdr:from>
    <xdr:to>
      <xdr:col>4</xdr:col>
      <xdr:colOff>1273756</xdr:colOff>
      <xdr:row>35</xdr:row>
      <xdr:rowOff>152248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6134100"/>
          <a:ext cx="6039431" cy="10285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171449</xdr:rowOff>
    </xdr:from>
    <xdr:to>
      <xdr:col>4</xdr:col>
      <xdr:colOff>512083</xdr:colOff>
      <xdr:row>63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515349"/>
          <a:ext cx="5379358" cy="4352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66</xdr:row>
      <xdr:rowOff>82550</xdr:rowOff>
    </xdr:from>
    <xdr:to>
      <xdr:col>5</xdr:col>
      <xdr:colOff>221398</xdr:colOff>
      <xdr:row>72</xdr:row>
      <xdr:rowOff>110983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12592050"/>
          <a:ext cx="6819048" cy="1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77</xdr:row>
      <xdr:rowOff>19051</xdr:rowOff>
    </xdr:from>
    <xdr:to>
      <xdr:col>3</xdr:col>
      <xdr:colOff>1401551</xdr:colOff>
      <xdr:row>93</xdr:row>
      <xdr:rowOff>95251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450" y="14554201"/>
          <a:ext cx="5008351" cy="3028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54</v>
      </c>
      <c r="B6" s="6"/>
      <c r="C6" s="51">
        <v>0</v>
      </c>
    </row>
    <row r="7" spans="1:14" x14ac:dyDescent="0.35">
      <c r="A7" s="5" t="s">
        <v>55</v>
      </c>
      <c r="B7" s="6"/>
      <c r="C7" s="51">
        <v>0</v>
      </c>
    </row>
    <row r="8" spans="1:14" x14ac:dyDescent="0.35">
      <c r="A8" s="5" t="s">
        <v>56</v>
      </c>
      <c r="B8" s="6"/>
      <c r="C8" s="51">
        <v>0</v>
      </c>
    </row>
    <row r="9" spans="1:14" x14ac:dyDescent="0.35">
      <c r="A9" s="5" t="s">
        <v>3</v>
      </c>
      <c r="B9" s="6"/>
      <c r="C9" s="51">
        <v>0</v>
      </c>
    </row>
    <row r="10" spans="1:14" x14ac:dyDescent="0.35">
      <c r="A10" s="5" t="s">
        <v>57</v>
      </c>
      <c r="B10" s="6"/>
      <c r="C10" s="51">
        <v>0</v>
      </c>
    </row>
    <row r="11" spans="1:14" x14ac:dyDescent="0.35">
      <c r="A11" s="5" t="s">
        <v>58</v>
      </c>
      <c r="B11" s="6"/>
      <c r="C11" s="51">
        <v>0</v>
      </c>
    </row>
    <row r="12" spans="1:14" x14ac:dyDescent="0.35">
      <c r="A12" s="5" t="s">
        <v>59</v>
      </c>
      <c r="B12" s="6"/>
      <c r="C12" s="51">
        <v>0</v>
      </c>
    </row>
    <row r="13" spans="1:14" x14ac:dyDescent="0.35">
      <c r="A13" s="5" t="s">
        <v>4</v>
      </c>
      <c r="B13" s="7"/>
      <c r="C13" s="48">
        <v>0</v>
      </c>
    </row>
    <row r="14" spans="1:14" x14ac:dyDescent="0.35">
      <c r="A14" s="5" t="s">
        <v>5</v>
      </c>
      <c r="B14" s="6"/>
      <c r="C14" s="51">
        <v>0</v>
      </c>
    </row>
    <row r="15" spans="1:14" x14ac:dyDescent="0.35">
      <c r="A15" s="5" t="s">
        <v>6</v>
      </c>
      <c r="B15" s="6"/>
      <c r="C15" s="51">
        <v>0</v>
      </c>
    </row>
    <row r="16" spans="1:14" x14ac:dyDescent="0.35">
      <c r="A16" s="5" t="s">
        <v>7</v>
      </c>
      <c r="B16" s="6"/>
      <c r="C16" s="51">
        <v>0</v>
      </c>
    </row>
    <row r="17" spans="1:3" x14ac:dyDescent="0.35">
      <c r="A17" s="5" t="s">
        <v>8</v>
      </c>
      <c r="B17" s="6"/>
      <c r="C17" s="51">
        <v>0</v>
      </c>
    </row>
    <row r="18" spans="1:3" x14ac:dyDescent="0.35">
      <c r="A18" s="5" t="s">
        <v>9</v>
      </c>
      <c r="B18" s="6"/>
      <c r="C18" s="51">
        <v>0</v>
      </c>
    </row>
    <row r="19" spans="1:3" x14ac:dyDescent="0.35">
      <c r="A19" s="5" t="s">
        <v>60</v>
      </c>
      <c r="B19" s="6"/>
      <c r="C19" s="51">
        <v>0</v>
      </c>
    </row>
    <row r="20" spans="1:3" x14ac:dyDescent="0.35">
      <c r="A20" s="5" t="s">
        <v>10</v>
      </c>
      <c r="B20" s="6"/>
      <c r="C20" s="51">
        <v>0</v>
      </c>
    </row>
    <row r="21" spans="1:3" ht="15" thickBot="1" x14ac:dyDescent="0.4">
      <c r="A21" s="3" t="s">
        <v>11</v>
      </c>
      <c r="B21" s="9"/>
      <c r="C21" s="52">
        <f t="shared" ref="C21" si="0">SUM(C6:C15)</f>
        <v>0</v>
      </c>
    </row>
    <row r="22" spans="1:3" x14ac:dyDescent="0.35">
      <c r="A22" s="3"/>
      <c r="B22" s="30"/>
      <c r="C22" s="53"/>
    </row>
    <row r="23" spans="1:3" x14ac:dyDescent="0.35">
      <c r="A23" s="3" t="s">
        <v>31</v>
      </c>
      <c r="B23" s="29"/>
      <c r="C23" s="53">
        <v>-641855.02</v>
      </c>
    </row>
    <row r="24" spans="1:3" x14ac:dyDescent="0.35">
      <c r="B24" s="10"/>
      <c r="C24" s="54"/>
    </row>
    <row r="25" spans="1:3" x14ac:dyDescent="0.35">
      <c r="A25" s="11" t="s">
        <v>28</v>
      </c>
      <c r="B25" s="12"/>
      <c r="C25" s="55">
        <v>0</v>
      </c>
    </row>
    <row r="26" spans="1:3" x14ac:dyDescent="0.35">
      <c r="A26" s="5" t="s">
        <v>29</v>
      </c>
      <c r="B26" s="23"/>
      <c r="C26" s="55">
        <v>0</v>
      </c>
    </row>
    <row r="27" spans="1:3" x14ac:dyDescent="0.35">
      <c r="A27" s="3" t="s">
        <v>30</v>
      </c>
      <c r="B27" s="6"/>
      <c r="C27" s="56">
        <f>+C25+C26+C23</f>
        <v>-641855.02</v>
      </c>
    </row>
    <row r="28" spans="1:3" ht="15" thickBot="1" x14ac:dyDescent="0.4">
      <c r="A28" s="13" t="s">
        <v>12</v>
      </c>
      <c r="B28" s="24"/>
      <c r="C28" s="57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1"/>
      <c r="C31" s="51">
        <f>(C28+B33)*C30</f>
        <v>115.52313370376734</v>
      </c>
    </row>
    <row r="32" spans="1:3" x14ac:dyDescent="0.35">
      <c r="A32" s="3"/>
      <c r="B32" s="58"/>
      <c r="C32" s="58"/>
    </row>
    <row r="33" spans="1:3" ht="15" thickBot="1" x14ac:dyDescent="0.4">
      <c r="A33" s="13" t="s">
        <v>15</v>
      </c>
      <c r="B33" s="59">
        <v>1314351.5414953057</v>
      </c>
      <c r="C33" s="59">
        <f t="shared" ref="C33" si="1">C28+C31+B33</f>
        <v>672612.04462900944</v>
      </c>
    </row>
    <row r="35" spans="1:3" x14ac:dyDescent="0.35">
      <c r="A35" s="3" t="s">
        <v>61</v>
      </c>
      <c r="C35" s="58">
        <f>-C33</f>
        <v>-672612.04462900944</v>
      </c>
    </row>
    <row r="37" spans="1:3" ht="15" thickBot="1" x14ac:dyDescent="0.4">
      <c r="A37" s="13" t="s">
        <v>62</v>
      </c>
      <c r="B37" s="59"/>
      <c r="C37" s="59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C35" sqref="C35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63</v>
      </c>
    </row>
    <row r="4" spans="1:14" x14ac:dyDescent="0.35">
      <c r="A4" s="1"/>
      <c r="B4" s="2" t="s">
        <v>26</v>
      </c>
      <c r="C4" s="2">
        <v>45138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64</v>
      </c>
      <c r="B6" s="6"/>
      <c r="C6" s="51"/>
    </row>
    <row r="7" spans="1:14" x14ac:dyDescent="0.35">
      <c r="A7" s="5" t="s">
        <v>65</v>
      </c>
      <c r="B7" s="6"/>
      <c r="C7" s="51"/>
    </row>
    <row r="8" spans="1:14" x14ac:dyDescent="0.35">
      <c r="A8" s="5" t="s">
        <v>66</v>
      </c>
      <c r="B8" s="6"/>
      <c r="C8" s="51"/>
    </row>
    <row r="9" spans="1:14" x14ac:dyDescent="0.35">
      <c r="A9" s="5" t="s">
        <v>67</v>
      </c>
      <c r="B9" s="6"/>
      <c r="C9" s="51"/>
    </row>
    <row r="10" spans="1:14" x14ac:dyDescent="0.35">
      <c r="A10" s="5" t="s">
        <v>68</v>
      </c>
      <c r="B10" s="6"/>
      <c r="C10" s="51"/>
    </row>
    <row r="11" spans="1:14" x14ac:dyDescent="0.35">
      <c r="A11" s="5" t="s">
        <v>69</v>
      </c>
      <c r="B11" s="6"/>
      <c r="C11" s="51"/>
    </row>
    <row r="12" spans="1:14" x14ac:dyDescent="0.35">
      <c r="A12" s="5" t="s">
        <v>4</v>
      </c>
      <c r="B12" s="7"/>
      <c r="C12" s="48"/>
    </row>
    <row r="13" spans="1:14" x14ac:dyDescent="0.35">
      <c r="A13" s="5" t="s">
        <v>5</v>
      </c>
      <c r="B13" s="6"/>
      <c r="C13" s="48"/>
      <c r="F13" s="61"/>
      <c r="G13" s="62"/>
    </row>
    <row r="14" spans="1:14" x14ac:dyDescent="0.35">
      <c r="A14" s="5" t="s">
        <v>74</v>
      </c>
      <c r="B14" s="6"/>
      <c r="C14" s="51"/>
    </row>
    <row r="15" spans="1:14" x14ac:dyDescent="0.35">
      <c r="A15" s="5" t="s">
        <v>7</v>
      </c>
      <c r="B15" s="6"/>
      <c r="C15" s="51"/>
    </row>
    <row r="16" spans="1:14" x14ac:dyDescent="0.35">
      <c r="A16" s="5" t="s">
        <v>8</v>
      </c>
      <c r="B16" s="6"/>
      <c r="C16" s="51"/>
    </row>
    <row r="17" spans="1:4" x14ac:dyDescent="0.35">
      <c r="A17" s="5" t="s">
        <v>9</v>
      </c>
      <c r="B17" s="6"/>
      <c r="C17" s="51"/>
    </row>
    <row r="18" spans="1:4" x14ac:dyDescent="0.35">
      <c r="A18" s="5" t="s">
        <v>60</v>
      </c>
      <c r="B18" s="6"/>
      <c r="C18" s="51"/>
    </row>
    <row r="19" spans="1:4" x14ac:dyDescent="0.35">
      <c r="A19" s="5" t="s">
        <v>10</v>
      </c>
      <c r="B19" s="6"/>
      <c r="C19" s="51"/>
    </row>
    <row r="20" spans="1:4" ht="15" thickBot="1" x14ac:dyDescent="0.4">
      <c r="A20" s="3" t="s">
        <v>11</v>
      </c>
      <c r="B20" s="9"/>
      <c r="C20" s="52">
        <f>SUM(C6:C19)</f>
        <v>0</v>
      </c>
    </row>
    <row r="21" spans="1:4" x14ac:dyDescent="0.35">
      <c r="B21" s="10"/>
      <c r="C21" s="54"/>
    </row>
    <row r="22" spans="1:4" x14ac:dyDescent="0.35">
      <c r="A22" s="3" t="s">
        <v>31</v>
      </c>
      <c r="B22" s="10"/>
      <c r="C22" s="30">
        <v>-965272.07000165735</v>
      </c>
      <c r="D22" s="71"/>
    </row>
    <row r="23" spans="1:4" x14ac:dyDescent="0.35">
      <c r="B23" s="10"/>
      <c r="C23" s="54"/>
    </row>
    <row r="24" spans="1:4" x14ac:dyDescent="0.35">
      <c r="A24" s="11" t="s">
        <v>28</v>
      </c>
      <c r="B24" s="12"/>
      <c r="C24" s="55">
        <v>0</v>
      </c>
    </row>
    <row r="25" spans="1:4" x14ac:dyDescent="0.35">
      <c r="A25" s="5" t="s">
        <v>29</v>
      </c>
      <c r="B25" s="23"/>
      <c r="C25" s="55"/>
    </row>
    <row r="26" spans="1:4" x14ac:dyDescent="0.35">
      <c r="A26" s="3" t="s">
        <v>30</v>
      </c>
      <c r="B26" s="6"/>
      <c r="C26" s="56">
        <f>+C24+C25+C22</f>
        <v>-965272.07000165735</v>
      </c>
    </row>
    <row r="27" spans="1:4" ht="15" thickBot="1" x14ac:dyDescent="0.4">
      <c r="A27" s="13" t="s">
        <v>12</v>
      </c>
      <c r="B27" s="24"/>
      <c r="C27" s="57">
        <f>C26+C20</f>
        <v>-965272.07000165735</v>
      </c>
    </row>
    <row r="28" spans="1:4" x14ac:dyDescent="0.35">
      <c r="A28" s="3"/>
      <c r="B28" s="4"/>
      <c r="C28" s="60"/>
    </row>
    <row r="29" spans="1:4" x14ac:dyDescent="0.35">
      <c r="A29" s="14" t="s">
        <v>13</v>
      </c>
      <c r="B29" s="15"/>
      <c r="C29" s="15">
        <f>(5.442664/12)/100</f>
        <v>4.5355533333333335E-3</v>
      </c>
    </row>
    <row r="30" spans="1:4" x14ac:dyDescent="0.35">
      <c r="A30" s="16" t="s">
        <v>14</v>
      </c>
      <c r="B30" s="51"/>
      <c r="C30" s="51">
        <f>(C27+B34)*C29</f>
        <v>32069.390291450902</v>
      </c>
    </row>
    <row r="31" spans="1:4" x14ac:dyDescent="0.35">
      <c r="A31" s="3"/>
      <c r="B31" s="58"/>
      <c r="C31" s="58"/>
    </row>
    <row r="32" spans="1:4" x14ac:dyDescent="0.35">
      <c r="A32" s="3" t="s">
        <v>77</v>
      </c>
      <c r="B32" s="58"/>
      <c r="C32" s="58"/>
    </row>
    <row r="33" spans="1:3" x14ac:dyDescent="0.35">
      <c r="A33" s="3"/>
      <c r="B33" s="58"/>
      <c r="C33" s="58"/>
    </row>
    <row r="34" spans="1:3" ht="15" thickBot="1" x14ac:dyDescent="0.4">
      <c r="A34" s="13" t="s">
        <v>15</v>
      </c>
      <c r="B34" s="59">
        <v>8035939.733803994</v>
      </c>
      <c r="C34" s="59">
        <f>C27+C30+B34+C32</f>
        <v>7102737.0540937874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C33" sqref="C33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4" width="18.1796875" customWidth="1"/>
    <col min="5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76</v>
      </c>
    </row>
    <row r="4" spans="1:14" x14ac:dyDescent="0.35">
      <c r="A4" s="1"/>
      <c r="B4" s="2" t="s">
        <v>26</v>
      </c>
      <c r="C4" s="2">
        <f>'Monthly Cost Tracker AP4'!C4</f>
        <v>45138</v>
      </c>
    </row>
    <row r="5" spans="1:14" s="28" customFormat="1" x14ac:dyDescent="0.35">
      <c r="A5" s="26" t="s">
        <v>27</v>
      </c>
      <c r="B5" s="27"/>
      <c r="C5" s="25"/>
      <c r="D5" s="73"/>
      <c r="E5" s="74"/>
      <c r="F5" s="75"/>
      <c r="G5" s="73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64</v>
      </c>
      <c r="B6" s="6"/>
      <c r="C6" s="51">
        <v>88461.35000000002</v>
      </c>
      <c r="D6" s="32"/>
      <c r="E6" s="76"/>
      <c r="F6" s="77"/>
      <c r="G6" s="32"/>
    </row>
    <row r="7" spans="1:14" x14ac:dyDescent="0.35">
      <c r="A7" s="5" t="s">
        <v>65</v>
      </c>
      <c r="B7" s="6"/>
      <c r="C7" s="51">
        <v>3.5300000000000002</v>
      </c>
      <c r="D7" s="32"/>
      <c r="E7" s="76"/>
      <c r="F7" s="77"/>
      <c r="G7" s="32"/>
    </row>
    <row r="8" spans="1:14" x14ac:dyDescent="0.35">
      <c r="A8" s="5" t="s">
        <v>66</v>
      </c>
      <c r="B8" s="6"/>
      <c r="C8" s="51">
        <v>0</v>
      </c>
      <c r="D8" s="32"/>
      <c r="E8" s="76"/>
      <c r="F8" s="77"/>
      <c r="G8" s="32"/>
    </row>
    <row r="9" spans="1:14" x14ac:dyDescent="0.35">
      <c r="A9" s="5" t="s">
        <v>67</v>
      </c>
      <c r="B9" s="6"/>
      <c r="C9" s="51">
        <v>0</v>
      </c>
      <c r="D9" s="32"/>
      <c r="E9" s="76"/>
      <c r="F9" s="77"/>
      <c r="G9" s="32"/>
    </row>
    <row r="10" spans="1:14" x14ac:dyDescent="0.35">
      <c r="A10" s="5" t="s">
        <v>68</v>
      </c>
      <c r="B10" s="6"/>
      <c r="C10" s="51">
        <v>0</v>
      </c>
      <c r="D10" s="32"/>
      <c r="E10" s="76"/>
      <c r="F10" s="77"/>
      <c r="G10" s="32"/>
    </row>
    <row r="11" spans="1:14" x14ac:dyDescent="0.35">
      <c r="A11" s="5" t="s">
        <v>69</v>
      </c>
      <c r="B11" s="6"/>
      <c r="C11" s="51">
        <v>0</v>
      </c>
      <c r="D11" s="32"/>
      <c r="E11" s="76"/>
      <c r="F11" s="77"/>
      <c r="G11" s="32"/>
    </row>
    <row r="12" spans="1:14" x14ac:dyDescent="0.35">
      <c r="A12" s="5" t="s">
        <v>4</v>
      </c>
      <c r="B12" s="7"/>
      <c r="C12" s="48">
        <v>316917.5</v>
      </c>
      <c r="D12" s="32"/>
      <c r="E12" s="76"/>
      <c r="F12" s="77"/>
      <c r="G12" s="78"/>
    </row>
    <row r="13" spans="1:14" x14ac:dyDescent="0.35">
      <c r="A13" s="5" t="s">
        <v>5</v>
      </c>
      <c r="B13" s="6"/>
      <c r="C13" s="48">
        <v>-17402203.800789271</v>
      </c>
      <c r="D13" s="32"/>
      <c r="E13" s="76"/>
      <c r="F13" s="77"/>
      <c r="G13" s="78"/>
    </row>
    <row r="14" spans="1:14" x14ac:dyDescent="0.35">
      <c r="A14" s="5" t="s">
        <v>74</v>
      </c>
      <c r="B14" s="6"/>
      <c r="C14" s="51">
        <v>-1948402.9299999992</v>
      </c>
      <c r="D14" s="32"/>
      <c r="E14" s="76"/>
      <c r="F14" s="77"/>
      <c r="G14" s="78"/>
    </row>
    <row r="15" spans="1:14" x14ac:dyDescent="0.35">
      <c r="A15" s="5" t="s">
        <v>7</v>
      </c>
      <c r="B15" s="6"/>
      <c r="C15" s="51">
        <v>7075635.0036004651</v>
      </c>
      <c r="D15" s="32"/>
      <c r="E15" s="76"/>
      <c r="F15" s="77"/>
      <c r="G15" s="78"/>
    </row>
    <row r="16" spans="1:14" x14ac:dyDescent="0.35">
      <c r="A16" s="5" t="s">
        <v>8</v>
      </c>
      <c r="B16" s="6"/>
      <c r="C16" s="51">
        <v>3499101.6344086025</v>
      </c>
      <c r="D16" s="32"/>
      <c r="E16" s="76"/>
      <c r="F16" s="77"/>
      <c r="G16" s="78"/>
    </row>
    <row r="17" spans="1:7" x14ac:dyDescent="0.35">
      <c r="A17" s="5" t="s">
        <v>9</v>
      </c>
      <c r="B17" s="6"/>
      <c r="C17" s="51">
        <v>1034709.9900000001</v>
      </c>
      <c r="D17" s="32"/>
      <c r="E17" s="76"/>
      <c r="F17" s="77"/>
      <c r="G17" s="78"/>
    </row>
    <row r="18" spans="1:7" x14ac:dyDescent="0.35">
      <c r="A18" s="5" t="s">
        <v>60</v>
      </c>
      <c r="B18" s="6"/>
      <c r="C18" s="51">
        <v>158899</v>
      </c>
      <c r="D18" s="32"/>
      <c r="E18" s="76"/>
      <c r="F18" s="77"/>
      <c r="G18" s="78"/>
    </row>
    <row r="19" spans="1:7" x14ac:dyDescent="0.35">
      <c r="A19" s="5" t="s">
        <v>10</v>
      </c>
      <c r="B19" s="6"/>
      <c r="C19" s="51">
        <v>1058595.3333333335</v>
      </c>
      <c r="D19" s="32"/>
      <c r="E19" s="76"/>
      <c r="F19" s="77"/>
      <c r="G19" s="78"/>
    </row>
    <row r="20" spans="1:7" ht="15" thickBot="1" x14ac:dyDescent="0.4">
      <c r="A20" s="3" t="s">
        <v>11</v>
      </c>
      <c r="B20" s="9"/>
      <c r="C20" s="52">
        <f>SUM(C6:C19)</f>
        <v>-6118283.3894468695</v>
      </c>
      <c r="D20" s="32"/>
      <c r="E20" s="32"/>
      <c r="F20" s="32"/>
      <c r="G20" s="32"/>
    </row>
    <row r="21" spans="1:7" x14ac:dyDescent="0.35">
      <c r="B21" s="10"/>
      <c r="C21" s="54"/>
      <c r="D21" s="32"/>
      <c r="E21" s="32"/>
      <c r="F21" s="32"/>
      <c r="G21" s="32"/>
    </row>
    <row r="22" spans="1:7" x14ac:dyDescent="0.35">
      <c r="A22" s="3" t="s">
        <v>31</v>
      </c>
      <c r="B22" s="10"/>
      <c r="C22" s="54"/>
      <c r="D22" s="32"/>
      <c r="E22" s="32"/>
      <c r="F22" s="32"/>
      <c r="G22" s="32"/>
    </row>
    <row r="23" spans="1:7" x14ac:dyDescent="0.35">
      <c r="B23" s="10"/>
      <c r="C23" s="54"/>
      <c r="D23" s="32"/>
      <c r="E23" s="32"/>
      <c r="F23" s="32"/>
      <c r="G23" s="32"/>
    </row>
    <row r="24" spans="1:7" x14ac:dyDescent="0.35">
      <c r="A24" s="11" t="s">
        <v>28</v>
      </c>
      <c r="B24" s="12"/>
      <c r="C24" s="55">
        <v>14783.718866220104</v>
      </c>
      <c r="D24" s="32"/>
      <c r="E24" s="32"/>
      <c r="F24" s="32"/>
      <c r="G24" s="32"/>
    </row>
    <row r="25" spans="1:7" x14ac:dyDescent="0.35">
      <c r="A25" s="5" t="s">
        <v>29</v>
      </c>
      <c r="B25" s="23"/>
      <c r="C25" s="55">
        <v>927309.39972574951</v>
      </c>
      <c r="D25" s="32"/>
      <c r="E25" s="32"/>
      <c r="F25" s="32"/>
      <c r="G25" s="32"/>
    </row>
    <row r="26" spans="1:7" x14ac:dyDescent="0.35">
      <c r="A26" s="3" t="s">
        <v>30</v>
      </c>
      <c r="B26" s="6"/>
      <c r="C26" s="56">
        <f t="shared" ref="C26" si="0">+C24+C25</f>
        <v>942093.1185919696</v>
      </c>
      <c r="D26" s="32"/>
      <c r="E26" s="32"/>
      <c r="F26" s="32"/>
      <c r="G26" s="32"/>
    </row>
    <row r="27" spans="1:7" ht="15" thickBot="1" x14ac:dyDescent="0.4">
      <c r="A27" s="13" t="s">
        <v>12</v>
      </c>
      <c r="B27" s="24"/>
      <c r="C27" s="57">
        <f t="shared" ref="C27" si="1">-C26+C20</f>
        <v>-7060376.5080388393</v>
      </c>
      <c r="D27" s="32"/>
      <c r="E27" s="32"/>
      <c r="F27" s="32"/>
      <c r="G27" s="32"/>
    </row>
    <row r="28" spans="1:7" x14ac:dyDescent="0.35">
      <c r="A28" s="3"/>
      <c r="B28" s="4"/>
      <c r="C28" s="60"/>
      <c r="D28" s="32"/>
      <c r="E28" s="32"/>
      <c r="F28" s="32"/>
      <c r="G28" s="32"/>
    </row>
    <row r="29" spans="1:7" x14ac:dyDescent="0.35">
      <c r="A29" s="14" t="s">
        <v>13</v>
      </c>
      <c r="B29" s="15"/>
      <c r="C29" s="15">
        <v>4.5355533333333335E-3</v>
      </c>
      <c r="D29" s="32"/>
      <c r="E29" s="32"/>
      <c r="F29" s="32"/>
      <c r="G29" s="32"/>
    </row>
    <row r="30" spans="1:7" x14ac:dyDescent="0.35">
      <c r="A30" s="16" t="s">
        <v>14</v>
      </c>
      <c r="B30" s="51"/>
      <c r="C30" s="51">
        <f>(C27+B32)*C29</f>
        <v>104415.20242973106</v>
      </c>
      <c r="D30" s="32"/>
      <c r="E30" s="76"/>
      <c r="F30" s="77"/>
      <c r="G30" s="78"/>
    </row>
    <row r="31" spans="1:7" x14ac:dyDescent="0.35">
      <c r="A31" s="3"/>
      <c r="B31" s="58"/>
      <c r="C31" s="58"/>
      <c r="D31" s="32"/>
      <c r="E31" s="32"/>
      <c r="F31" s="32"/>
      <c r="G31" s="32"/>
    </row>
    <row r="32" spans="1:7" ht="15" thickBot="1" x14ac:dyDescent="0.4">
      <c r="A32" s="13" t="s">
        <v>15</v>
      </c>
      <c r="B32" s="59">
        <v>30081867.99009198</v>
      </c>
      <c r="C32" s="59">
        <f t="shared" ref="C32" si="2">C27+C30+B32</f>
        <v>23125906.684482872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20" sqref="C20"/>
    </sheetView>
  </sheetViews>
  <sheetFormatPr defaultRowHeight="14.5" x14ac:dyDescent="0.35"/>
  <cols>
    <col min="1" max="1" width="21.7265625" customWidth="1"/>
    <col min="2" max="2" width="13.7265625" customWidth="1"/>
    <col min="3" max="3" width="16.45312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50</v>
      </c>
    </row>
    <row r="4" spans="1:4" x14ac:dyDescent="0.35">
      <c r="A4" s="20" t="s">
        <v>16</v>
      </c>
    </row>
    <row r="5" spans="1:4" x14ac:dyDescent="0.35">
      <c r="A5" s="21" t="s">
        <v>78</v>
      </c>
    </row>
    <row r="7" spans="1:4" ht="15" thickBot="1" x14ac:dyDescent="0.4">
      <c r="A7" s="19"/>
      <c r="D7" s="8"/>
    </row>
    <row r="8" spans="1:4" ht="22" x14ac:dyDescent="0.35">
      <c r="A8" s="50" t="s">
        <v>45</v>
      </c>
      <c r="B8" s="50" t="s">
        <v>33</v>
      </c>
      <c r="C8" s="46" t="s">
        <v>19</v>
      </c>
      <c r="D8" s="8"/>
    </row>
    <row r="9" spans="1:4" x14ac:dyDescent="0.35">
      <c r="A9" s="43" t="s">
        <v>34</v>
      </c>
      <c r="B9" s="35" t="s">
        <v>35</v>
      </c>
      <c r="C9" s="44">
        <v>439528.05</v>
      </c>
    </row>
    <row r="10" spans="1:4" x14ac:dyDescent="0.35">
      <c r="A10" s="43" t="s">
        <v>36</v>
      </c>
      <c r="B10" s="35" t="s">
        <v>35</v>
      </c>
      <c r="C10" s="44">
        <v>100698.87</v>
      </c>
      <c r="D10" s="8"/>
    </row>
    <row r="11" spans="1:4" x14ac:dyDescent="0.35">
      <c r="A11" s="43" t="s">
        <v>37</v>
      </c>
      <c r="B11" s="35" t="s">
        <v>35</v>
      </c>
      <c r="C11" s="44">
        <v>226362.62</v>
      </c>
      <c r="D11" s="8"/>
    </row>
    <row r="12" spans="1:4" x14ac:dyDescent="0.35">
      <c r="A12" s="43" t="s">
        <v>38</v>
      </c>
      <c r="B12" s="35" t="s">
        <v>39</v>
      </c>
      <c r="C12" s="44">
        <v>105266.48</v>
      </c>
      <c r="D12" s="8"/>
    </row>
    <row r="13" spans="1:4" x14ac:dyDescent="0.35">
      <c r="A13" s="43" t="s">
        <v>40</v>
      </c>
      <c r="B13" s="35" t="s">
        <v>35</v>
      </c>
      <c r="C13" s="44">
        <f>1789.6+46.71+999.61</f>
        <v>2835.92</v>
      </c>
      <c r="D13" s="31"/>
    </row>
    <row r="14" spans="1:4" x14ac:dyDescent="0.35">
      <c r="A14" s="43" t="s">
        <v>41</v>
      </c>
      <c r="B14" s="35"/>
      <c r="C14" s="44"/>
      <c r="D14" s="31"/>
    </row>
    <row r="15" spans="1:4" x14ac:dyDescent="0.35">
      <c r="A15" s="45" t="s">
        <v>42</v>
      </c>
      <c r="B15" s="35" t="s">
        <v>39</v>
      </c>
      <c r="C15" s="44">
        <v>5248.85</v>
      </c>
      <c r="D15" s="31"/>
    </row>
    <row r="16" spans="1:4" x14ac:dyDescent="0.35">
      <c r="A16" s="45" t="s">
        <v>43</v>
      </c>
      <c r="B16" s="35" t="s">
        <v>39</v>
      </c>
      <c r="C16" s="44">
        <v>56613.45</v>
      </c>
      <c r="D16" s="31"/>
    </row>
    <row r="17" spans="1:4" x14ac:dyDescent="0.35">
      <c r="A17" s="45" t="s">
        <v>44</v>
      </c>
      <c r="B17" s="35" t="s">
        <v>39</v>
      </c>
      <c r="C17" s="44">
        <f>945.8+45088.15</f>
        <v>46033.950000000004</v>
      </c>
      <c r="D17" s="31"/>
    </row>
    <row r="18" spans="1:4" x14ac:dyDescent="0.35">
      <c r="D18" s="31"/>
    </row>
    <row r="19" spans="1:4" ht="15" thickBot="1" x14ac:dyDescent="0.4">
      <c r="A19" s="41" t="s">
        <v>32</v>
      </c>
      <c r="B19" s="40"/>
      <c r="C19" s="42">
        <f>SUM(C9:C18)</f>
        <v>982588.18999999983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94"/>
  <sheetViews>
    <sheetView workbookViewId="0">
      <selection activeCell="A6" sqref="A6"/>
    </sheetView>
  </sheetViews>
  <sheetFormatPr defaultRowHeight="14.5" x14ac:dyDescent="0.35"/>
  <cols>
    <col min="1" max="1" width="21.81640625" customWidth="1"/>
    <col min="2" max="2" width="12.7265625" customWidth="1"/>
    <col min="3" max="3" width="17.7265625" customWidth="1"/>
    <col min="4" max="4" width="20.7265625" customWidth="1"/>
    <col min="5" max="5" width="22" customWidth="1"/>
    <col min="8" max="8" width="14.5429687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70</v>
      </c>
    </row>
    <row r="3" spans="1:5" x14ac:dyDescent="0.35">
      <c r="A3" s="20" t="s">
        <v>50</v>
      </c>
    </row>
    <row r="4" spans="1:5" x14ac:dyDescent="0.35">
      <c r="A4" s="20" t="s">
        <v>17</v>
      </c>
    </row>
    <row r="5" spans="1:5" x14ac:dyDescent="0.35">
      <c r="A5" s="22" t="str">
        <f>+'18A'!A5</f>
        <v>Jul 2023</v>
      </c>
    </row>
    <row r="7" spans="1:5" x14ac:dyDescent="0.35">
      <c r="A7" s="18"/>
      <c r="B7" s="17"/>
      <c r="D7" s="8"/>
    </row>
    <row r="8" spans="1:5" x14ac:dyDescent="0.35">
      <c r="A8" s="63"/>
    </row>
    <row r="9" spans="1:5" ht="15" thickBot="1" x14ac:dyDescent="0.4">
      <c r="C9" s="70" t="str">
        <f>CONCATENATE(TEXT($A$5,"MMM-YYYY")," kWh")</f>
        <v>Jul-2023 kWh</v>
      </c>
    </row>
    <row r="10" spans="1:5" ht="35.25" customHeight="1" x14ac:dyDescent="0.35">
      <c r="A10" s="46" t="s">
        <v>45</v>
      </c>
      <c r="B10" s="46" t="s">
        <v>33</v>
      </c>
      <c r="C10" s="46" t="str">
        <f>CONCATENATE(TEXT($A$5,"MMM-YYYY")," kWh")</f>
        <v>Jul-2023 kWh</v>
      </c>
      <c r="D10" s="80" t="s">
        <v>80</v>
      </c>
      <c r="E10" s="80" t="s">
        <v>71</v>
      </c>
    </row>
    <row r="11" spans="1:5" x14ac:dyDescent="0.35">
      <c r="A11" s="43" t="s">
        <v>34</v>
      </c>
      <c r="B11" s="35" t="s">
        <v>35</v>
      </c>
      <c r="C11" s="79">
        <v>1403936887.3038518</v>
      </c>
      <c r="D11" s="85">
        <f>(($E$37/$E$60)*8/31)+(($E$74/$E$93)*23/31)</f>
        <v>3.5976970912903958E-4</v>
      </c>
      <c r="E11" s="64">
        <f>C11*D11</f>
        <v>505093.965580836</v>
      </c>
    </row>
    <row r="12" spans="1:5" x14ac:dyDescent="0.35">
      <c r="A12" s="43" t="s">
        <v>36</v>
      </c>
      <c r="B12" s="35" t="s">
        <v>35</v>
      </c>
      <c r="C12" s="79">
        <v>320256792.32162648</v>
      </c>
      <c r="D12" s="85">
        <f>(($E$37/$E$60)*8/31)+(($E$74/$E$93)*23/31)</f>
        <v>3.5976970912903958E-4</v>
      </c>
      <c r="E12" s="64">
        <f t="shared" ref="E12:E19" si="0">C12*D12</f>
        <v>115218.69302015079</v>
      </c>
    </row>
    <row r="13" spans="1:5" x14ac:dyDescent="0.35">
      <c r="A13" s="43" t="s">
        <v>37</v>
      </c>
      <c r="B13" s="35" t="s">
        <v>35</v>
      </c>
      <c r="C13" s="79">
        <v>704987751.71149457</v>
      </c>
      <c r="D13" s="85">
        <f>(($E$37/$E$60)*8/31)+(($E$74/$E$93)*23/31)</f>
        <v>3.5976970912903958E-4</v>
      </c>
      <c r="E13" s="64">
        <f t="shared" si="0"/>
        <v>253633.23837277998</v>
      </c>
    </row>
    <row r="14" spans="1:5" x14ac:dyDescent="0.35">
      <c r="A14" s="43" t="s">
        <v>38</v>
      </c>
      <c r="B14" s="35" t="s">
        <v>39</v>
      </c>
      <c r="C14" s="79">
        <v>321235552.66338515</v>
      </c>
      <c r="D14" s="85">
        <f>(($E$37/$E$60)*8/31)+(($E$74/$E$93)*23/31)</f>
        <v>3.5976970912903958E-4</v>
      </c>
      <c r="E14" s="64">
        <f t="shared" si="0"/>
        <v>115570.82134361235</v>
      </c>
    </row>
    <row r="15" spans="1:5" x14ac:dyDescent="0.35">
      <c r="A15" s="43" t="s">
        <v>40</v>
      </c>
      <c r="B15" s="35" t="s">
        <v>35</v>
      </c>
      <c r="C15" s="79">
        <v>8958298.3295806851</v>
      </c>
      <c r="D15" s="85">
        <f>(($E$37/$E$60)*8/31)+(($E$74/$E$93)*23/31)</f>
        <v>3.5976970912903958E-4</v>
      </c>
      <c r="E15" s="64">
        <f t="shared" si="0"/>
        <v>3222.9243843244044</v>
      </c>
    </row>
    <row r="16" spans="1:5" x14ac:dyDescent="0.35">
      <c r="A16" s="43" t="s">
        <v>41</v>
      </c>
      <c r="B16" s="35"/>
      <c r="C16" s="79"/>
      <c r="D16" s="85"/>
      <c r="E16" s="64"/>
    </row>
    <row r="17" spans="1:5" x14ac:dyDescent="0.35">
      <c r="A17" s="45" t="s">
        <v>42</v>
      </c>
      <c r="B17" s="35" t="s">
        <v>39</v>
      </c>
      <c r="C17" s="79">
        <v>15692040.645254176</v>
      </c>
      <c r="D17" s="85">
        <f>(($E$37/$E$60)*8/31)+(($E$74/$E$93)*23/31)</f>
        <v>3.5976970912903958E-4</v>
      </c>
      <c r="E17" s="64">
        <f t="shared" si="0"/>
        <v>5645.5208985841618</v>
      </c>
    </row>
    <row r="18" spans="1:5" x14ac:dyDescent="0.35">
      <c r="A18" s="45" t="s">
        <v>43</v>
      </c>
      <c r="B18" s="35" t="s">
        <v>39</v>
      </c>
      <c r="C18" s="79">
        <v>169467398.31355926</v>
      </c>
      <c r="D18" s="85">
        <f>(($E$37/$E$60)*8/31)+(($E$74/$E$93)*23/31)</f>
        <v>3.5976970912903958E-4</v>
      </c>
      <c r="E18" s="64">
        <f t="shared" si="0"/>
        <v>60969.236598124306</v>
      </c>
    </row>
    <row r="19" spans="1:5" x14ac:dyDescent="0.35">
      <c r="A19" s="45" t="s">
        <v>44</v>
      </c>
      <c r="B19" s="35" t="s">
        <v>39</v>
      </c>
      <c r="C19" s="79">
        <v>138396684.71124768</v>
      </c>
      <c r="D19" s="85">
        <f>(($E$37/$E$60)*8/31)+(($E$74/$E$93)*23/31)</f>
        <v>3.5976970912903958E-4</v>
      </c>
      <c r="E19" s="64">
        <f t="shared" si="0"/>
        <v>49790.935002988976</v>
      </c>
    </row>
    <row r="20" spans="1:5" x14ac:dyDescent="0.35">
      <c r="C20" s="72"/>
      <c r="D20" s="65"/>
      <c r="E20" s="65"/>
    </row>
    <row r="21" spans="1:5" ht="15" thickBot="1" x14ac:dyDescent="0.4">
      <c r="A21" s="41" t="s">
        <v>32</v>
      </c>
      <c r="B21" s="40"/>
      <c r="C21" s="66">
        <f>SUM(C11:C20)</f>
        <v>3082931405.999999</v>
      </c>
      <c r="D21" s="66"/>
      <c r="E21" s="66">
        <f t="shared" ref="E21" si="1">SUM(E11:E20)</f>
        <v>1109145.335201401</v>
      </c>
    </row>
    <row r="22" spans="1:5" ht="15" thickTop="1" x14ac:dyDescent="0.35"/>
    <row r="24" spans="1:5" ht="16.5" x14ac:dyDescent="0.35">
      <c r="A24" t="s">
        <v>75</v>
      </c>
    </row>
    <row r="25" spans="1:5" ht="16.5" x14ac:dyDescent="0.35">
      <c r="A25" t="s">
        <v>81</v>
      </c>
    </row>
    <row r="30" spans="1:5" x14ac:dyDescent="0.35">
      <c r="A30" s="67" t="s">
        <v>72</v>
      </c>
      <c r="B30" s="67"/>
      <c r="C30" s="67"/>
      <c r="D30" s="67"/>
      <c r="E30" s="67"/>
    </row>
    <row r="37" spans="1:5" x14ac:dyDescent="0.35">
      <c r="E37" s="6">
        <v>22402939</v>
      </c>
    </row>
    <row r="40" spans="1:5" x14ac:dyDescent="0.35">
      <c r="A40" s="67" t="s">
        <v>73</v>
      </c>
      <c r="B40" s="67"/>
      <c r="C40" s="67"/>
      <c r="D40" s="67"/>
      <c r="E40" s="67"/>
    </row>
    <row r="52" spans="5:5" x14ac:dyDescent="0.35">
      <c r="E52" s="68">
        <v>13386011261</v>
      </c>
    </row>
    <row r="53" spans="5:5" x14ac:dyDescent="0.35">
      <c r="E53" s="68">
        <v>3086396782</v>
      </c>
    </row>
    <row r="54" spans="5:5" x14ac:dyDescent="0.35">
      <c r="E54" s="68">
        <v>7147886407</v>
      </c>
    </row>
    <row r="55" spans="5:5" x14ac:dyDescent="0.35">
      <c r="E55" s="68">
        <v>3544455219</v>
      </c>
    </row>
    <row r="56" spans="5:5" x14ac:dyDescent="0.35">
      <c r="E56" s="68">
        <v>3671663829</v>
      </c>
    </row>
    <row r="57" spans="5:5" x14ac:dyDescent="0.35">
      <c r="E57" s="68">
        <v>97975860</v>
      </c>
    </row>
    <row r="58" spans="5:5" x14ac:dyDescent="0.35">
      <c r="E58" s="68">
        <v>51579049</v>
      </c>
    </row>
    <row r="60" spans="5:5" ht="15" thickBot="1" x14ac:dyDescent="0.4">
      <c r="E60" s="69">
        <f>SUM(E52:E58)</f>
        <v>30985968407</v>
      </c>
    </row>
    <row r="61" spans="5:5" ht="15" thickTop="1" x14ac:dyDescent="0.35"/>
    <row r="66" spans="1:5" x14ac:dyDescent="0.35">
      <c r="A66" s="67" t="s">
        <v>84</v>
      </c>
      <c r="B66" s="67"/>
      <c r="C66" s="67"/>
      <c r="D66" s="67"/>
      <c r="E66" s="67"/>
    </row>
    <row r="74" spans="1:5" x14ac:dyDescent="0.35">
      <c r="E74" s="31">
        <v>7205895</v>
      </c>
    </row>
    <row r="76" spans="1:5" x14ac:dyDescent="0.35">
      <c r="A76" s="67" t="s">
        <v>85</v>
      </c>
      <c r="B76" s="67"/>
      <c r="C76" s="67"/>
      <c r="D76" s="67"/>
      <c r="E76" s="67"/>
    </row>
    <row r="86" spans="5:5" x14ac:dyDescent="0.35">
      <c r="E86" s="83">
        <v>13281323630</v>
      </c>
    </row>
    <row r="87" spans="5:5" x14ac:dyDescent="0.35">
      <c r="E87" s="83">
        <v>3137528082</v>
      </c>
    </row>
    <row r="88" spans="5:5" x14ac:dyDescent="0.35">
      <c r="E88" s="83">
        <v>7243993310</v>
      </c>
    </row>
    <row r="89" spans="5:5" x14ac:dyDescent="0.35">
      <c r="E89" s="83">
        <v>3510154524</v>
      </c>
    </row>
    <row r="90" spans="5:5" x14ac:dyDescent="0.35">
      <c r="E90" s="83">
        <v>3555986080</v>
      </c>
    </row>
    <row r="91" spans="5:5" x14ac:dyDescent="0.35">
      <c r="E91" s="83">
        <v>90105532</v>
      </c>
    </row>
    <row r="92" spans="5:5" x14ac:dyDescent="0.35">
      <c r="E92" s="83">
        <v>50818446</v>
      </c>
    </row>
    <row r="93" spans="5:5" ht="15" thickBot="1" x14ac:dyDescent="0.4">
      <c r="E93" s="84">
        <f>SUM(E86:E92)</f>
        <v>30869909604</v>
      </c>
    </row>
    <row r="94" spans="5: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2"/>
  <sheetViews>
    <sheetView workbookViewId="0">
      <selection activeCell="A7" sqref="A7:E7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8" x14ac:dyDescent="0.35">
      <c r="A1" s="20" t="s">
        <v>0</v>
      </c>
    </row>
    <row r="2" spans="1:8" x14ac:dyDescent="0.35">
      <c r="A2" s="20" t="s">
        <v>21</v>
      </c>
    </row>
    <row r="3" spans="1:8" x14ac:dyDescent="0.35">
      <c r="A3" s="20" t="s">
        <v>51</v>
      </c>
    </row>
    <row r="4" spans="1:8" x14ac:dyDescent="0.35">
      <c r="A4" s="22" t="str">
        <f>+'18A'!A5</f>
        <v>Jul 2023</v>
      </c>
    </row>
    <row r="6" spans="1:8" x14ac:dyDescent="0.35">
      <c r="A6" s="18"/>
      <c r="B6" s="17"/>
      <c r="D6" s="8"/>
    </row>
    <row r="7" spans="1:8" ht="15" customHeight="1" x14ac:dyDescent="0.35">
      <c r="A7" s="82" t="s">
        <v>79</v>
      </c>
      <c r="B7" s="82"/>
      <c r="C7" s="82"/>
      <c r="D7" s="82"/>
      <c r="E7" s="82"/>
      <c r="F7" s="82"/>
      <c r="G7" s="82"/>
      <c r="H7" s="82"/>
    </row>
    <row r="8" spans="1:8" x14ac:dyDescent="0.35">
      <c r="A8" s="81"/>
      <c r="B8" s="81"/>
      <c r="C8" s="81"/>
      <c r="D8" s="81"/>
      <c r="E8" s="81"/>
      <c r="F8" s="81"/>
      <c r="G8" s="81"/>
      <c r="H8" s="81"/>
    </row>
    <row r="9" spans="1:8" s="32" customFormat="1" x14ac:dyDescent="0.35">
      <c r="A9" s="81"/>
      <c r="B9" s="81"/>
      <c r="C9" s="81"/>
      <c r="D9" s="81"/>
      <c r="E9" s="81"/>
      <c r="F9" s="81"/>
      <c r="G9" s="81"/>
      <c r="H9" s="81"/>
    </row>
    <row r="10" spans="1:8" s="32" customFormat="1" x14ac:dyDescent="0.35"/>
    <row r="11" spans="1:8" s="32" customFormat="1" x14ac:dyDescent="0.35"/>
    <row r="12" spans="1:8" s="32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workbookViewId="0">
      <selection activeCell="A6" sqref="A6"/>
    </sheetView>
  </sheetViews>
  <sheetFormatPr defaultRowHeight="14.5" x14ac:dyDescent="0.35"/>
  <cols>
    <col min="1" max="1" width="20.26953125" customWidth="1"/>
    <col min="2" max="2" width="15.7265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50</v>
      </c>
    </row>
    <row r="4" spans="1:7" x14ac:dyDescent="0.35">
      <c r="A4" s="20" t="s">
        <v>18</v>
      </c>
    </row>
    <row r="5" spans="1:7" x14ac:dyDescent="0.35">
      <c r="A5" s="22" t="str">
        <f>+'18A'!A5</f>
        <v>Jul 2023</v>
      </c>
    </row>
    <row r="6" spans="1:7" ht="15" thickBot="1" x14ac:dyDescent="0.4"/>
    <row r="7" spans="1:7" ht="42.75" customHeight="1" x14ac:dyDescent="0.35">
      <c r="A7" s="46" t="s">
        <v>45</v>
      </c>
      <c r="B7" s="46" t="s">
        <v>33</v>
      </c>
      <c r="C7" s="46" t="s">
        <v>19</v>
      </c>
      <c r="D7" s="46" t="s">
        <v>49</v>
      </c>
      <c r="E7" s="46" t="s">
        <v>82</v>
      </c>
      <c r="F7" s="46" t="s">
        <v>48</v>
      </c>
      <c r="G7" s="46" t="s">
        <v>46</v>
      </c>
    </row>
    <row r="8" spans="1:7" x14ac:dyDescent="0.35">
      <c r="A8" s="35" t="s">
        <v>34</v>
      </c>
      <c r="B8" s="35" t="s">
        <v>35</v>
      </c>
      <c r="C8" s="44">
        <f>'18A'!C9</f>
        <v>439528.05</v>
      </c>
      <c r="D8" s="47">
        <v>1350364510</v>
      </c>
      <c r="E8" s="86">
        <v>3.294576337255472E-4</v>
      </c>
      <c r="F8" s="44">
        <f>D8*E8</f>
        <v>444887.89613155805</v>
      </c>
      <c r="G8" s="44">
        <f>F8-C8</f>
        <v>5359.8461315580644</v>
      </c>
    </row>
    <row r="9" spans="1:7" x14ac:dyDescent="0.35">
      <c r="A9" s="35" t="s">
        <v>36</v>
      </c>
      <c r="B9" s="35" t="s">
        <v>35</v>
      </c>
      <c r="C9" s="44">
        <f>'18A'!C10</f>
        <v>100698.87</v>
      </c>
      <c r="D9" s="47">
        <v>293362180</v>
      </c>
      <c r="E9" s="86">
        <v>3.294576337255472E-4</v>
      </c>
      <c r="F9" s="44">
        <f t="shared" ref="F9:F16" si="0">D9*E9</f>
        <v>96650.409647368055</v>
      </c>
      <c r="G9" s="44">
        <f t="shared" ref="G9:G16" si="1">F9-C9</f>
        <v>-4048.4603526319406</v>
      </c>
    </row>
    <row r="10" spans="1:7" x14ac:dyDescent="0.35">
      <c r="A10" s="35" t="s">
        <v>37</v>
      </c>
      <c r="B10" s="35" t="s">
        <v>35</v>
      </c>
      <c r="C10" s="44">
        <f>'18A'!C11</f>
        <v>226362.62</v>
      </c>
      <c r="D10" s="47">
        <v>681973130</v>
      </c>
      <c r="E10" s="86">
        <v>3.294576337255472E-4</v>
      </c>
      <c r="F10" s="44">
        <f t="shared" si="0"/>
        <v>224681.25367420499</v>
      </c>
      <c r="G10" s="44">
        <f t="shared" si="1"/>
        <v>-1681.3663257950102</v>
      </c>
    </row>
    <row r="11" spans="1:7" x14ac:dyDescent="0.35">
      <c r="A11" s="35" t="s">
        <v>38</v>
      </c>
      <c r="B11" s="35" t="s">
        <v>39</v>
      </c>
      <c r="C11" s="44">
        <f>'18A'!C12</f>
        <v>105266.48</v>
      </c>
      <c r="D11" s="47">
        <v>332727440</v>
      </c>
      <c r="E11" s="86">
        <v>3.294576337255472E-4</v>
      </c>
      <c r="F11" s="44">
        <f t="shared" si="0"/>
        <v>109619.59505795898</v>
      </c>
      <c r="G11" s="44">
        <f t="shared" si="1"/>
        <v>4353.1150579589885</v>
      </c>
    </row>
    <row r="12" spans="1:7" x14ac:dyDescent="0.35">
      <c r="A12" s="35" t="s">
        <v>47</v>
      </c>
      <c r="B12" s="35" t="s">
        <v>35</v>
      </c>
      <c r="C12" s="44">
        <f>'18A'!C13</f>
        <v>2835.92</v>
      </c>
      <c r="D12" s="47">
        <v>8990708.2023158167</v>
      </c>
      <c r="E12" s="86">
        <v>3.294576337255472E-4</v>
      </c>
      <c r="F12" s="44">
        <f t="shared" si="0"/>
        <v>2962.0574498518372</v>
      </c>
      <c r="G12" s="44">
        <f t="shared" si="1"/>
        <v>126.13744985183712</v>
      </c>
    </row>
    <row r="13" spans="1:7" x14ac:dyDescent="0.35">
      <c r="A13" s="35" t="s">
        <v>41</v>
      </c>
      <c r="B13" s="35"/>
      <c r="C13" s="44">
        <f>'18A'!C14</f>
        <v>0</v>
      </c>
      <c r="D13" s="47"/>
      <c r="E13" s="86"/>
      <c r="F13" s="44"/>
      <c r="G13" s="44"/>
    </row>
    <row r="14" spans="1:7" x14ac:dyDescent="0.35">
      <c r="A14" s="36" t="s">
        <v>42</v>
      </c>
      <c r="B14" s="35" t="s">
        <v>39</v>
      </c>
      <c r="C14" s="44">
        <f>'18A'!C15</f>
        <v>5248.85</v>
      </c>
      <c r="D14" s="47">
        <v>150324514.19999999</v>
      </c>
      <c r="E14" s="86">
        <v>3.294576337255472E-4</v>
      </c>
      <c r="F14" s="44">
        <f t="shared" si="0"/>
        <v>49525.558739274413</v>
      </c>
      <c r="G14" s="44">
        <f t="shared" si="1"/>
        <v>44276.708739274414</v>
      </c>
    </row>
    <row r="15" spans="1:7" x14ac:dyDescent="0.35">
      <c r="A15" s="36" t="s">
        <v>43</v>
      </c>
      <c r="B15" s="35" t="s">
        <v>39</v>
      </c>
      <c r="C15" s="44">
        <f>'18A'!C16</f>
        <v>56613.45</v>
      </c>
      <c r="D15" s="47">
        <v>190411051.32000002</v>
      </c>
      <c r="E15" s="86">
        <v>3.294576337255472E-4</v>
      </c>
      <c r="F15" s="44">
        <f t="shared" si="0"/>
        <v>62732.374403080939</v>
      </c>
      <c r="G15" s="44">
        <f t="shared" si="1"/>
        <v>6118.9244030809423</v>
      </c>
    </row>
    <row r="16" spans="1:7" x14ac:dyDescent="0.35">
      <c r="A16" s="36" t="s">
        <v>44</v>
      </c>
      <c r="B16" s="35" t="s">
        <v>39</v>
      </c>
      <c r="C16" s="44">
        <f>'18A'!C17</f>
        <v>46033.950000000004</v>
      </c>
      <c r="D16" s="47">
        <v>17179944.48</v>
      </c>
      <c r="E16" s="86">
        <v>3.294576337255472E-4</v>
      </c>
      <c r="F16" s="44">
        <f t="shared" si="0"/>
        <v>5660.0638559170766</v>
      </c>
      <c r="G16" s="44">
        <f t="shared" si="1"/>
        <v>-40373.886144082928</v>
      </c>
    </row>
    <row r="17" spans="1:7" x14ac:dyDescent="0.35">
      <c r="C17" s="48"/>
      <c r="D17" s="47"/>
      <c r="E17" s="37"/>
      <c r="F17" s="44"/>
      <c r="G17" s="44"/>
    </row>
    <row r="18" spans="1:7" ht="15" thickBot="1" x14ac:dyDescent="0.4">
      <c r="A18" s="41" t="s">
        <v>32</v>
      </c>
      <c r="B18" s="40"/>
      <c r="C18" s="42">
        <f>SUM(C8:C17)</f>
        <v>982588.18999999983</v>
      </c>
      <c r="D18" s="49">
        <f>SUM(D8:D17)</f>
        <v>3025333478.2023158</v>
      </c>
      <c r="E18" s="38"/>
      <c r="F18" s="42">
        <f>SUM(F8:F17)</f>
        <v>996719.20895921439</v>
      </c>
      <c r="G18" s="42">
        <f>SUM(G8:G17)</f>
        <v>14131.018959214365</v>
      </c>
    </row>
    <row r="19" spans="1:7" ht="15" thickTop="1" x14ac:dyDescent="0.35">
      <c r="G19" s="39"/>
    </row>
    <row r="20" spans="1:7" x14ac:dyDescent="0.35">
      <c r="D20" s="39"/>
    </row>
    <row r="21" spans="1:7" ht="16.5" x14ac:dyDescent="0.35">
      <c r="A21" t="s">
        <v>83</v>
      </c>
      <c r="D21" s="3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52</v>
      </c>
    </row>
    <row r="4" spans="1:1" x14ac:dyDescent="0.35">
      <c r="A4" s="22" t="str">
        <f>+'18A'!A5</f>
        <v>Jul 2023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D39" sqref="D39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53</v>
      </c>
    </row>
    <row r="4" spans="1:1" x14ac:dyDescent="0.35">
      <c r="A4" s="22" t="str">
        <f>+'18A'!A5</f>
        <v>Jul 2023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2023-09-19T13:10:49Z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